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1.xml" ContentType="application/vnd.openxmlformats-officedocument.drawingml.chartshapes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0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1.xml" ContentType="application/vnd.openxmlformats-officedocument.drawingml.chart+xml"/>
  <Override PartName="/xl/drawings/drawing19.xml" ContentType="application/vnd.openxmlformats-officedocument.drawingml.chartshapes+xml"/>
  <Override PartName="/xl/charts/chart1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4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5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6.xml" ContentType="application/vnd.openxmlformats-officedocument.drawingml.chart+xml"/>
  <Override PartName="/xl/drawings/drawing28.xml" ContentType="application/vnd.openxmlformats-officedocument.drawingml.chartshapes+xml"/>
  <Override PartName="/xl/charts/chart1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8.xml" ContentType="application/vnd.openxmlformats-officedocument.drawingml.chart+xml"/>
  <Override PartName="/xl/drawings/drawing31.xml" ContentType="application/vnd.openxmlformats-officedocument.drawingml.chartshapes+xml"/>
  <Override PartName="/xl/charts/chart1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20.xml" ContentType="application/vnd.openxmlformats-officedocument.drawingml.chart+xml"/>
  <Override PartName="/xl/drawings/drawing34.xml" ContentType="application/vnd.openxmlformats-officedocument.drawingml.chartshapes+xml"/>
  <Override PartName="/xl/charts/chart2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22.xml" ContentType="application/vnd.openxmlformats-officedocument.drawingml.chart+xml"/>
  <Override PartName="/xl/drawings/drawing37.xml" ContentType="application/vnd.openxmlformats-officedocument.drawingml.chartshapes+xml"/>
  <Override PartName="/xl/charts/chart2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4.xml" ContentType="application/vnd.openxmlformats-officedocument.drawingml.chart+xml"/>
  <Override PartName="/xl/drawings/drawing40.xml" ContentType="application/vnd.openxmlformats-officedocument.drawingml.chartshapes+xml"/>
  <Override PartName="/xl/charts/chart2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26.xml" ContentType="application/vnd.openxmlformats-officedocument.drawingml.chart+xml"/>
  <Override PartName="/xl/drawings/drawing43.xml" ContentType="application/vnd.openxmlformats-officedocument.drawingml.chartshapes+xml"/>
  <Override PartName="/xl/charts/chart27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28.xml" ContentType="application/vnd.openxmlformats-officedocument.drawingml.chart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29.xml" ContentType="application/vnd.openxmlformats-officedocument.drawingml.chart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30.xml" ContentType="application/vnd.openxmlformats-officedocument.drawingml.chart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31.xml" ContentType="application/vnd.openxmlformats-officedocument.drawingml.chart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3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4.xml" ContentType="application/vnd.openxmlformats-officedocument.drawingml.chartshapes+xml"/>
  <Override PartName="/xl/drawings/drawing55.xml" ContentType="application/vnd.openxmlformats-officedocument.drawing+xml"/>
  <Override PartName="/xl/charts/chart33.xml" ContentType="application/vnd.openxmlformats-officedocument.drawingml.chart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charts/chart3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58.xml" ContentType="application/vnd.openxmlformats-officedocument.drawingml.chartshapes+xml"/>
  <Override PartName="/xl/drawings/drawing59.xml" ContentType="application/vnd.openxmlformats-officedocument.drawing+xml"/>
  <Override PartName="/xl/charts/chart35.xml" ContentType="application/vnd.openxmlformats-officedocument.drawingml.chart+xml"/>
  <Override PartName="/xl/drawings/drawing60.xml" ContentType="application/vnd.openxmlformats-officedocument.drawingml.chartshapes+xml"/>
  <Override PartName="/xl/charts/chart36.xml" ContentType="application/vnd.openxmlformats-officedocument.drawingml.chart+xml"/>
  <Override PartName="/xl/drawings/drawing61.xml" ContentType="application/vnd.openxmlformats-officedocument.drawingml.chartshapes+xml"/>
  <Override PartName="/xl/drawings/drawing6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37.xml" ContentType="application/vnd.openxmlformats-officedocument.drawingml.chart+xml"/>
  <Override PartName="/xl/drawings/drawing63.xml" ContentType="application/vnd.openxmlformats-officedocument.drawingml.chartshapes+xml"/>
  <Override PartName="/xl/charts/chart38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64.xml" ContentType="application/vnd.openxmlformats-officedocument.drawingml.chartshapes+xml"/>
  <Override PartName="/xl/drawings/drawing65.xml" ContentType="application/vnd.openxmlformats-officedocument.drawing+xml"/>
  <Override PartName="/xl/charts/chart39.xml" ContentType="application/vnd.openxmlformats-officedocument.drawingml.chart+xml"/>
  <Override PartName="/xl/drawings/drawing66.xml" ContentType="application/vnd.openxmlformats-officedocument.drawingml.chartshapes+xml"/>
  <Override PartName="/xl/charts/chart40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67.xml" ContentType="application/vnd.openxmlformats-officedocument.drawingml.chartshapes+xml"/>
  <Override PartName="/xl/drawings/drawing68.xml" ContentType="application/vnd.openxmlformats-officedocument.drawing+xml"/>
  <Override PartName="/xl/charts/chart41.xml" ContentType="application/vnd.openxmlformats-officedocument.drawingml.chart+xml"/>
  <Override PartName="/xl/drawings/drawing69.xml" ContentType="application/vnd.openxmlformats-officedocument.drawingml.chartshapes+xml"/>
  <Override PartName="/xl/charts/chart42.xml" ContentType="application/vnd.openxmlformats-officedocument.drawingml.chart+xml"/>
  <Override PartName="/xl/drawings/drawing70.xml" ContentType="application/vnd.openxmlformats-officedocument.drawingml.chartshapes+xml"/>
  <Override PartName="/xl/drawings/drawing71.xml" ContentType="application/vnd.openxmlformats-officedocument.drawing+xml"/>
  <Override PartName="/xl/charts/chart43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72.xml" ContentType="application/vnd.openxmlformats-officedocument.drawingml.chartshapes+xml"/>
  <Override PartName="/xl/drawings/drawing73.xml" ContentType="application/vnd.openxmlformats-officedocument.drawing+xml"/>
  <Override PartName="/xl/charts/chart44.xml" ContentType="application/vnd.openxmlformats-officedocument.drawingml.chart+xml"/>
  <Override PartName="/xl/drawings/drawing74.xml" ContentType="application/vnd.openxmlformats-officedocument.drawingml.chartshapes+xml"/>
  <Override PartName="/xl/charts/chart45.xml" ContentType="application/vnd.openxmlformats-officedocument.drawingml.chart+xml"/>
  <Override PartName="/xl/drawings/drawing75.xml" ContentType="application/vnd.openxmlformats-officedocument.drawingml.chartshapes+xml"/>
  <Override PartName="/xl/drawings/drawing76.xml" ContentType="application/vnd.openxmlformats-officedocument.drawing+xml"/>
  <Override PartName="/xl/charts/chart46.xml" ContentType="application/vnd.openxmlformats-officedocument.drawingml.chart+xml"/>
  <Override PartName="/xl/drawings/drawing77.xml" ContentType="application/vnd.openxmlformats-officedocument.drawingml.chartshapes+xml"/>
  <Override PartName="/xl/charts/chart47.xml" ContentType="application/vnd.openxmlformats-officedocument.drawingml.chart+xml"/>
  <Override PartName="/xl/drawings/drawing78.xml" ContentType="application/vnd.openxmlformats-officedocument.drawingml.chartshapes+xml"/>
  <Override PartName="/xl/drawings/drawing79.xml" ContentType="application/vnd.openxmlformats-officedocument.drawing+xml"/>
  <Override PartName="/xl/charts/chart48.xml" ContentType="application/vnd.openxmlformats-officedocument.drawingml.chart+xml"/>
  <Override PartName="/xl/drawings/drawing80.xml" ContentType="application/vnd.openxmlformats-officedocument.drawingml.chartshapes+xml"/>
  <Override PartName="/xl/charts/chart4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81.xml" ContentType="application/vnd.openxmlformats-officedocument.drawingml.chartshapes+xml"/>
  <Override PartName="/xl/drawings/drawing82.xml" ContentType="application/vnd.openxmlformats-officedocument.drawing+xml"/>
  <Override PartName="/xl/charts/chart50.xml" ContentType="application/vnd.openxmlformats-officedocument.drawingml.chart+xml"/>
  <Override PartName="/xl/drawings/drawing83.xml" ContentType="application/vnd.openxmlformats-officedocument.drawingml.chartshapes+xml"/>
  <Override PartName="/xl/charts/chart51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84.xml" ContentType="application/vnd.openxmlformats-officedocument.drawingml.chartshapes+xml"/>
  <Override PartName="/xl/drawings/drawing85.xml" ContentType="application/vnd.openxmlformats-officedocument.drawing+xml"/>
  <Override PartName="/xl/charts/chart52.xml" ContentType="application/vnd.openxmlformats-officedocument.drawingml.chart+xml"/>
  <Override PartName="/xl/drawings/drawing86.xml" ContentType="application/vnd.openxmlformats-officedocument.drawingml.chartshapes+xml"/>
  <Override PartName="/xl/charts/chart53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87.xml" ContentType="application/vnd.openxmlformats-officedocument.drawingml.chartshapes+xml"/>
  <Override PartName="/xl/drawings/drawing88.xml" ContentType="application/vnd.openxmlformats-officedocument.drawing+xml"/>
  <Override PartName="/xl/charts/chart54.xml" ContentType="application/vnd.openxmlformats-officedocument.drawingml.chart+xml"/>
  <Override PartName="/xl/drawings/drawing89.xml" ContentType="application/vnd.openxmlformats-officedocument.drawingml.chartshapes+xml"/>
  <Override PartName="/xl/drawings/drawing90.xml" ContentType="application/vnd.openxmlformats-officedocument.drawing+xml"/>
  <Override PartName="/xl/charts/chart55.xml" ContentType="application/vnd.openxmlformats-officedocument.drawingml.chart+xml"/>
  <Override PartName="/xl/drawings/drawing91.xml" ContentType="application/vnd.openxmlformats-officedocument.drawingml.chartshapes+xml"/>
  <Override PartName="/xl/charts/chart56.xml" ContentType="application/vnd.openxmlformats-officedocument.drawingml.chart+xml"/>
  <Override PartName="/xl/drawings/drawing92.xml" ContentType="application/vnd.openxmlformats-officedocument.drawing+xml"/>
  <Override PartName="/xl/drawings/drawing93.xml" ContentType="application/vnd.openxmlformats-officedocument.drawing+xml"/>
  <Override PartName="/xl/charts/chart57.xml" ContentType="application/vnd.openxmlformats-officedocument.drawingml.chart+xml"/>
  <Override PartName="/xl/drawings/drawing94.xml" ContentType="application/vnd.openxmlformats-officedocument.drawingml.chartshapes+xml"/>
  <Override PartName="/xl/drawings/drawing95.xml" ContentType="application/vnd.openxmlformats-officedocument.drawing+xml"/>
  <Override PartName="/xl/charts/chart58.xml" ContentType="application/vnd.openxmlformats-officedocument.drawingml.chart+xml"/>
  <Override PartName="/xl/drawings/drawing96.xml" ContentType="application/vnd.openxmlformats-officedocument.drawingml.chartshapes+xml"/>
  <Override PartName="/xl/charts/chart59.xml" ContentType="application/vnd.openxmlformats-officedocument.drawingml.chart+xml"/>
  <Override PartName="/xl/drawings/drawing97.xml" ContentType="application/vnd.openxmlformats-officedocument.drawingml.chartshapes+xml"/>
  <Override PartName="/xl/drawings/drawing98.xml" ContentType="application/vnd.openxmlformats-officedocument.drawing+xml"/>
  <Override PartName="/xl/charts/chart60.xml" ContentType="application/vnd.openxmlformats-officedocument.drawingml.chart+xml"/>
  <Override PartName="/xl/drawings/drawing99.xml" ContentType="application/vnd.openxmlformats-officedocument.drawingml.chartshapes+xml"/>
  <Override PartName="/xl/charts/chart61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00.xml" ContentType="application/vnd.openxmlformats-officedocument.drawingml.chartshapes+xml"/>
  <Override PartName="/xl/drawings/drawing101.xml" ContentType="application/vnd.openxmlformats-officedocument.drawing+xml"/>
  <Override PartName="/xl/charts/chart62.xml" ContentType="application/vnd.openxmlformats-officedocument.drawingml.chart+xml"/>
  <Override PartName="/xl/drawings/drawing102.xml" ContentType="application/vnd.openxmlformats-officedocument.drawingml.chartshapes+xml"/>
  <Override PartName="/xl/charts/chart63.xml" ContentType="application/vnd.openxmlformats-officedocument.drawingml.chart+xml"/>
  <Override PartName="/xl/drawings/drawing103.xml" ContentType="application/vnd.openxmlformats-officedocument.drawingml.chartshapes+xml"/>
  <Override PartName="/xl/drawings/drawing104.xml" ContentType="application/vnd.openxmlformats-officedocument.drawing+xml"/>
  <Override PartName="/xl/drawings/drawing105.xml" ContentType="application/vnd.openxmlformats-officedocument.drawing+xml"/>
  <Override PartName="/xl/charts/chart64.xml" ContentType="application/vnd.openxmlformats-officedocument.drawingml.chart+xml"/>
  <Override PartName="/xl/drawings/drawing106.xml" ContentType="application/vnd.openxmlformats-officedocument.drawingml.chartshapes+xml"/>
  <Override PartName="/xl/drawings/drawing107.xml" ContentType="application/vnd.openxmlformats-officedocument.drawing+xml"/>
  <Override PartName="/xl/charts/chart65.xml" ContentType="application/vnd.openxmlformats-officedocument.drawingml.chart+xml"/>
  <Override PartName="/xl/drawings/drawing108.xml" ContentType="application/vnd.openxmlformats-officedocument.drawingml.chartshapes+xml"/>
  <Override PartName="/xl/drawings/drawing109.xml" ContentType="application/vnd.openxmlformats-officedocument.drawing+xml"/>
  <Override PartName="/xl/charts/chart66.xml" ContentType="application/vnd.openxmlformats-officedocument.drawingml.chart+xml"/>
  <Override PartName="/xl/drawings/drawing110.xml" ContentType="application/vnd.openxmlformats-officedocument.drawingml.chartshapes+xml"/>
  <Override PartName="/xl/drawings/drawing111.xml" ContentType="application/vnd.openxmlformats-officedocument.drawing+xml"/>
  <Override PartName="/xl/charts/chart67.xml" ContentType="application/vnd.openxmlformats-officedocument.drawingml.chart+xml"/>
  <Override PartName="/xl/drawings/drawing112.xml" ContentType="application/vnd.openxmlformats-officedocument.drawingml.chartshapes+xml"/>
  <Override PartName="/xl/drawings/drawing113.xml" ContentType="application/vnd.openxmlformats-officedocument.drawing+xml"/>
  <Override PartName="/xl/drawings/drawing11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fs-f1\l6489\PRJ\STEO_NEW\Charts\xls\"/>
    </mc:Choice>
  </mc:AlternateContent>
  <xr:revisionPtr revIDLastSave="0" documentId="8_{29211335-E6D1-4B36-8186-6AFE21EDB143}" xr6:coauthVersionLast="47" xr6:coauthVersionMax="47" xr10:uidLastSave="{00000000-0000-0000-0000-000000000000}"/>
  <bookViews>
    <workbookView xWindow="-108" yWindow="-108" windowWidth="23256" windowHeight="13896" tabRatio="757" xr2:uid="{00000000-000D-0000-FFFF-FFFF00000000}"/>
  </bookViews>
  <sheets>
    <sheet name="Contents" sheetId="64" r:id="rId1"/>
    <sheet name="1" sheetId="35" r:id="rId2"/>
    <sheet name="2" sheetId="92" r:id="rId3"/>
    <sheet name="3" sheetId="119" r:id="rId4"/>
    <sheet name="4" sheetId="84" r:id="rId5"/>
    <sheet name="5" sheetId="120" r:id="rId6"/>
    <sheet name="6" sheetId="87" r:id="rId7"/>
    <sheet name="7" sheetId="105" r:id="rId8"/>
    <sheet name="8" sheetId="86" r:id="rId9"/>
    <sheet name="9" sheetId="15" r:id="rId10"/>
    <sheet name="10" sheetId="117" r:id="rId11"/>
    <sheet name="11" sheetId="77" r:id="rId12"/>
    <sheet name="12" sheetId="78" r:id="rId13"/>
    <sheet name="13" sheetId="68" r:id="rId14"/>
    <sheet name="14" sheetId="69" r:id="rId15"/>
    <sheet name="15" sheetId="70" r:id="rId16"/>
    <sheet name="16" sheetId="71" r:id="rId17"/>
    <sheet name="17" sheetId="107" r:id="rId18"/>
    <sheet name="18" sheetId="108" r:id="rId19"/>
    <sheet name="19" sheetId="106" r:id="rId20"/>
    <sheet name="20" sheetId="123" r:id="rId21"/>
    <sheet name="21" sheetId="124" r:id="rId22"/>
    <sheet name="22" sheetId="36" r:id="rId23"/>
    <sheet name="23" sheetId="75" r:id="rId24"/>
    <sheet name="24" sheetId="103" r:id="rId25"/>
    <sheet name="25" sheetId="80" r:id="rId26"/>
    <sheet name="26" sheetId="72" r:id="rId27"/>
    <sheet name="27" sheetId="112" r:id="rId28"/>
    <sheet name="28" sheetId="104" r:id="rId29"/>
    <sheet name="29" sheetId="83" r:id="rId30"/>
    <sheet name="30" sheetId="127" r:id="rId31"/>
    <sheet name="31" sheetId="74" r:id="rId32"/>
    <sheet name="32" sheetId="82" r:id="rId33"/>
    <sheet name="33" sheetId="73" r:id="rId34"/>
    <sheet name="34" sheetId="38" r:id="rId35"/>
    <sheet name="35" sheetId="110" r:id="rId36"/>
    <sheet name="36" sheetId="126" r:id="rId37"/>
    <sheet name="37" sheetId="18" r:id="rId38"/>
    <sheet name="38" sheetId="113" r:id="rId39"/>
    <sheet name="39" sheetId="114" r:id="rId40"/>
    <sheet name="40" sheetId="111" r:id="rId41"/>
    <sheet name="41" sheetId="52" r:id="rId42"/>
    <sheet name="42" sheetId="128" r:id="rId43"/>
    <sheet name="43" sheetId="129" r:id="rId44"/>
    <sheet name="44" sheetId="130" r:id="rId45"/>
    <sheet name="45" sheetId="131" r:id="rId46"/>
    <sheet name="46" sheetId="132" r:id="rId47"/>
    <sheet name="47" sheetId="133" r:id="rId48"/>
  </sheets>
  <externalReferences>
    <externalReference r:id="rId49"/>
  </externalReferences>
  <definedNames>
    <definedName name="_Order1" hidden="1">255</definedName>
    <definedName name="_Order2" hidden="1">255</definedName>
    <definedName name="C_1" localSheetId="10">OFFSET(#REF!,0,0,COUNT(#REF!),1)</definedName>
    <definedName name="C_1" localSheetId="20">OFFSET(#REF!,0,0,COUNT(#REF!),1)</definedName>
    <definedName name="C_1" localSheetId="21">OFFSET(#REF!,0,0,COUNT(#REF!),1)</definedName>
    <definedName name="C_1" localSheetId="3">OFFSET(#REF!,0,0,COUNT(#REF!),1)</definedName>
    <definedName name="C_1" localSheetId="39">OFFSET(#REF!,0,0,COUNT(#REF!),1)</definedName>
    <definedName name="C_1" localSheetId="42">OFFSET(#REF!,0,0,COUNT(#REF!),1)</definedName>
    <definedName name="C_1" localSheetId="43">OFFSET(#REF!,0,0,COUNT(#REF!),1)</definedName>
    <definedName name="C_1" localSheetId="44">OFFSET(#REF!,0,0,COUNT(#REF!),1)</definedName>
    <definedName name="C_1" localSheetId="45">OFFSET(#REF!,0,0,COUNT(#REF!),1)</definedName>
    <definedName name="C_1" localSheetId="5">OFFSET(#REF!,0,0,COUNT(#REF!),1)</definedName>
    <definedName name="C_2" localSheetId="10">OFFSET(#REF!,0,0,COUNT(#REF!),1)</definedName>
    <definedName name="C_2" localSheetId="20">OFFSET(#REF!,0,0,COUNT(#REF!),1)</definedName>
    <definedName name="C_2" localSheetId="21">OFFSET(#REF!,0,0,COUNT(#REF!),1)</definedName>
    <definedName name="C_2" localSheetId="3">OFFSET(#REF!,0,0,COUNT(#REF!),1)</definedName>
    <definedName name="C_2" localSheetId="39">OFFSET(#REF!,0,0,COUNT(#REF!),1)</definedName>
    <definedName name="C_2" localSheetId="42">OFFSET(#REF!,0,0,COUNT(#REF!),1)</definedName>
    <definedName name="C_2" localSheetId="43">OFFSET(#REF!,0,0,COUNT(#REF!),1)</definedName>
    <definedName name="C_2" localSheetId="44">OFFSET(#REF!,0,0,COUNT(#REF!),1)</definedName>
    <definedName name="C_2" localSheetId="45">OFFSET(#REF!,0,0,COUNT(#REF!),1)</definedName>
    <definedName name="C_2" localSheetId="5">OFFSET(#REF!,0,0,COUNT(#REF!),1)</definedName>
    <definedName name="Cavg" localSheetId="10">OFFSET(#REF!,0,0,COUNT(#REF!),1)</definedName>
    <definedName name="Cavg" localSheetId="20">OFFSET(#REF!,0,0,COUNT(#REF!),1)</definedName>
    <definedName name="Cavg" localSheetId="21">OFFSET(#REF!,0,0,COUNT(#REF!),1)</definedName>
    <definedName name="Cavg" localSheetId="3">OFFSET(#REF!,0,0,COUNT(#REF!),1)</definedName>
    <definedName name="Cavg" localSheetId="39">OFFSET(#REF!,0,0,COUNT(#REF!),1)</definedName>
    <definedName name="Cavg" localSheetId="42">OFFSET(#REF!,0,0,COUNT(#REF!),1)</definedName>
    <definedName name="Cavg" localSheetId="43">OFFSET(#REF!,0,0,COUNT(#REF!),1)</definedName>
    <definedName name="Cavg" localSheetId="44">OFFSET(#REF!,0,0,COUNT(#REF!),1)</definedName>
    <definedName name="Cavg" localSheetId="45">OFFSET(#REF!,0,0,COUNT(#REF!),1)</definedName>
    <definedName name="Cavg" localSheetId="5">OFFSET(#REF!,0,0,COUNT(#REF!),1)</definedName>
    <definedName name="Cmin" localSheetId="10">OFFSET(#REF!,0,0,COUNT(#REF!),1)</definedName>
    <definedName name="Cmin" localSheetId="20">OFFSET(#REF!,0,0,COUNT(#REF!),1)</definedName>
    <definedName name="Cmin" localSheetId="21">OFFSET(#REF!,0,0,COUNT(#REF!),1)</definedName>
    <definedName name="Cmin" localSheetId="3">OFFSET(#REF!,0,0,COUNT(#REF!),1)</definedName>
    <definedName name="Cmin" localSheetId="39">OFFSET(#REF!,0,0,COUNT(#REF!),1)</definedName>
    <definedName name="Cmin" localSheetId="42">OFFSET(#REF!,0,0,COUNT(#REF!),1)</definedName>
    <definedName name="Cmin" localSheetId="43">OFFSET(#REF!,0,0,COUNT(#REF!),1)</definedName>
    <definedName name="Cmin" localSheetId="44">OFFSET(#REF!,0,0,COUNT(#REF!),1)</definedName>
    <definedName name="Cmin" localSheetId="45">OFFSET(#REF!,0,0,COUNT(#REF!),1)</definedName>
    <definedName name="Cmin" localSheetId="5">OFFSET(#REF!,0,0,COUNT(#REF!),1)</definedName>
    <definedName name="Crng" localSheetId="10">OFFSET(#REF!,0,0,COUNT(#REF!),1)</definedName>
    <definedName name="Crng" localSheetId="20">OFFSET(#REF!,0,0,COUNT(#REF!),1)</definedName>
    <definedName name="Crng" localSheetId="21">OFFSET(#REF!,0,0,COUNT(#REF!),1)</definedName>
    <definedName name="Crng" localSheetId="3">OFFSET(#REF!,0,0,COUNT(#REF!),1)</definedName>
    <definedName name="Crng" localSheetId="39">OFFSET(#REF!,0,0,COUNT(#REF!),1)</definedName>
    <definedName name="Crng" localSheetId="42">OFFSET(#REF!,0,0,COUNT(#REF!),1)</definedName>
    <definedName name="Crng" localSheetId="43">OFFSET(#REF!,0,0,COUNT(#REF!),1)</definedName>
    <definedName name="Crng" localSheetId="44">OFFSET(#REF!,0,0,COUNT(#REF!),1)</definedName>
    <definedName name="Crng" localSheetId="45">OFFSET(#REF!,0,0,COUNT(#REF!),1)</definedName>
    <definedName name="Crng" localSheetId="5">OFFSET(#REF!,0,0,COUNT(#REF!),1)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P1_1" localSheetId="10">OFFSET(#REF!,0,0,COUNT(#REF!),1)</definedName>
    <definedName name="P1_1" localSheetId="20">OFFSET(#REF!,0,0,COUNT(#REF!),1)</definedName>
    <definedName name="P1_1" localSheetId="21">OFFSET(#REF!,0,0,COUNT(#REF!),1)</definedName>
    <definedName name="P1_1" localSheetId="3">OFFSET(#REF!,0,0,COUNT(#REF!),1)</definedName>
    <definedName name="P1_1" localSheetId="39">OFFSET(#REF!,0,0,COUNT(#REF!),1)</definedName>
    <definedName name="P1_1" localSheetId="42">OFFSET(#REF!,0,0,COUNT(#REF!),1)</definedName>
    <definedName name="P1_1" localSheetId="43">OFFSET(#REF!,0,0,COUNT(#REF!),1)</definedName>
    <definedName name="P1_1" localSheetId="44">OFFSET(#REF!,0,0,COUNT(#REF!),1)</definedName>
    <definedName name="P1_1" localSheetId="45">OFFSET(#REF!,0,0,COUNT(#REF!),1)</definedName>
    <definedName name="P1_1" localSheetId="5">OFFSET(#REF!,0,0,COUNT(#REF!),1)</definedName>
    <definedName name="P1_2" localSheetId="10">OFFSET(#REF!,0,0,COUNT(#REF!),1)</definedName>
    <definedName name="P1_2" localSheetId="20">OFFSET(#REF!,0,0,COUNT(#REF!),1)</definedName>
    <definedName name="P1_2" localSheetId="21">OFFSET(#REF!,0,0,COUNT(#REF!),1)</definedName>
    <definedName name="P1_2" localSheetId="3">OFFSET(#REF!,0,0,COUNT(#REF!),1)</definedName>
    <definedName name="P1_2" localSheetId="39">OFFSET(#REF!,0,0,COUNT(#REF!),1)</definedName>
    <definedName name="P1_2" localSheetId="42">OFFSET(#REF!,0,0,COUNT(#REF!),1)</definedName>
    <definedName name="P1_2" localSheetId="43">OFFSET(#REF!,0,0,COUNT(#REF!),1)</definedName>
    <definedName name="P1_2" localSheetId="44">OFFSET(#REF!,0,0,COUNT(#REF!),1)</definedName>
    <definedName name="P1_2" localSheetId="45">OFFSET(#REF!,0,0,COUNT(#REF!),1)</definedName>
    <definedName name="P1_2" localSheetId="5">OFFSET(#REF!,0,0,COUNT(#REF!),1)</definedName>
    <definedName name="P1avg" localSheetId="10">OFFSET(#REF!,0,0,COUNT(#REF!),1)</definedName>
    <definedName name="P1avg" localSheetId="20">OFFSET(#REF!,0,0,COUNT(#REF!),1)</definedName>
    <definedName name="P1avg" localSheetId="21">OFFSET(#REF!,0,0,COUNT(#REF!),1)</definedName>
    <definedName name="P1avg" localSheetId="3">OFFSET(#REF!,0,0,COUNT(#REF!),1)</definedName>
    <definedName name="P1avg" localSheetId="39">OFFSET(#REF!,0,0,COUNT(#REF!),1)</definedName>
    <definedName name="P1avg" localSheetId="42">OFFSET(#REF!,0,0,COUNT(#REF!),1)</definedName>
    <definedName name="P1avg" localSheetId="43">OFFSET(#REF!,0,0,COUNT(#REF!),1)</definedName>
    <definedName name="P1avg" localSheetId="44">OFFSET(#REF!,0,0,COUNT(#REF!),1)</definedName>
    <definedName name="P1avg" localSheetId="45">OFFSET(#REF!,0,0,COUNT(#REF!),1)</definedName>
    <definedName name="P1avg" localSheetId="5">OFFSET(#REF!,0,0,COUNT(#REF!),1)</definedName>
    <definedName name="P1min" localSheetId="10">OFFSET(#REF!,0,0,COUNT(#REF!),1)</definedName>
    <definedName name="P1min" localSheetId="20">OFFSET(#REF!,0,0,COUNT(#REF!),1)</definedName>
    <definedName name="P1min" localSheetId="21">OFFSET(#REF!,0,0,COUNT(#REF!),1)</definedName>
    <definedName name="P1min" localSheetId="3">OFFSET(#REF!,0,0,COUNT(#REF!),1)</definedName>
    <definedName name="P1min" localSheetId="39">OFFSET(#REF!,0,0,COUNT(#REF!),1)</definedName>
    <definedName name="P1min" localSheetId="42">OFFSET(#REF!,0,0,COUNT(#REF!),1)</definedName>
    <definedName name="P1min" localSheetId="43">OFFSET(#REF!,0,0,COUNT(#REF!),1)</definedName>
    <definedName name="P1min" localSheetId="44">OFFSET(#REF!,0,0,COUNT(#REF!),1)</definedName>
    <definedName name="P1min" localSheetId="45">OFFSET(#REF!,0,0,COUNT(#REF!),1)</definedName>
    <definedName name="P1min" localSheetId="5">OFFSET(#REF!,0,0,COUNT(#REF!),1)</definedName>
    <definedName name="P1rng" localSheetId="10">OFFSET(#REF!,0,0,COUNT(#REF!),1)</definedName>
    <definedName name="P1rng" localSheetId="20">OFFSET(#REF!,0,0,COUNT(#REF!),1)</definedName>
    <definedName name="P1rng" localSheetId="21">OFFSET(#REF!,0,0,COUNT(#REF!),1)</definedName>
    <definedName name="P1rng" localSheetId="3">OFFSET(#REF!,0,0,COUNT(#REF!),1)</definedName>
    <definedName name="P1rng" localSheetId="39">OFFSET(#REF!,0,0,COUNT(#REF!),1)</definedName>
    <definedName name="P1rng" localSheetId="42">OFFSET(#REF!,0,0,COUNT(#REF!),1)</definedName>
    <definedName name="P1rng" localSheetId="43">OFFSET(#REF!,0,0,COUNT(#REF!),1)</definedName>
    <definedName name="P1rng" localSheetId="44">OFFSET(#REF!,0,0,COUNT(#REF!),1)</definedName>
    <definedName name="P1rng" localSheetId="45">OFFSET(#REF!,0,0,COUNT(#REF!),1)</definedName>
    <definedName name="P1rng" localSheetId="5">OFFSET(#REF!,0,0,COUNT(#REF!),1)</definedName>
    <definedName name="P2_1" localSheetId="10">OFFSET(#REF!,0,0,COUNT(#REF!),1)</definedName>
    <definedName name="P2_1" localSheetId="20">OFFSET(#REF!,0,0,COUNT(#REF!),1)</definedName>
    <definedName name="P2_1" localSheetId="21">OFFSET(#REF!,0,0,COUNT(#REF!),1)</definedName>
    <definedName name="P2_1" localSheetId="3">OFFSET(#REF!,0,0,COUNT(#REF!),1)</definedName>
    <definedName name="P2_1" localSheetId="39">OFFSET(#REF!,0,0,COUNT(#REF!),1)</definedName>
    <definedName name="P2_1" localSheetId="42">OFFSET(#REF!,0,0,COUNT(#REF!),1)</definedName>
    <definedName name="P2_1" localSheetId="43">OFFSET(#REF!,0,0,COUNT(#REF!),1)</definedName>
    <definedName name="P2_1" localSheetId="44">OFFSET(#REF!,0,0,COUNT(#REF!),1)</definedName>
    <definedName name="P2_1" localSheetId="45">OFFSET(#REF!,0,0,COUNT(#REF!),1)</definedName>
    <definedName name="P2_1" localSheetId="5">OFFSET(#REF!,0,0,COUNT(#REF!),1)</definedName>
    <definedName name="P2_2" localSheetId="10">OFFSET(#REF!,0,0,COUNT(#REF!),1)</definedName>
    <definedName name="P2_2" localSheetId="20">OFFSET(#REF!,0,0,COUNT(#REF!),1)</definedName>
    <definedName name="P2_2" localSheetId="21">OFFSET(#REF!,0,0,COUNT(#REF!),1)</definedName>
    <definedName name="P2_2" localSheetId="3">OFFSET(#REF!,0,0,COUNT(#REF!),1)</definedName>
    <definedName name="P2_2" localSheetId="39">OFFSET(#REF!,0,0,COUNT(#REF!),1)</definedName>
    <definedName name="P2_2" localSheetId="42">OFFSET(#REF!,0,0,COUNT(#REF!),1)</definedName>
    <definedName name="P2_2" localSheetId="43">OFFSET(#REF!,0,0,COUNT(#REF!),1)</definedName>
    <definedName name="P2_2" localSheetId="44">OFFSET(#REF!,0,0,COUNT(#REF!),1)</definedName>
    <definedName name="P2_2" localSheetId="45">OFFSET(#REF!,0,0,COUNT(#REF!),1)</definedName>
    <definedName name="P2_2" localSheetId="5">OFFSET(#REF!,0,0,COUNT(#REF!),1)</definedName>
    <definedName name="P2avg" localSheetId="10">OFFSET(#REF!,0,0,COUNT(#REF!),1)</definedName>
    <definedName name="P2avg" localSheetId="20">OFFSET(#REF!,0,0,COUNT(#REF!),1)</definedName>
    <definedName name="P2avg" localSheetId="21">OFFSET(#REF!,0,0,COUNT(#REF!),1)</definedName>
    <definedName name="P2avg" localSheetId="3">OFFSET(#REF!,0,0,COUNT(#REF!),1)</definedName>
    <definedName name="P2avg" localSheetId="39">OFFSET(#REF!,0,0,COUNT(#REF!),1)</definedName>
    <definedName name="P2avg" localSheetId="42">OFFSET(#REF!,0,0,COUNT(#REF!),1)</definedName>
    <definedName name="P2avg" localSheetId="43">OFFSET(#REF!,0,0,COUNT(#REF!),1)</definedName>
    <definedName name="P2avg" localSheetId="44">OFFSET(#REF!,0,0,COUNT(#REF!),1)</definedName>
    <definedName name="P2avg" localSheetId="45">OFFSET(#REF!,0,0,COUNT(#REF!),1)</definedName>
    <definedName name="P2avg" localSheetId="5">OFFSET(#REF!,0,0,COUNT(#REF!),1)</definedName>
    <definedName name="P2min" localSheetId="10">OFFSET(#REF!,0,0,COUNT(#REF!),1)</definedName>
    <definedName name="P2min" localSheetId="20">OFFSET(#REF!,0,0,COUNT(#REF!),1)</definedName>
    <definedName name="P2min" localSheetId="21">OFFSET(#REF!,0,0,COUNT(#REF!),1)</definedName>
    <definedName name="P2min" localSheetId="3">OFFSET(#REF!,0,0,COUNT(#REF!),1)</definedName>
    <definedName name="P2min" localSheetId="39">OFFSET(#REF!,0,0,COUNT(#REF!),1)</definedName>
    <definedName name="P2min" localSheetId="42">OFFSET(#REF!,0,0,COUNT(#REF!),1)</definedName>
    <definedName name="P2min" localSheetId="43">OFFSET(#REF!,0,0,COUNT(#REF!),1)</definedName>
    <definedName name="P2min" localSheetId="44">OFFSET(#REF!,0,0,COUNT(#REF!),1)</definedName>
    <definedName name="P2min" localSheetId="45">OFFSET(#REF!,0,0,COUNT(#REF!),1)</definedName>
    <definedName name="P2min" localSheetId="5">OFFSET(#REF!,0,0,COUNT(#REF!),1)</definedName>
    <definedName name="P2rng" localSheetId="10">OFFSET(#REF!,0,0,COUNT(#REF!),1)</definedName>
    <definedName name="P2rng" localSheetId="20">OFFSET(#REF!,0,0,COUNT(#REF!),1)</definedName>
    <definedName name="P2rng" localSheetId="21">OFFSET(#REF!,0,0,COUNT(#REF!),1)</definedName>
    <definedName name="P2rng" localSheetId="3">OFFSET(#REF!,0,0,COUNT(#REF!),1)</definedName>
    <definedName name="P2rng" localSheetId="39">OFFSET(#REF!,0,0,COUNT(#REF!),1)</definedName>
    <definedName name="P2rng" localSheetId="42">OFFSET(#REF!,0,0,COUNT(#REF!),1)</definedName>
    <definedName name="P2rng" localSheetId="43">OFFSET(#REF!,0,0,COUNT(#REF!),1)</definedName>
    <definedName name="P2rng" localSheetId="44">OFFSET(#REF!,0,0,COUNT(#REF!),1)</definedName>
    <definedName name="P2rng" localSheetId="45">OFFSET(#REF!,0,0,COUNT(#REF!),1)</definedName>
    <definedName name="P2rng" localSheetId="5">OFFSET(#REF!,0,0,COUNT(#REF!),1)</definedName>
    <definedName name="P3_1" localSheetId="10">OFFSET(#REF!,0,0,COUNT(#REF!),1)</definedName>
    <definedName name="P3_1" localSheetId="20">OFFSET(#REF!,0,0,COUNT(#REF!),1)</definedName>
    <definedName name="P3_1" localSheetId="21">OFFSET(#REF!,0,0,COUNT(#REF!),1)</definedName>
    <definedName name="P3_1" localSheetId="3">OFFSET(#REF!,0,0,COUNT(#REF!),1)</definedName>
    <definedName name="P3_1" localSheetId="39">OFFSET(#REF!,0,0,COUNT(#REF!),1)</definedName>
    <definedName name="P3_1" localSheetId="42">OFFSET(#REF!,0,0,COUNT(#REF!),1)</definedName>
    <definedName name="P3_1" localSheetId="43">OFFSET(#REF!,0,0,COUNT(#REF!),1)</definedName>
    <definedName name="P3_1" localSheetId="44">OFFSET(#REF!,0,0,COUNT(#REF!),1)</definedName>
    <definedName name="P3_1" localSheetId="45">OFFSET(#REF!,0,0,COUNT(#REF!),1)</definedName>
    <definedName name="P3_1" localSheetId="5">OFFSET(#REF!,0,0,COUNT(#REF!),1)</definedName>
    <definedName name="P3_2" localSheetId="10">OFFSET(#REF!,0,0,COUNT(#REF!),1)</definedName>
    <definedName name="P3_2" localSheetId="20">OFFSET(#REF!,0,0,COUNT(#REF!),1)</definedName>
    <definedName name="P3_2" localSheetId="21">OFFSET(#REF!,0,0,COUNT(#REF!),1)</definedName>
    <definedName name="P3_2" localSheetId="3">OFFSET(#REF!,0,0,COUNT(#REF!),1)</definedName>
    <definedName name="P3_2" localSheetId="39">OFFSET(#REF!,0,0,COUNT(#REF!),1)</definedName>
    <definedName name="P3_2" localSheetId="42">OFFSET(#REF!,0,0,COUNT(#REF!),1)</definedName>
    <definedName name="P3_2" localSheetId="43">OFFSET(#REF!,0,0,COUNT(#REF!),1)</definedName>
    <definedName name="P3_2" localSheetId="44">OFFSET(#REF!,0,0,COUNT(#REF!),1)</definedName>
    <definedName name="P3_2" localSheetId="45">OFFSET(#REF!,0,0,COUNT(#REF!),1)</definedName>
    <definedName name="P3_2" localSheetId="5">OFFSET(#REF!,0,0,COUNT(#REF!),1)</definedName>
    <definedName name="P3avg" localSheetId="10">OFFSET(#REF!,0,0,COUNT(#REF!),1)</definedName>
    <definedName name="P3avg" localSheetId="20">OFFSET(#REF!,0,0,COUNT(#REF!),1)</definedName>
    <definedName name="P3avg" localSheetId="21">OFFSET(#REF!,0,0,COUNT(#REF!),1)</definedName>
    <definedName name="P3avg" localSheetId="3">OFFSET(#REF!,0,0,COUNT(#REF!),1)</definedName>
    <definedName name="P3avg" localSheetId="39">OFFSET(#REF!,0,0,COUNT(#REF!),1)</definedName>
    <definedName name="P3avg" localSheetId="42">OFFSET(#REF!,0,0,COUNT(#REF!),1)</definedName>
    <definedName name="P3avg" localSheetId="43">OFFSET(#REF!,0,0,COUNT(#REF!),1)</definedName>
    <definedName name="P3avg" localSheetId="44">OFFSET(#REF!,0,0,COUNT(#REF!),1)</definedName>
    <definedName name="P3avg" localSheetId="45">OFFSET(#REF!,0,0,COUNT(#REF!),1)</definedName>
    <definedName name="P3avg" localSheetId="5">OFFSET(#REF!,0,0,COUNT(#REF!),1)</definedName>
    <definedName name="P3min" localSheetId="10">OFFSET(#REF!,0,0,COUNT(#REF!),1)</definedName>
    <definedName name="P3min" localSheetId="20">OFFSET(#REF!,0,0,COUNT(#REF!),1)</definedName>
    <definedName name="P3min" localSheetId="21">OFFSET(#REF!,0,0,COUNT(#REF!),1)</definedName>
    <definedName name="P3min" localSheetId="3">OFFSET(#REF!,0,0,COUNT(#REF!),1)</definedName>
    <definedName name="P3min" localSheetId="39">OFFSET(#REF!,0,0,COUNT(#REF!),1)</definedName>
    <definedName name="P3min" localSheetId="42">OFFSET(#REF!,0,0,COUNT(#REF!),1)</definedName>
    <definedName name="P3min" localSheetId="43">OFFSET(#REF!,0,0,COUNT(#REF!),1)</definedName>
    <definedName name="P3min" localSheetId="44">OFFSET(#REF!,0,0,COUNT(#REF!),1)</definedName>
    <definedName name="P3min" localSheetId="45">OFFSET(#REF!,0,0,COUNT(#REF!),1)</definedName>
    <definedName name="P3min" localSheetId="5">OFFSET(#REF!,0,0,COUNT(#REF!),1)</definedName>
    <definedName name="P3rng" localSheetId="10">OFFSET(#REF!,0,0,COUNT(#REF!),1)</definedName>
    <definedName name="P3rng" localSheetId="20">OFFSET(#REF!,0,0,COUNT(#REF!),1)</definedName>
    <definedName name="P3rng" localSheetId="21">OFFSET(#REF!,0,0,COUNT(#REF!),1)</definedName>
    <definedName name="P3rng" localSheetId="3">OFFSET(#REF!,0,0,COUNT(#REF!),1)</definedName>
    <definedName name="P3rng" localSheetId="39">OFFSET(#REF!,0,0,COUNT(#REF!),1)</definedName>
    <definedName name="P3rng" localSheetId="42">OFFSET(#REF!,0,0,COUNT(#REF!),1)</definedName>
    <definedName name="P3rng" localSheetId="43">OFFSET(#REF!,0,0,COUNT(#REF!),1)</definedName>
    <definedName name="P3rng" localSheetId="44">OFFSET(#REF!,0,0,COUNT(#REF!),1)</definedName>
    <definedName name="P3rng" localSheetId="45">OFFSET(#REF!,0,0,COUNT(#REF!),1)</definedName>
    <definedName name="P3rng" localSheetId="5">OFFSET(#REF!,0,0,COUNT(#REF!),1)</definedName>
    <definedName name="P4_1" localSheetId="10">OFFSET(#REF!,0,0,COUNT(#REF!),1)</definedName>
    <definedName name="P4_1" localSheetId="20">OFFSET(#REF!,0,0,COUNT(#REF!),1)</definedName>
    <definedName name="P4_1" localSheetId="21">OFFSET(#REF!,0,0,COUNT(#REF!),1)</definedName>
    <definedName name="P4_1" localSheetId="3">OFFSET(#REF!,0,0,COUNT(#REF!),1)</definedName>
    <definedName name="P4_1" localSheetId="39">OFFSET(#REF!,0,0,COUNT(#REF!),1)</definedName>
    <definedName name="P4_1" localSheetId="42">OFFSET(#REF!,0,0,COUNT(#REF!),1)</definedName>
    <definedName name="P4_1" localSheetId="43">OFFSET(#REF!,0,0,COUNT(#REF!),1)</definedName>
    <definedName name="P4_1" localSheetId="44">OFFSET(#REF!,0,0,COUNT(#REF!),1)</definedName>
    <definedName name="P4_1" localSheetId="45">OFFSET(#REF!,0,0,COUNT(#REF!),1)</definedName>
    <definedName name="P4_1" localSheetId="5">OFFSET(#REF!,0,0,COUNT(#REF!),1)</definedName>
    <definedName name="P4_2" localSheetId="10">OFFSET(#REF!,0,0,COUNT(#REF!),1)</definedName>
    <definedName name="P4_2" localSheetId="20">OFFSET(#REF!,0,0,COUNT(#REF!),1)</definedName>
    <definedName name="P4_2" localSheetId="21">OFFSET(#REF!,0,0,COUNT(#REF!),1)</definedName>
    <definedName name="P4_2" localSheetId="3">OFFSET(#REF!,0,0,COUNT(#REF!),1)</definedName>
    <definedName name="P4_2" localSheetId="39">OFFSET(#REF!,0,0,COUNT(#REF!),1)</definedName>
    <definedName name="P4_2" localSheetId="42">OFFSET(#REF!,0,0,COUNT(#REF!),1)</definedName>
    <definedName name="P4_2" localSheetId="43">OFFSET(#REF!,0,0,COUNT(#REF!),1)</definedName>
    <definedName name="P4_2" localSheetId="44">OFFSET(#REF!,0,0,COUNT(#REF!),1)</definedName>
    <definedName name="P4_2" localSheetId="45">OFFSET(#REF!,0,0,COUNT(#REF!),1)</definedName>
    <definedName name="P4_2" localSheetId="5">OFFSET(#REF!,0,0,COUNT(#REF!),1)</definedName>
    <definedName name="P4avg" localSheetId="10">OFFSET(#REF!,0,0,COUNT(#REF!),1)</definedName>
    <definedName name="P4avg" localSheetId="20">OFFSET(#REF!,0,0,COUNT(#REF!),1)</definedName>
    <definedName name="P4avg" localSheetId="21">OFFSET(#REF!,0,0,COUNT(#REF!),1)</definedName>
    <definedName name="P4avg" localSheetId="3">OFFSET(#REF!,0,0,COUNT(#REF!),1)</definedName>
    <definedName name="P4avg" localSheetId="39">OFFSET(#REF!,0,0,COUNT(#REF!),1)</definedName>
    <definedName name="P4avg" localSheetId="42">OFFSET(#REF!,0,0,COUNT(#REF!),1)</definedName>
    <definedName name="P4avg" localSheetId="43">OFFSET(#REF!,0,0,COUNT(#REF!),1)</definedName>
    <definedName name="P4avg" localSheetId="44">OFFSET(#REF!,0,0,COUNT(#REF!),1)</definedName>
    <definedName name="P4avg" localSheetId="45">OFFSET(#REF!,0,0,COUNT(#REF!),1)</definedName>
    <definedName name="P4avg" localSheetId="5">OFFSET(#REF!,0,0,COUNT(#REF!),1)</definedName>
    <definedName name="P4min" localSheetId="10">OFFSET(#REF!,0,0,COUNT(#REF!),1)</definedName>
    <definedName name="P4min" localSheetId="20">OFFSET(#REF!,0,0,COUNT(#REF!),1)</definedName>
    <definedName name="P4min" localSheetId="21">OFFSET(#REF!,0,0,COUNT(#REF!),1)</definedName>
    <definedName name="P4min" localSheetId="3">OFFSET(#REF!,0,0,COUNT(#REF!),1)</definedName>
    <definedName name="P4min" localSheetId="39">OFFSET(#REF!,0,0,COUNT(#REF!),1)</definedName>
    <definedName name="P4min" localSheetId="42">OFFSET(#REF!,0,0,COUNT(#REF!),1)</definedName>
    <definedName name="P4min" localSheetId="43">OFFSET(#REF!,0,0,COUNT(#REF!),1)</definedName>
    <definedName name="P4min" localSheetId="44">OFFSET(#REF!,0,0,COUNT(#REF!),1)</definedName>
    <definedName name="P4min" localSheetId="45">OFFSET(#REF!,0,0,COUNT(#REF!),1)</definedName>
    <definedName name="P4min" localSheetId="5">OFFSET(#REF!,0,0,COUNT(#REF!),1)</definedName>
    <definedName name="P4rng" localSheetId="10">OFFSET(#REF!,0,0,COUNT(#REF!),1)</definedName>
    <definedName name="P4rng" localSheetId="20">OFFSET(#REF!,0,0,COUNT(#REF!),1)</definedName>
    <definedName name="P4rng" localSheetId="21">OFFSET(#REF!,0,0,COUNT(#REF!),1)</definedName>
    <definedName name="P4rng" localSheetId="3">OFFSET(#REF!,0,0,COUNT(#REF!),1)</definedName>
    <definedName name="P4rng" localSheetId="39">OFFSET(#REF!,0,0,COUNT(#REF!),1)</definedName>
    <definedName name="P4rng" localSheetId="42">OFFSET(#REF!,0,0,COUNT(#REF!),1)</definedName>
    <definedName name="P4rng" localSheetId="43">OFFSET(#REF!,0,0,COUNT(#REF!),1)</definedName>
    <definedName name="P4rng" localSheetId="44">OFFSET(#REF!,0,0,COUNT(#REF!),1)</definedName>
    <definedName name="P4rng" localSheetId="45">OFFSET(#REF!,0,0,COUNT(#REF!),1)</definedName>
    <definedName name="P4rng" localSheetId="5">OFFSET(#REF!,0,0,COUNT(#REF!),1)</definedName>
    <definedName name="P5_1" localSheetId="10">OFFSET(#REF!,0,0,COUNT(#REF!),1)</definedName>
    <definedName name="P5_1" localSheetId="20">OFFSET(#REF!,0,0,COUNT(#REF!),1)</definedName>
    <definedName name="P5_1" localSheetId="21">OFFSET(#REF!,0,0,COUNT(#REF!),1)</definedName>
    <definedName name="P5_1" localSheetId="3">OFFSET(#REF!,0,0,COUNT(#REF!),1)</definedName>
    <definedName name="P5_1" localSheetId="39">OFFSET(#REF!,0,0,COUNT(#REF!),1)</definedName>
    <definedName name="P5_1" localSheetId="42">OFFSET(#REF!,0,0,COUNT(#REF!),1)</definedName>
    <definedName name="P5_1" localSheetId="43">OFFSET(#REF!,0,0,COUNT(#REF!),1)</definedName>
    <definedName name="P5_1" localSheetId="44">OFFSET(#REF!,0,0,COUNT(#REF!),1)</definedName>
    <definedName name="P5_1" localSheetId="45">OFFSET(#REF!,0,0,COUNT(#REF!),1)</definedName>
    <definedName name="P5_1" localSheetId="5">OFFSET(#REF!,0,0,COUNT(#REF!),1)</definedName>
    <definedName name="P5_2" localSheetId="10">OFFSET(#REF!,0,0,COUNT(#REF!),1)</definedName>
    <definedName name="P5_2" localSheetId="20">OFFSET(#REF!,0,0,COUNT(#REF!),1)</definedName>
    <definedName name="P5_2" localSheetId="21">OFFSET(#REF!,0,0,COUNT(#REF!),1)</definedName>
    <definedName name="P5_2" localSheetId="3">OFFSET(#REF!,0,0,COUNT(#REF!),1)</definedName>
    <definedName name="P5_2" localSheetId="39">OFFSET(#REF!,0,0,COUNT(#REF!),1)</definedName>
    <definedName name="P5_2" localSheetId="42">OFFSET(#REF!,0,0,COUNT(#REF!),1)</definedName>
    <definedName name="P5_2" localSheetId="43">OFFSET(#REF!,0,0,COUNT(#REF!),1)</definedName>
    <definedName name="P5_2" localSheetId="44">OFFSET(#REF!,0,0,COUNT(#REF!),1)</definedName>
    <definedName name="P5_2" localSheetId="45">OFFSET(#REF!,0,0,COUNT(#REF!),1)</definedName>
    <definedName name="P5_2" localSheetId="5">OFFSET(#REF!,0,0,COUNT(#REF!),1)</definedName>
    <definedName name="P5avg" localSheetId="10">OFFSET(#REF!,0,0,COUNT(#REF!),1)</definedName>
    <definedName name="P5avg" localSheetId="20">OFFSET(#REF!,0,0,COUNT(#REF!),1)</definedName>
    <definedName name="P5avg" localSheetId="21">OFFSET(#REF!,0,0,COUNT(#REF!),1)</definedName>
    <definedName name="P5avg" localSheetId="3">OFFSET(#REF!,0,0,COUNT(#REF!),1)</definedName>
    <definedName name="P5avg" localSheetId="39">OFFSET(#REF!,0,0,COUNT(#REF!),1)</definedName>
    <definedName name="P5avg" localSheetId="42">OFFSET(#REF!,0,0,COUNT(#REF!),1)</definedName>
    <definedName name="P5avg" localSheetId="43">OFFSET(#REF!,0,0,COUNT(#REF!),1)</definedName>
    <definedName name="P5avg" localSheetId="44">OFFSET(#REF!,0,0,COUNT(#REF!),1)</definedName>
    <definedName name="P5avg" localSheetId="45">OFFSET(#REF!,0,0,COUNT(#REF!),1)</definedName>
    <definedName name="P5avg" localSheetId="5">OFFSET(#REF!,0,0,COUNT(#REF!),1)</definedName>
    <definedName name="P5min" localSheetId="10">OFFSET(#REF!,0,0,COUNT(#REF!),1)</definedName>
    <definedName name="P5min" localSheetId="20">OFFSET(#REF!,0,0,COUNT(#REF!),1)</definedName>
    <definedName name="P5min" localSheetId="21">OFFSET(#REF!,0,0,COUNT(#REF!),1)</definedName>
    <definedName name="P5min" localSheetId="3">OFFSET(#REF!,0,0,COUNT(#REF!),1)</definedName>
    <definedName name="P5min" localSheetId="39">OFFSET(#REF!,0,0,COUNT(#REF!),1)</definedName>
    <definedName name="P5min" localSheetId="42">OFFSET(#REF!,0,0,COUNT(#REF!),1)</definedName>
    <definedName name="P5min" localSheetId="43">OFFSET(#REF!,0,0,COUNT(#REF!),1)</definedName>
    <definedName name="P5min" localSheetId="44">OFFSET(#REF!,0,0,COUNT(#REF!),1)</definedName>
    <definedName name="P5min" localSheetId="45">OFFSET(#REF!,0,0,COUNT(#REF!),1)</definedName>
    <definedName name="P5min" localSheetId="5">OFFSET(#REF!,0,0,COUNT(#REF!),1)</definedName>
    <definedName name="P5rng" localSheetId="10">OFFSET(#REF!,0,0,COUNT(#REF!),1)</definedName>
    <definedName name="P5rng" localSheetId="20">OFFSET(#REF!,0,0,COUNT(#REF!),1)</definedName>
    <definedName name="P5rng" localSheetId="21">OFFSET(#REF!,0,0,COUNT(#REF!),1)</definedName>
    <definedName name="P5rng" localSheetId="3">OFFSET(#REF!,0,0,COUNT(#REF!),1)</definedName>
    <definedName name="P5rng" localSheetId="39">OFFSET(#REF!,0,0,COUNT(#REF!),1)</definedName>
    <definedName name="P5rng" localSheetId="42">OFFSET(#REF!,0,0,COUNT(#REF!),1)</definedName>
    <definedName name="P5rng" localSheetId="43">OFFSET(#REF!,0,0,COUNT(#REF!),1)</definedName>
    <definedName name="P5rng" localSheetId="44">OFFSET(#REF!,0,0,COUNT(#REF!),1)</definedName>
    <definedName name="P5rng" localSheetId="45">OFFSET(#REF!,0,0,COUNT(#REF!),1)</definedName>
    <definedName name="P5rng" localSheetId="5">OFFSET(#REF!,0,0,COUNT(#REF!),1)</definedName>
    <definedName name="_xlnm.Print_Area" localSheetId="1">'1'!$A$1:$P$132</definedName>
    <definedName name="_xlnm.Print_Area" localSheetId="17">'17'!$A$1:$O$114</definedName>
    <definedName name="_xlnm.Print_Area" localSheetId="18">'18'!$A$1:$O$112</definedName>
    <definedName name="_xlnm.Print_Area" localSheetId="19">'19'!$A$1:$O$114</definedName>
    <definedName name="_xlnm.Print_Area" localSheetId="20">'20'!$A$1:$O$127</definedName>
    <definedName name="_xlnm.Print_Area" localSheetId="22">'22'!$A$1:$O$130</definedName>
    <definedName name="_xlnm.Print_Area" localSheetId="27">'27'!$A$1:$O$115</definedName>
    <definedName name="_xlnm.Print_Area" localSheetId="29">'29'!$A$1:$O$124</definedName>
    <definedName name="_xlnm.Print_Area" localSheetId="30">'30'!$A$1:$O$40</definedName>
    <definedName name="_xlnm.Print_Area" localSheetId="34">'34'!$A$1:$O$148</definedName>
    <definedName name="_xlnm.Print_Area" localSheetId="35">'35'!$A$1:$O$24</definedName>
    <definedName name="_xlnm.Print_Area" localSheetId="37">'37'!$A$1:$O$49</definedName>
    <definedName name="_xlnm.Print_Area" localSheetId="4">'4'!$A$1:$O$46</definedName>
    <definedName name="_xlnm.Print_Area" localSheetId="40">'40'!$A$1:$O$24</definedName>
    <definedName name="_xlnm.Print_Area" localSheetId="42">'42'!$A$1:$O$259</definedName>
    <definedName name="_xlnm.Print_Area" localSheetId="43">'43'!$A$1:$O$259</definedName>
    <definedName name="_xlnm.Print_Area" localSheetId="44">'44'!$A$1:$O$259</definedName>
    <definedName name="_xlnm.Print_Area" localSheetId="45">'45'!$A$1:$O$259</definedName>
    <definedName name="_xlnm.Print_Area" localSheetId="6">'6'!$B$1:$P$45</definedName>
    <definedName name="_xlnm.Print_Area" localSheetId="8">'8'!$B$1:$O$36</definedName>
    <definedName name="_xlnm.Print_Area" localSheetId="9">'9'!$A$1:$O$114</definedName>
    <definedName name="TransChoice" localSheetId="21">OFFSET([1]!TransList,0,0,COUNTA([1]!TransList),1)</definedName>
    <definedName name="TransChoice" localSheetId="28">OFFSET([1]!TransList,0,0,COUNTA([1]!TransList),1)</definedName>
    <definedName name="US_1" localSheetId="10">OFFSET(#REF!,0,0,COUNT(#REF!),1)</definedName>
    <definedName name="US_1" localSheetId="20">OFFSET(#REF!,0,0,COUNT(#REF!),1)</definedName>
    <definedName name="US_1" localSheetId="21">OFFSET(#REF!,0,0,COUNT(#REF!),1)</definedName>
    <definedName name="US_1" localSheetId="3">OFFSET(#REF!,0,0,COUNT(#REF!),1)</definedName>
    <definedName name="US_1" localSheetId="39">OFFSET(#REF!,0,0,COUNT(#REF!),1)</definedName>
    <definedName name="US_1" localSheetId="42">OFFSET(#REF!,0,0,COUNT(#REF!),1)</definedName>
    <definedName name="US_1" localSheetId="43">OFFSET(#REF!,0,0,COUNT(#REF!),1)</definedName>
    <definedName name="US_1" localSheetId="44">OFFSET(#REF!,0,0,COUNT(#REF!),1)</definedName>
    <definedName name="US_1" localSheetId="45">OFFSET(#REF!,0,0,COUNT(#REF!),1)</definedName>
    <definedName name="US_1" localSheetId="5">OFFSET(#REF!,0,0,COUNT(#REF!),1)</definedName>
    <definedName name="US_2" localSheetId="10">OFFSET(#REF!,0,0,COUNT(#REF!),1)</definedName>
    <definedName name="US_2" localSheetId="20">OFFSET(#REF!,0,0,COUNT(#REF!),1)</definedName>
    <definedName name="US_2" localSheetId="21">OFFSET(#REF!,0,0,COUNT(#REF!),1)</definedName>
    <definedName name="US_2" localSheetId="3">OFFSET(#REF!,0,0,COUNT(#REF!),1)</definedName>
    <definedName name="US_2" localSheetId="39">OFFSET(#REF!,0,0,COUNT(#REF!),1)</definedName>
    <definedName name="US_2" localSheetId="42">OFFSET(#REF!,0,0,COUNT(#REF!),1)</definedName>
    <definedName name="US_2" localSheetId="43">OFFSET(#REF!,0,0,COUNT(#REF!),1)</definedName>
    <definedName name="US_2" localSheetId="44">OFFSET(#REF!,0,0,COUNT(#REF!),1)</definedName>
    <definedName name="US_2" localSheetId="45">OFFSET(#REF!,0,0,COUNT(#REF!),1)</definedName>
    <definedName name="US_2" localSheetId="5">OFFSET(#REF!,0,0,COUNT(#REF!),1)</definedName>
    <definedName name="USavg" localSheetId="10">OFFSET(#REF!,0,0,COUNT(#REF!),1)</definedName>
    <definedName name="USavg" localSheetId="20">OFFSET(#REF!,0,0,COUNT(#REF!),1)</definedName>
    <definedName name="USavg" localSheetId="21">OFFSET(#REF!,0,0,COUNT(#REF!),1)</definedName>
    <definedName name="USavg" localSheetId="3">OFFSET(#REF!,0,0,COUNT(#REF!),1)</definedName>
    <definedName name="USavg" localSheetId="39">OFFSET(#REF!,0,0,COUNT(#REF!),1)</definedName>
    <definedName name="USavg" localSheetId="42">OFFSET(#REF!,0,0,COUNT(#REF!),1)</definedName>
    <definedName name="USavg" localSheetId="43">OFFSET(#REF!,0,0,COUNT(#REF!),1)</definedName>
    <definedName name="USavg" localSheetId="44">OFFSET(#REF!,0,0,COUNT(#REF!),1)</definedName>
    <definedName name="USavg" localSheetId="45">OFFSET(#REF!,0,0,COUNT(#REF!),1)</definedName>
    <definedName name="USavg" localSheetId="5">OFFSET(#REF!,0,0,COUNT(#REF!),1)</definedName>
    <definedName name="USmin" localSheetId="10">OFFSET(#REF!,0,0,COUNT(#REF!),1)</definedName>
    <definedName name="USmin" localSheetId="20">OFFSET(#REF!,0,0,COUNT(#REF!),1)</definedName>
    <definedName name="USmin" localSheetId="21">OFFSET(#REF!,0,0,COUNT(#REF!),1)</definedName>
    <definedName name="USmin" localSheetId="3">OFFSET(#REF!,0,0,COUNT(#REF!),1)</definedName>
    <definedName name="USmin" localSheetId="39">OFFSET(#REF!,0,0,COUNT(#REF!),1)</definedName>
    <definedName name="USmin" localSheetId="42">OFFSET(#REF!,0,0,COUNT(#REF!),1)</definedName>
    <definedName name="USmin" localSheetId="43">OFFSET(#REF!,0,0,COUNT(#REF!),1)</definedName>
    <definedName name="USmin" localSheetId="44">OFFSET(#REF!,0,0,COUNT(#REF!),1)</definedName>
    <definedName name="USmin" localSheetId="45">OFFSET(#REF!,0,0,COUNT(#REF!),1)</definedName>
    <definedName name="USmin" localSheetId="5">OFFSET(#REF!,0,0,COUNT(#REF!),1)</definedName>
    <definedName name="USrng" localSheetId="10">OFFSET(#REF!,0,0,COUNT(#REF!),1)</definedName>
    <definedName name="USrng" localSheetId="20">OFFSET(#REF!,0,0,COUNT(#REF!),1)</definedName>
    <definedName name="USrng" localSheetId="21">OFFSET(#REF!,0,0,COUNT(#REF!),1)</definedName>
    <definedName name="USrng" localSheetId="3">OFFSET(#REF!,0,0,COUNT(#REF!),1)</definedName>
    <definedName name="USrng" localSheetId="39">OFFSET(#REF!,0,0,COUNT(#REF!),1)</definedName>
    <definedName name="USrng" localSheetId="42">OFFSET(#REF!,0,0,COUNT(#REF!),1)</definedName>
    <definedName name="USrng" localSheetId="43">OFFSET(#REF!,0,0,COUNT(#REF!),1)</definedName>
    <definedName name="USrng" localSheetId="44">OFFSET(#REF!,0,0,COUNT(#REF!),1)</definedName>
    <definedName name="USrng" localSheetId="45">OFFSET(#REF!,0,0,COUNT(#REF!),1)</definedName>
    <definedName name="USrng" localSheetId="5">OFFSET(#REF!,0,0,COUNT(#REF!),1)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9" i="131" l="1"/>
  <c r="A259" i="130"/>
  <c r="A259" i="129"/>
  <c r="A259" i="128"/>
  <c r="A36" i="114"/>
  <c r="A33" i="113"/>
  <c r="AB27" i="127"/>
  <c r="AA27" i="127"/>
  <c r="Z27" i="127"/>
  <c r="Y27" i="127"/>
  <c r="X27" i="127"/>
  <c r="W27" i="127"/>
  <c r="V27" i="127"/>
  <c r="T27" i="127"/>
  <c r="S27" i="127"/>
  <c r="Q27" i="127"/>
  <c r="P27" i="127"/>
  <c r="O27" i="127"/>
  <c r="M27" i="127"/>
  <c r="K27" i="127"/>
  <c r="H28" i="80"/>
  <c r="H27" i="80"/>
  <c r="H26" i="80"/>
  <c r="K112" i="36"/>
  <c r="J112" i="36"/>
  <c r="K111" i="36"/>
  <c r="J111" i="36"/>
  <c r="K110" i="36"/>
  <c r="J110" i="36"/>
  <c r="K109" i="36"/>
  <c r="J109" i="36"/>
  <c r="K108" i="36"/>
  <c r="J108" i="36"/>
  <c r="K107" i="36"/>
  <c r="J107" i="36"/>
  <c r="K106" i="36"/>
  <c r="J106" i="36"/>
  <c r="K105" i="36"/>
  <c r="J105" i="36"/>
  <c r="K104" i="36"/>
  <c r="J104" i="36"/>
  <c r="K103" i="36"/>
  <c r="J103" i="36"/>
  <c r="K102" i="36"/>
  <c r="J102" i="36"/>
  <c r="K101" i="36"/>
  <c r="J101" i="36"/>
  <c r="K100" i="36"/>
  <c r="J100" i="36"/>
  <c r="K99" i="36"/>
  <c r="J99" i="36"/>
  <c r="K98" i="36"/>
  <c r="J98" i="36"/>
  <c r="K97" i="36"/>
  <c r="J97" i="36"/>
  <c r="K96" i="36"/>
  <c r="J96" i="36"/>
  <c r="K95" i="36"/>
  <c r="J95" i="36"/>
  <c r="K94" i="36"/>
  <c r="J94" i="36"/>
  <c r="K93" i="36"/>
  <c r="J93" i="36"/>
  <c r="K92" i="36"/>
  <c r="J92" i="36"/>
  <c r="K91" i="36"/>
  <c r="J91" i="36"/>
  <c r="K90" i="36"/>
  <c r="J90" i="36"/>
  <c r="K89" i="36"/>
  <c r="J89" i="36"/>
  <c r="K88" i="36"/>
  <c r="J88" i="36"/>
  <c r="K87" i="36"/>
  <c r="J87" i="36"/>
  <c r="K86" i="36"/>
  <c r="J86" i="36"/>
  <c r="K85" i="36"/>
  <c r="J85" i="36"/>
  <c r="K84" i="36"/>
  <c r="J84" i="36"/>
  <c r="K83" i="36"/>
  <c r="J83" i="36"/>
  <c r="K82" i="36"/>
  <c r="J82" i="36"/>
  <c r="K81" i="36"/>
  <c r="J81" i="36"/>
  <c r="K80" i="36"/>
  <c r="J80" i="36"/>
  <c r="K79" i="36"/>
  <c r="J79" i="36"/>
  <c r="K78" i="36"/>
  <c r="J78" i="36"/>
  <c r="K77" i="36"/>
  <c r="J77" i="36"/>
  <c r="X25" i="124"/>
  <c r="W25" i="124"/>
  <c r="V25" i="124"/>
  <c r="U25" i="124"/>
  <c r="T25" i="124"/>
  <c r="S25" i="124"/>
  <c r="R25" i="124"/>
  <c r="Q25" i="124"/>
  <c r="P25" i="124"/>
  <c r="O25" i="124"/>
  <c r="N25" i="124"/>
  <c r="M25" i="124"/>
  <c r="L25" i="124"/>
  <c r="K25" i="124"/>
  <c r="J25" i="124"/>
  <c r="I25" i="124"/>
  <c r="H25" i="124"/>
  <c r="G25" i="124"/>
  <c r="F25" i="124"/>
  <c r="E25" i="124"/>
  <c r="D25" i="124"/>
  <c r="A127" i="123"/>
  <c r="T30" i="124" l="1"/>
  <c r="X30" i="124"/>
  <c r="D30" i="124"/>
  <c r="U30" i="124"/>
  <c r="O30" i="124"/>
  <c r="Q30" i="124"/>
  <c r="R30" i="124"/>
  <c r="V30" i="124"/>
  <c r="C30" i="124"/>
  <c r="W30" i="124"/>
  <c r="K30" i="124"/>
  <c r="F30" i="124"/>
  <c r="H30" i="124"/>
  <c r="N30" i="124"/>
  <c r="E30" i="124"/>
  <c r="I30" i="124"/>
  <c r="P30" i="124"/>
  <c r="S30" i="124"/>
  <c r="G30" i="124"/>
  <c r="J30" i="124"/>
  <c r="L30" i="124"/>
  <c r="M30" i="124"/>
  <c r="J112" i="103" l="1"/>
  <c r="A81" i="73"/>
  <c r="I110" i="103"/>
  <c r="G110" i="103"/>
  <c r="B84" i="75"/>
  <c r="I99" i="103"/>
  <c r="A69" i="120"/>
  <c r="B96" i="75"/>
  <c r="A81" i="120"/>
  <c r="A83" i="72"/>
  <c r="A82" i="80"/>
  <c r="B83" i="70"/>
  <c r="A93" i="74"/>
  <c r="A97" i="84"/>
  <c r="A82" i="72"/>
  <c r="A83" i="71"/>
  <c r="B94" i="77"/>
  <c r="A82" i="120"/>
  <c r="A78" i="105"/>
  <c r="A81" i="80"/>
  <c r="A69" i="80"/>
  <c r="A80" i="120"/>
  <c r="A96" i="84"/>
  <c r="A80" i="80"/>
  <c r="B83" i="69"/>
  <c r="B93" i="78"/>
  <c r="B94" i="78"/>
  <c r="A66" i="105"/>
  <c r="B95" i="77"/>
  <c r="A84" i="84"/>
  <c r="A85" i="68"/>
  <c r="A79" i="105"/>
  <c r="B70" i="69"/>
  <c r="B95" i="78"/>
  <c r="A95" i="84"/>
  <c r="B95" i="75"/>
  <c r="B84" i="70"/>
  <c r="A48" i="127"/>
  <c r="A81" i="74"/>
  <c r="A92" i="73"/>
  <c r="A86" i="68"/>
  <c r="A91" i="82"/>
  <c r="B82" i="78"/>
  <c r="A84" i="68"/>
  <c r="A92" i="82"/>
  <c r="A94" i="74"/>
  <c r="B81" i="69"/>
  <c r="A93" i="73"/>
  <c r="A77" i="105"/>
  <c r="A70" i="71"/>
  <c r="A94" i="73"/>
  <c r="A92" i="74"/>
  <c r="A81" i="72"/>
  <c r="B71" i="70"/>
  <c r="A93" i="82"/>
  <c r="B82" i="77"/>
  <c r="B93" i="77"/>
  <c r="B42" i="87"/>
  <c r="B97" i="75"/>
  <c r="A81" i="71"/>
  <c r="B82" i="69"/>
  <c r="B82" i="70"/>
  <c r="A82" i="71"/>
  <c r="J110" i="103"/>
  <c r="G112" i="103"/>
  <c r="I112" i="103"/>
  <c r="A69" i="73" l="1"/>
  <c r="B59" i="70"/>
  <c r="B70" i="77"/>
  <c r="B58" i="69"/>
  <c r="A54" i="105"/>
  <c r="A61" i="68"/>
  <c r="A80" i="82"/>
  <c r="A70" i="72"/>
  <c r="A73" i="68"/>
  <c r="G111" i="103"/>
  <c r="G99" i="103"/>
  <c r="G48" i="127"/>
  <c r="J99" i="103"/>
  <c r="O62" i="117"/>
  <c r="R39" i="127"/>
  <c r="G29" i="72"/>
  <c r="N39" i="127"/>
  <c r="C48" i="127"/>
  <c r="A91" i="74"/>
  <c r="H27" i="78"/>
  <c r="C53" i="92"/>
  <c r="E111" i="123"/>
  <c r="D111" i="123"/>
  <c r="A79" i="82"/>
  <c r="L27" i="105"/>
  <c r="G29" i="120"/>
  <c r="H28" i="78"/>
  <c r="A85" i="84"/>
  <c r="A68" i="82"/>
  <c r="M29" i="70"/>
  <c r="M27" i="70"/>
  <c r="M26" i="70"/>
  <c r="J111" i="103"/>
  <c r="I111" i="103"/>
  <c r="A80" i="73"/>
  <c r="A76" i="105"/>
  <c r="H30" i="70"/>
  <c r="L40" i="84"/>
  <c r="L35" i="84"/>
  <c r="L34" i="84"/>
  <c r="L41" i="84"/>
  <c r="L30" i="84"/>
  <c r="L32" i="84"/>
  <c r="L44" i="84"/>
  <c r="L31" i="84"/>
  <c r="L28" i="84"/>
  <c r="L37" i="84"/>
  <c r="G34" i="86"/>
  <c r="B81" i="78"/>
  <c r="B92" i="77"/>
  <c r="L28" i="71"/>
  <c r="L27" i="71"/>
  <c r="L26" i="71"/>
  <c r="A82" i="74"/>
  <c r="A90" i="82"/>
  <c r="M29" i="69"/>
  <c r="M28" i="69"/>
  <c r="M27" i="69"/>
  <c r="M26" i="69"/>
  <c r="H30" i="69"/>
  <c r="L26" i="82"/>
  <c r="L28" i="82"/>
  <c r="L27" i="82"/>
  <c r="H36" i="83"/>
  <c r="C52" i="92"/>
  <c r="B52" i="92"/>
  <c r="G29" i="68"/>
  <c r="A47" i="127"/>
  <c r="G33" i="86"/>
  <c r="A65" i="105"/>
  <c r="M29" i="77"/>
  <c r="M30" i="77"/>
  <c r="M26" i="77"/>
  <c r="L29" i="74"/>
  <c r="L28" i="74"/>
  <c r="L26" i="74"/>
  <c r="A69" i="71"/>
  <c r="H28" i="77"/>
  <c r="A71" i="71"/>
  <c r="G30" i="71"/>
  <c r="E123" i="123"/>
  <c r="D123" i="123"/>
  <c r="B83" i="75"/>
  <c r="A57" i="80"/>
  <c r="A81" i="82"/>
  <c r="L35" i="86"/>
  <c r="L32" i="86"/>
  <c r="L28" i="86"/>
  <c r="L30" i="86"/>
  <c r="L29" i="86"/>
  <c r="L27" i="86"/>
  <c r="A72" i="84"/>
  <c r="B71" i="69"/>
  <c r="A80" i="74"/>
  <c r="A79" i="120"/>
  <c r="U39" i="127"/>
  <c r="B72" i="70"/>
  <c r="L26" i="68"/>
  <c r="L33" i="68"/>
  <c r="L31" i="68"/>
  <c r="L32" i="68"/>
  <c r="L30" i="68"/>
  <c r="L27" i="68"/>
  <c r="A83" i="68"/>
  <c r="B85" i="75"/>
  <c r="B94" i="75"/>
  <c r="A82" i="73"/>
  <c r="L28" i="120"/>
  <c r="L27" i="120"/>
  <c r="L27" i="80"/>
  <c r="L28" i="80"/>
  <c r="L31" i="111"/>
  <c r="L29" i="111"/>
  <c r="L28" i="111"/>
  <c r="G29" i="84"/>
  <c r="B69" i="69"/>
  <c r="A79" i="80"/>
  <c r="A80" i="71"/>
  <c r="B83" i="78"/>
  <c r="A69" i="72"/>
  <c r="B72" i="75"/>
  <c r="A83" i="84"/>
  <c r="B70" i="78"/>
  <c r="M26" i="78"/>
  <c r="M29" i="78"/>
  <c r="M30" i="78"/>
  <c r="A68" i="120"/>
  <c r="E34" i="114"/>
  <c r="D48" i="127"/>
  <c r="A58" i="72"/>
  <c r="L33" i="110"/>
  <c r="L28" i="110"/>
  <c r="L30" i="110"/>
  <c r="L29" i="110"/>
  <c r="L32" i="110"/>
  <c r="L27" i="110"/>
  <c r="A91" i="73"/>
  <c r="A68" i="80"/>
  <c r="A80" i="72"/>
  <c r="E124" i="123"/>
  <c r="D124" i="123"/>
  <c r="A74" i="68"/>
  <c r="A70" i="80"/>
  <c r="H35" i="83"/>
  <c r="L26" i="72"/>
  <c r="G38" i="84"/>
  <c r="B48" i="127"/>
  <c r="B70" i="70"/>
  <c r="B92" i="78"/>
  <c r="C55" i="92"/>
  <c r="A58" i="71"/>
  <c r="A72" i="68"/>
  <c r="B80" i="69"/>
  <c r="A57" i="120"/>
  <c r="C54" i="92"/>
  <c r="E48" i="127"/>
  <c r="B83" i="77"/>
  <c r="A69" i="74"/>
  <c r="A67" i="105"/>
  <c r="H27" i="77"/>
  <c r="H48" i="127"/>
  <c r="A94" i="84"/>
  <c r="A70" i="120"/>
  <c r="G33" i="84"/>
  <c r="B81" i="77"/>
  <c r="B81" i="70"/>
  <c r="F48" i="127"/>
  <c r="E122" i="123"/>
  <c r="D122" i="123"/>
  <c r="A71" i="72"/>
  <c r="L27" i="73"/>
  <c r="L26" i="73"/>
  <c r="L28" i="73"/>
  <c r="A46" i="72" l="1"/>
  <c r="B58" i="78"/>
  <c r="A46" i="71"/>
  <c r="A42" i="105"/>
  <c r="A45" i="80"/>
  <c r="C47" i="127"/>
  <c r="B47" i="127"/>
  <c r="D47" i="127"/>
  <c r="O50" i="117"/>
  <c r="G87" i="103"/>
  <c r="L29" i="82"/>
  <c r="N38" i="127"/>
  <c r="G109" i="103"/>
  <c r="R38" i="127"/>
  <c r="G100" i="103"/>
  <c r="G98" i="103"/>
  <c r="E121" i="123"/>
  <c r="D121" i="123"/>
  <c r="A89" i="82"/>
  <c r="A58" i="80"/>
  <c r="A79" i="73"/>
  <c r="M32" i="70"/>
  <c r="H34" i="83"/>
  <c r="A68" i="74"/>
  <c r="K29" i="71"/>
  <c r="K28" i="71"/>
  <c r="K27" i="71"/>
  <c r="K26" i="71"/>
  <c r="K30" i="111"/>
  <c r="K29" i="111"/>
  <c r="K28" i="111"/>
  <c r="K31" i="111"/>
  <c r="G28" i="77"/>
  <c r="M28" i="77" s="1"/>
  <c r="A71" i="68"/>
  <c r="B60" i="75"/>
  <c r="F33" i="86"/>
  <c r="G30" i="70"/>
  <c r="M30" i="70" s="1"/>
  <c r="F29" i="72"/>
  <c r="A79" i="72"/>
  <c r="K27" i="82"/>
  <c r="K28" i="82"/>
  <c r="K26" i="82"/>
  <c r="B93" i="75"/>
  <c r="A79" i="74"/>
  <c r="A90" i="73"/>
  <c r="A78" i="80"/>
  <c r="O61" i="117"/>
  <c r="A79" i="71"/>
  <c r="L35" i="68"/>
  <c r="G27" i="77"/>
  <c r="B69" i="70"/>
  <c r="O63" i="117"/>
  <c r="A69" i="82"/>
  <c r="F38" i="84"/>
  <c r="L38" i="84" s="1"/>
  <c r="D112" i="123"/>
  <c r="E112" i="123"/>
  <c r="B58" i="77"/>
  <c r="G43" i="84"/>
  <c r="A82" i="68"/>
  <c r="A59" i="71"/>
  <c r="B91" i="78"/>
  <c r="F29" i="120"/>
  <c r="A56" i="82"/>
  <c r="B48" i="92"/>
  <c r="C48" i="92"/>
  <c r="B59" i="69"/>
  <c r="A55" i="105"/>
  <c r="K52" i="92"/>
  <c r="J52" i="92"/>
  <c r="A46" i="127"/>
  <c r="K26" i="80"/>
  <c r="K27" i="80"/>
  <c r="A78" i="120"/>
  <c r="A78" i="82"/>
  <c r="K29" i="110"/>
  <c r="K27" i="110"/>
  <c r="K31" i="110"/>
  <c r="K33" i="110"/>
  <c r="K32" i="110"/>
  <c r="A62" i="68"/>
  <c r="A67" i="82"/>
  <c r="K28" i="120"/>
  <c r="K26" i="120"/>
  <c r="K53" i="92"/>
  <c r="J53" i="92"/>
  <c r="J109" i="103"/>
  <c r="I109" i="103"/>
  <c r="B68" i="69"/>
  <c r="L29" i="73"/>
  <c r="A68" i="71"/>
  <c r="C49" i="92"/>
  <c r="A68" i="73"/>
  <c r="E47" i="127"/>
  <c r="B82" i="75"/>
  <c r="A45" i="120"/>
  <c r="F47" i="127"/>
  <c r="F31" i="113"/>
  <c r="M30" i="69"/>
  <c r="K27" i="105"/>
  <c r="K26" i="105"/>
  <c r="K28" i="105"/>
  <c r="G28" i="78"/>
  <c r="M28" i="78" s="1"/>
  <c r="A57" i="74"/>
  <c r="L42" i="84"/>
  <c r="G27" i="78"/>
  <c r="M27" i="78" s="1"/>
  <c r="A68" i="72"/>
  <c r="K54" i="92"/>
  <c r="J54" i="92"/>
  <c r="A73" i="84"/>
  <c r="K32" i="86"/>
  <c r="K30" i="86"/>
  <c r="K35" i="86"/>
  <c r="B71" i="77"/>
  <c r="B80" i="77"/>
  <c r="A57" i="71"/>
  <c r="B69" i="78"/>
  <c r="A58" i="120"/>
  <c r="A56" i="120"/>
  <c r="L26" i="77"/>
  <c r="L29" i="77"/>
  <c r="L30" i="77"/>
  <c r="A49" i="68"/>
  <c r="L27" i="74"/>
  <c r="K28" i="72"/>
  <c r="B73" i="75"/>
  <c r="L30" i="74"/>
  <c r="H47" i="127"/>
  <c r="A67" i="120"/>
  <c r="L29" i="71"/>
  <c r="L30" i="71" s="1"/>
  <c r="L28" i="72"/>
  <c r="G47" i="127"/>
  <c r="A57" i="73"/>
  <c r="L36" i="84"/>
  <c r="E31" i="113"/>
  <c r="B46" i="69"/>
  <c r="K32" i="68"/>
  <c r="K33" i="68"/>
  <c r="K26" i="68"/>
  <c r="K34" i="68"/>
  <c r="K31" i="68"/>
  <c r="K27" i="68"/>
  <c r="A75" i="105"/>
  <c r="U38" i="127"/>
  <c r="F29" i="84"/>
  <c r="L29" i="84" s="1"/>
  <c r="B57" i="69"/>
  <c r="L32" i="70"/>
  <c r="L28" i="105"/>
  <c r="A90" i="74"/>
  <c r="L26" i="105"/>
  <c r="E110" i="123"/>
  <c r="D110" i="123"/>
  <c r="A71" i="84"/>
  <c r="L39" i="84"/>
  <c r="L26" i="78"/>
  <c r="L31" i="110"/>
  <c r="L34" i="110" s="1"/>
  <c r="F29" i="68"/>
  <c r="L29" i="68" s="1"/>
  <c r="G30" i="69"/>
  <c r="D34" i="114"/>
  <c r="F33" i="84"/>
  <c r="L33" i="84" s="1"/>
  <c r="A70" i="73"/>
  <c r="K34" i="84"/>
  <c r="K31" i="84"/>
  <c r="K35" i="84"/>
  <c r="K42" i="84"/>
  <c r="K41" i="84"/>
  <c r="K39" i="84"/>
  <c r="K28" i="84"/>
  <c r="K36" i="84"/>
  <c r="K30" i="84"/>
  <c r="A56" i="80"/>
  <c r="B58" i="70"/>
  <c r="B80" i="78"/>
  <c r="B91" i="77"/>
  <c r="B80" i="70"/>
  <c r="K55" i="92"/>
  <c r="J55" i="92"/>
  <c r="K27" i="73"/>
  <c r="K26" i="73"/>
  <c r="A93" i="84"/>
  <c r="A59" i="72"/>
  <c r="B69" i="77"/>
  <c r="A60" i="84"/>
  <c r="I100" i="103"/>
  <c r="J100" i="103"/>
  <c r="C50" i="92"/>
  <c r="A57" i="72"/>
  <c r="B71" i="75"/>
  <c r="L26" i="80"/>
  <c r="L27" i="72"/>
  <c r="A67" i="80"/>
  <c r="L26" i="120"/>
  <c r="L29" i="120" s="1"/>
  <c r="L31" i="86"/>
  <c r="B60" i="70"/>
  <c r="I87" i="103"/>
  <c r="J87" i="103"/>
  <c r="A60" i="68"/>
  <c r="J98" i="103"/>
  <c r="I98" i="103"/>
  <c r="L30" i="111"/>
  <c r="L32" i="111" s="1"/>
  <c r="M28" i="70"/>
  <c r="C51" i="92"/>
  <c r="L29" i="69"/>
  <c r="L28" i="69"/>
  <c r="L27" i="69"/>
  <c r="L26" i="69"/>
  <c r="A70" i="74"/>
  <c r="G28" i="68"/>
  <c r="F34" i="86"/>
  <c r="L29" i="80"/>
  <c r="B79" i="69"/>
  <c r="L34" i="68"/>
  <c r="A82" i="84"/>
  <c r="B47" i="70"/>
  <c r="A53" i="105"/>
  <c r="K26" i="74"/>
  <c r="K30" i="74"/>
  <c r="K29" i="74"/>
  <c r="K27" i="74"/>
  <c r="D99" i="123"/>
  <c r="E99" i="123"/>
  <c r="A64" i="105"/>
  <c r="F30" i="71"/>
  <c r="B71" i="78"/>
  <c r="B46" i="77" l="1"/>
  <c r="G75" i="103"/>
  <c r="C46" i="127"/>
  <c r="E46" i="127"/>
  <c r="F46" i="127"/>
  <c r="M31" i="78"/>
  <c r="G97" i="103"/>
  <c r="B46" i="127"/>
  <c r="E29" i="72"/>
  <c r="K29" i="72" s="1"/>
  <c r="G46" i="127"/>
  <c r="H46" i="127"/>
  <c r="G86" i="103"/>
  <c r="R37" i="127"/>
  <c r="G108" i="103"/>
  <c r="G88" i="103"/>
  <c r="O51" i="117"/>
  <c r="K35" i="68"/>
  <c r="F28" i="68"/>
  <c r="L28" i="68" s="1"/>
  <c r="M31" i="70"/>
  <c r="F28" i="78"/>
  <c r="L28" i="78" s="1"/>
  <c r="K30" i="71"/>
  <c r="J108" i="103"/>
  <c r="I108" i="103"/>
  <c r="A56" i="71"/>
  <c r="A67" i="72"/>
  <c r="L29" i="70"/>
  <c r="A43" i="105"/>
  <c r="A57" i="82"/>
  <c r="F27" i="78"/>
  <c r="L27" i="78" s="1"/>
  <c r="C45" i="92"/>
  <c r="E29" i="120"/>
  <c r="L29" i="72"/>
  <c r="L30" i="72" s="1"/>
  <c r="H33" i="83"/>
  <c r="J44" i="84"/>
  <c r="J42" i="84"/>
  <c r="J32" i="84"/>
  <c r="J31" i="84"/>
  <c r="J41" i="84"/>
  <c r="J37" i="84"/>
  <c r="J30" i="84"/>
  <c r="J39" i="84"/>
  <c r="A55" i="82"/>
  <c r="A50" i="68"/>
  <c r="A44" i="120"/>
  <c r="B78" i="69"/>
  <c r="K27" i="120"/>
  <c r="K29" i="120" s="1"/>
  <c r="K32" i="111"/>
  <c r="A52" i="105"/>
  <c r="A92" i="84"/>
  <c r="L29" i="78"/>
  <c r="A77" i="120"/>
  <c r="A67" i="74"/>
  <c r="J28" i="86"/>
  <c r="J31" i="86"/>
  <c r="J30" i="86"/>
  <c r="J32" i="86"/>
  <c r="J27" i="86"/>
  <c r="J35" i="86"/>
  <c r="B59" i="77"/>
  <c r="A66" i="120"/>
  <c r="B68" i="78"/>
  <c r="F28" i="77"/>
  <c r="B70" i="75"/>
  <c r="B57" i="77"/>
  <c r="A56" i="72"/>
  <c r="A47" i="71"/>
  <c r="A88" i="82"/>
  <c r="A89" i="74"/>
  <c r="D31" i="113"/>
  <c r="A48" i="68"/>
  <c r="A41" i="105"/>
  <c r="I75" i="103"/>
  <c r="J75" i="103"/>
  <c r="A59" i="84"/>
  <c r="D109" i="123"/>
  <c r="E109" i="123"/>
  <c r="J86" i="103"/>
  <c r="I86" i="103"/>
  <c r="U37" i="127"/>
  <c r="A66" i="82"/>
  <c r="L26" i="70"/>
  <c r="J26" i="71"/>
  <c r="J28" i="110"/>
  <c r="J33" i="110"/>
  <c r="J32" i="110"/>
  <c r="J29" i="110"/>
  <c r="J31" i="110"/>
  <c r="A45" i="73"/>
  <c r="B59" i="78"/>
  <c r="B79" i="78"/>
  <c r="J35" i="84"/>
  <c r="D98" i="123"/>
  <c r="E98" i="123"/>
  <c r="J29" i="111"/>
  <c r="J31" i="111"/>
  <c r="B57" i="78"/>
  <c r="A45" i="74"/>
  <c r="B61" i="75"/>
  <c r="A77" i="82"/>
  <c r="I88" i="103"/>
  <c r="J88" i="103"/>
  <c r="D100" i="123"/>
  <c r="E100" i="123"/>
  <c r="L33" i="86"/>
  <c r="K30" i="77"/>
  <c r="A67" i="73"/>
  <c r="B92" i="75"/>
  <c r="E29" i="84"/>
  <c r="J27" i="74"/>
  <c r="J30" i="74"/>
  <c r="J29" i="74"/>
  <c r="J28" i="74"/>
  <c r="J26" i="74"/>
  <c r="J48" i="92"/>
  <c r="K48" i="92"/>
  <c r="A44" i="80"/>
  <c r="E30" i="71"/>
  <c r="J31" i="68"/>
  <c r="J30" i="68"/>
  <c r="J35" i="68"/>
  <c r="B48" i="75"/>
  <c r="K29" i="69"/>
  <c r="K27" i="69"/>
  <c r="J26" i="82"/>
  <c r="J27" i="82"/>
  <c r="B68" i="77"/>
  <c r="E33" i="86"/>
  <c r="K33" i="86" s="1"/>
  <c r="B46" i="70"/>
  <c r="A63" i="105"/>
  <c r="K28" i="86"/>
  <c r="B46" i="78"/>
  <c r="A67" i="71"/>
  <c r="K51" i="92"/>
  <c r="J51" i="92"/>
  <c r="A45" i="71"/>
  <c r="E29" i="68"/>
  <c r="B56" i="69"/>
  <c r="J28" i="120"/>
  <c r="J27" i="120"/>
  <c r="J28" i="73"/>
  <c r="J27" i="73"/>
  <c r="J26" i="73"/>
  <c r="A45" i="72"/>
  <c r="B44" i="92"/>
  <c r="C44" i="92"/>
  <c r="O38" i="117"/>
  <c r="A81" i="68"/>
  <c r="K29" i="82"/>
  <c r="B48" i="70"/>
  <c r="A81" i="84"/>
  <c r="B57" i="70"/>
  <c r="I97" i="103"/>
  <c r="J97" i="103"/>
  <c r="B59" i="75"/>
  <c r="A56" i="73"/>
  <c r="D87" i="123"/>
  <c r="E87" i="123"/>
  <c r="B81" i="75"/>
  <c r="C46" i="92"/>
  <c r="B90" i="77"/>
  <c r="A46" i="80"/>
  <c r="K49" i="92"/>
  <c r="J49" i="92"/>
  <c r="A58" i="74"/>
  <c r="F34" i="114"/>
  <c r="L30" i="78"/>
  <c r="B90" i="78"/>
  <c r="A59" i="68"/>
  <c r="K32" i="70"/>
  <c r="K26" i="78"/>
  <c r="K29" i="78"/>
  <c r="K30" i="78"/>
  <c r="K50" i="92"/>
  <c r="J50" i="92"/>
  <c r="L28" i="70"/>
  <c r="A78" i="72"/>
  <c r="A55" i="80"/>
  <c r="K29" i="86"/>
  <c r="E33" i="84"/>
  <c r="K33" i="84" s="1"/>
  <c r="K28" i="80"/>
  <c r="K29" i="80" s="1"/>
  <c r="K27" i="86"/>
  <c r="A70" i="68"/>
  <c r="A55" i="120"/>
  <c r="B45" i="69"/>
  <c r="L34" i="86"/>
  <c r="J28" i="72"/>
  <c r="J26" i="72"/>
  <c r="J27" i="72"/>
  <c r="F30" i="70"/>
  <c r="L30" i="70" s="1"/>
  <c r="A66" i="80"/>
  <c r="K44" i="84"/>
  <c r="D46" i="127"/>
  <c r="A77" i="80"/>
  <c r="K26" i="72"/>
  <c r="E34" i="86"/>
  <c r="K34" i="86" s="1"/>
  <c r="B68" i="70"/>
  <c r="K31" i="86"/>
  <c r="F30" i="69"/>
  <c r="A46" i="120"/>
  <c r="E38" i="84"/>
  <c r="K38" i="84" s="1"/>
  <c r="F27" i="77"/>
  <c r="L27" i="77" s="1"/>
  <c r="J28" i="105"/>
  <c r="J27" i="105"/>
  <c r="A44" i="82"/>
  <c r="O49" i="117"/>
  <c r="K40" i="84"/>
  <c r="D120" i="123"/>
  <c r="E120" i="123"/>
  <c r="B47" i="69"/>
  <c r="K32" i="84"/>
  <c r="K37" i="84"/>
  <c r="K28" i="73"/>
  <c r="K29" i="73" s="1"/>
  <c r="A78" i="71"/>
  <c r="M27" i="77"/>
  <c r="M31" i="77" s="1"/>
  <c r="A56" i="74"/>
  <c r="A58" i="73"/>
  <c r="K28" i="74"/>
  <c r="K30" i="68"/>
  <c r="K28" i="110"/>
  <c r="C47" i="92"/>
  <c r="N37" i="127"/>
  <c r="A78" i="73"/>
  <c r="A89" i="73"/>
  <c r="A45" i="127"/>
  <c r="B79" i="77"/>
  <c r="L30" i="69"/>
  <c r="A74" i="105"/>
  <c r="K27" i="72"/>
  <c r="A61" i="84"/>
  <c r="F43" i="84"/>
  <c r="A47" i="72"/>
  <c r="B67" i="69"/>
  <c r="K30" i="110"/>
  <c r="L27" i="70"/>
  <c r="O60" i="117"/>
  <c r="B79" i="70"/>
  <c r="A78" i="74"/>
  <c r="C34" i="114"/>
  <c r="A70" i="84"/>
  <c r="J28" i="80"/>
  <c r="J27" i="80"/>
  <c r="J26" i="80"/>
  <c r="B45" i="127" l="1"/>
  <c r="K26" i="70"/>
  <c r="O39" i="117"/>
  <c r="G45" i="127"/>
  <c r="G85" i="103"/>
  <c r="N36" i="127"/>
  <c r="L31" i="78"/>
  <c r="E43" i="84"/>
  <c r="K43" i="84" s="1"/>
  <c r="K34" i="110"/>
  <c r="C45" i="127"/>
  <c r="D45" i="127"/>
  <c r="O59" i="117"/>
  <c r="G107" i="103"/>
  <c r="J26" i="68"/>
  <c r="J29" i="73"/>
  <c r="K29" i="84"/>
  <c r="L31" i="70"/>
  <c r="D30" i="71"/>
  <c r="A40" i="105"/>
  <c r="A44" i="73"/>
  <c r="I26" i="73"/>
  <c r="I27" i="73"/>
  <c r="I28" i="73"/>
  <c r="I96" i="103"/>
  <c r="J96" i="103"/>
  <c r="O48" i="117"/>
  <c r="B66" i="69"/>
  <c r="J28" i="82"/>
  <c r="J29" i="82" s="1"/>
  <c r="A44" i="71"/>
  <c r="U36" i="127"/>
  <c r="G96" i="103"/>
  <c r="J44" i="92"/>
  <c r="K44" i="92"/>
  <c r="B34" i="114"/>
  <c r="D34" i="86"/>
  <c r="J34" i="86" s="1"/>
  <c r="I27" i="74"/>
  <c r="I29" i="74"/>
  <c r="I28" i="74"/>
  <c r="I26" i="74"/>
  <c r="I30" i="74"/>
  <c r="J29" i="80"/>
  <c r="C42" i="92"/>
  <c r="A44" i="72"/>
  <c r="A44" i="127"/>
  <c r="J46" i="92"/>
  <c r="K46" i="92"/>
  <c r="A58" i="68"/>
  <c r="A77" i="71"/>
  <c r="B45" i="70"/>
  <c r="I27" i="72"/>
  <c r="I26" i="72"/>
  <c r="I28" i="72"/>
  <c r="E27" i="78"/>
  <c r="K27" i="78" s="1"/>
  <c r="D108" i="123"/>
  <c r="E108" i="123"/>
  <c r="E28" i="77"/>
  <c r="K28" i="77" s="1"/>
  <c r="I41" i="84"/>
  <c r="I39" i="84"/>
  <c r="I44" i="84"/>
  <c r="I32" i="84"/>
  <c r="I36" i="84"/>
  <c r="I35" i="84"/>
  <c r="I31" i="84"/>
  <c r="I30" i="84"/>
  <c r="I40" i="84"/>
  <c r="I28" i="84"/>
  <c r="I42" i="84"/>
  <c r="I37" i="84"/>
  <c r="A47" i="68"/>
  <c r="D29" i="84"/>
  <c r="J29" i="84" s="1"/>
  <c r="B89" i="78"/>
  <c r="A55" i="71"/>
  <c r="G63" i="103"/>
  <c r="A51" i="105"/>
  <c r="A76" i="82"/>
  <c r="E30" i="70"/>
  <c r="J36" i="84"/>
  <c r="A73" i="105"/>
  <c r="B56" i="70"/>
  <c r="B78" i="77"/>
  <c r="E88" i="123"/>
  <c r="D88" i="123"/>
  <c r="J85" i="103"/>
  <c r="I85" i="103"/>
  <c r="J63" i="103"/>
  <c r="I63" i="103"/>
  <c r="A80" i="68"/>
  <c r="B69" i="75"/>
  <c r="A62" i="105"/>
  <c r="D33" i="86"/>
  <c r="J33" i="86" s="1"/>
  <c r="A43" i="80"/>
  <c r="J28" i="84"/>
  <c r="I29" i="110"/>
  <c r="I33" i="110"/>
  <c r="I27" i="110"/>
  <c r="I32" i="110"/>
  <c r="I28" i="110"/>
  <c r="I31" i="110"/>
  <c r="I30" i="110"/>
  <c r="B45" i="78"/>
  <c r="K29" i="70"/>
  <c r="A43" i="120"/>
  <c r="B55" i="69"/>
  <c r="A55" i="74"/>
  <c r="I28" i="82"/>
  <c r="I27" i="82"/>
  <c r="I26" i="82"/>
  <c r="B56" i="77"/>
  <c r="B77" i="69"/>
  <c r="A87" i="82"/>
  <c r="K45" i="92"/>
  <c r="J45" i="92"/>
  <c r="B67" i="77"/>
  <c r="J29" i="86"/>
  <c r="B36" i="75"/>
  <c r="J74" i="103"/>
  <c r="I74" i="103"/>
  <c r="A54" i="82"/>
  <c r="J26" i="70"/>
  <c r="J28" i="70"/>
  <c r="J27" i="70"/>
  <c r="J29" i="70"/>
  <c r="C43" i="92"/>
  <c r="B56" i="78"/>
  <c r="J28" i="69"/>
  <c r="J26" i="69"/>
  <c r="J29" i="69"/>
  <c r="J27" i="69"/>
  <c r="A44" i="74"/>
  <c r="H32" i="83"/>
  <c r="D25" i="104"/>
  <c r="E45" i="127"/>
  <c r="A91" i="84"/>
  <c r="A54" i="120"/>
  <c r="C41" i="92"/>
  <c r="G76" i="103"/>
  <c r="D97" i="123"/>
  <c r="E97" i="123"/>
  <c r="L28" i="77"/>
  <c r="L31" i="77" s="1"/>
  <c r="A54" i="80"/>
  <c r="J40" i="84"/>
  <c r="B67" i="70"/>
  <c r="D29" i="72"/>
  <c r="J27" i="68"/>
  <c r="B44" i="69"/>
  <c r="A55" i="73"/>
  <c r="I28" i="105"/>
  <c r="I26" i="105"/>
  <c r="I27" i="105"/>
  <c r="B80" i="75"/>
  <c r="J32" i="68"/>
  <c r="I27" i="80"/>
  <c r="I26" i="80"/>
  <c r="I28" i="80"/>
  <c r="O37" i="117"/>
  <c r="A65" i="120"/>
  <c r="J26" i="78"/>
  <c r="D29" i="68"/>
  <c r="J29" i="68" s="1"/>
  <c r="C31" i="113"/>
  <c r="D119" i="123"/>
  <c r="E119" i="123"/>
  <c r="E28" i="68"/>
  <c r="K29" i="68"/>
  <c r="E30" i="69"/>
  <c r="J30" i="111"/>
  <c r="B58" i="75"/>
  <c r="B47" i="78"/>
  <c r="I30" i="111"/>
  <c r="I29" i="111"/>
  <c r="I28" i="111"/>
  <c r="I31" i="111"/>
  <c r="A46" i="74"/>
  <c r="R36" i="127"/>
  <c r="J76" i="103"/>
  <c r="I76" i="103"/>
  <c r="J107" i="103"/>
  <c r="I107" i="103"/>
  <c r="H45" i="127"/>
  <c r="A65" i="82"/>
  <c r="A80" i="84"/>
  <c r="D86" i="123"/>
  <c r="E86" i="123"/>
  <c r="A88" i="74"/>
  <c r="A77" i="73"/>
  <c r="B47" i="77"/>
  <c r="I32" i="86"/>
  <c r="I28" i="86"/>
  <c r="I30" i="86"/>
  <c r="I29" i="86"/>
  <c r="I27" i="86"/>
  <c r="I35" i="86"/>
  <c r="K30" i="72"/>
  <c r="K28" i="69"/>
  <c r="B49" i="75"/>
  <c r="A58" i="84"/>
  <c r="I28" i="71"/>
  <c r="I27" i="71"/>
  <c r="I29" i="71"/>
  <c r="A66" i="71"/>
  <c r="E27" i="77"/>
  <c r="K27" i="77" s="1"/>
  <c r="J34" i="68"/>
  <c r="A66" i="72"/>
  <c r="A77" i="72"/>
  <c r="K29" i="77"/>
  <c r="A77" i="74"/>
  <c r="A66" i="74"/>
  <c r="A69" i="68"/>
  <c r="G74" i="103"/>
  <c r="D29" i="120"/>
  <c r="F45" i="127"/>
  <c r="K26" i="69"/>
  <c r="J27" i="110"/>
  <c r="J28" i="111"/>
  <c r="B45" i="77"/>
  <c r="D75" i="123"/>
  <c r="E75" i="123"/>
  <c r="B89" i="77"/>
  <c r="A45" i="82"/>
  <c r="A55" i="72"/>
  <c r="J33" i="68"/>
  <c r="A43" i="82"/>
  <c r="J30" i="110"/>
  <c r="B91" i="75"/>
  <c r="J26" i="105"/>
  <c r="B47" i="75"/>
  <c r="B78" i="70"/>
  <c r="D33" i="84"/>
  <c r="J33" i="84" s="1"/>
  <c r="L43" i="84"/>
  <c r="A65" i="80"/>
  <c r="A66" i="73"/>
  <c r="B67" i="78"/>
  <c r="J29" i="71"/>
  <c r="A46" i="73"/>
  <c r="K26" i="77"/>
  <c r="I26" i="120"/>
  <c r="I27" i="120"/>
  <c r="I28" i="120"/>
  <c r="J26" i="120"/>
  <c r="J29" i="120" s="1"/>
  <c r="K28" i="70"/>
  <c r="I33" i="68"/>
  <c r="I32" i="68"/>
  <c r="I34" i="68"/>
  <c r="I31" i="68"/>
  <c r="I27" i="68"/>
  <c r="I30" i="68"/>
  <c r="I26" i="68"/>
  <c r="A88" i="73"/>
  <c r="K47" i="92"/>
  <c r="J47" i="92"/>
  <c r="E28" i="78"/>
  <c r="D38" i="84"/>
  <c r="J38" i="84" s="1"/>
  <c r="A76" i="120"/>
  <c r="A69" i="84"/>
  <c r="J28" i="71"/>
  <c r="J30" i="77"/>
  <c r="J26" i="77"/>
  <c r="C40" i="92"/>
  <c r="B40" i="92"/>
  <c r="A76" i="80"/>
  <c r="B78" i="78"/>
  <c r="J34" i="84"/>
  <c r="J27" i="71"/>
  <c r="K27" i="70"/>
  <c r="J32" i="111" l="1"/>
  <c r="C33" i="86"/>
  <c r="I33" i="86" s="1"/>
  <c r="G84" i="103"/>
  <c r="G64" i="103"/>
  <c r="I31" i="86"/>
  <c r="D28" i="78"/>
  <c r="J28" i="78" s="1"/>
  <c r="J34" i="110"/>
  <c r="G106" i="103"/>
  <c r="D28" i="68"/>
  <c r="B44" i="127"/>
  <c r="O36" i="117"/>
  <c r="C34" i="86"/>
  <c r="I34" i="86" s="1"/>
  <c r="C33" i="84"/>
  <c r="I33" i="84" s="1"/>
  <c r="E44" i="127"/>
  <c r="J30" i="71"/>
  <c r="H44" i="127"/>
  <c r="D27" i="77"/>
  <c r="J27" i="77" s="1"/>
  <c r="F44" i="127"/>
  <c r="G44" i="127"/>
  <c r="C29" i="120"/>
  <c r="D30" i="69"/>
  <c r="C30" i="104"/>
  <c r="N35" i="127"/>
  <c r="I32" i="111"/>
  <c r="I29" i="82"/>
  <c r="D51" i="106"/>
  <c r="C51" i="106"/>
  <c r="D75" i="106"/>
  <c r="D111" i="106"/>
  <c r="C75" i="106"/>
  <c r="D99" i="106"/>
  <c r="D39" i="106"/>
  <c r="C111" i="106"/>
  <c r="C39" i="106"/>
  <c r="C63" i="106"/>
  <c r="C99" i="106"/>
  <c r="D87" i="106"/>
  <c r="D63" i="106"/>
  <c r="C87" i="106"/>
  <c r="A86" i="82"/>
  <c r="C63" i="15"/>
  <c r="C87" i="15"/>
  <c r="D75" i="15"/>
  <c r="C51" i="15"/>
  <c r="D99" i="15"/>
  <c r="D51" i="15"/>
  <c r="C39" i="15"/>
  <c r="D63" i="15"/>
  <c r="C99" i="15"/>
  <c r="D111" i="15"/>
  <c r="D39" i="15"/>
  <c r="D87" i="15"/>
  <c r="C75" i="15"/>
  <c r="C111" i="15"/>
  <c r="A54" i="71"/>
  <c r="R35" i="127"/>
  <c r="B55" i="70"/>
  <c r="I51" i="103"/>
  <c r="J51" i="103"/>
  <c r="D27" i="78"/>
  <c r="J27" i="78" s="1"/>
  <c r="B79" i="75"/>
  <c r="B68" i="75"/>
  <c r="A79" i="84"/>
  <c r="G62" i="103"/>
  <c r="B57" i="75"/>
  <c r="A79" i="68"/>
  <c r="I34" i="84"/>
  <c r="B54" i="69"/>
  <c r="D85" i="123"/>
  <c r="E85" i="123"/>
  <c r="B35" i="75"/>
  <c r="A43" i="127"/>
  <c r="B66" i="70"/>
  <c r="J62" i="103"/>
  <c r="I62" i="103"/>
  <c r="D76" i="123"/>
  <c r="E76" i="123"/>
  <c r="B44" i="78"/>
  <c r="A54" i="74"/>
  <c r="B77" i="77"/>
  <c r="J64" i="103"/>
  <c r="I64" i="103"/>
  <c r="H31" i="83"/>
  <c r="A57" i="68"/>
  <c r="B55" i="77"/>
  <c r="B46" i="75"/>
  <c r="C30" i="71"/>
  <c r="A65" i="74"/>
  <c r="C29" i="68"/>
  <c r="C28" i="68" s="1"/>
  <c r="B44" i="70"/>
  <c r="D118" i="123"/>
  <c r="E118" i="123"/>
  <c r="E107" i="123"/>
  <c r="D107" i="123"/>
  <c r="A87" i="73"/>
  <c r="J29" i="77"/>
  <c r="A42" i="82"/>
  <c r="A54" i="73"/>
  <c r="J29" i="72"/>
  <c r="J30" i="72" s="1"/>
  <c r="C37" i="92"/>
  <c r="K43" i="92"/>
  <c r="J43" i="92"/>
  <c r="A65" i="72"/>
  <c r="C87" i="107"/>
  <c r="D87" i="107"/>
  <c r="C51" i="107"/>
  <c r="C39" i="107"/>
  <c r="C63" i="107"/>
  <c r="D111" i="107"/>
  <c r="D39" i="107"/>
  <c r="C75" i="107"/>
  <c r="C111" i="107"/>
  <c r="D75" i="107"/>
  <c r="D63" i="107"/>
  <c r="D99" i="107"/>
  <c r="D51" i="107"/>
  <c r="C99" i="107"/>
  <c r="A65" i="73"/>
  <c r="C63" i="38"/>
  <c r="C51" i="38"/>
  <c r="D99" i="38"/>
  <c r="C39" i="38"/>
  <c r="C87" i="38"/>
  <c r="C99" i="38"/>
  <c r="D87" i="38"/>
  <c r="D63" i="38"/>
  <c r="D111" i="38"/>
  <c r="D39" i="38"/>
  <c r="C75" i="38"/>
  <c r="D51" i="38"/>
  <c r="D75" i="38"/>
  <c r="C111" i="38"/>
  <c r="U35" i="127"/>
  <c r="I26" i="71"/>
  <c r="I30" i="71" s="1"/>
  <c r="F111" i="112"/>
  <c r="G111" i="112" s="1"/>
  <c r="D75" i="112"/>
  <c r="D111" i="112"/>
  <c r="D51" i="112"/>
  <c r="C111" i="112"/>
  <c r="C87" i="112"/>
  <c r="D63" i="112"/>
  <c r="D39" i="112"/>
  <c r="D99" i="112"/>
  <c r="F63" i="112"/>
  <c r="G63" i="112" s="1"/>
  <c r="F51" i="112"/>
  <c r="G51" i="112" s="1"/>
  <c r="D87" i="112"/>
  <c r="C75" i="112"/>
  <c r="F75" i="112"/>
  <c r="G75" i="112" s="1"/>
  <c r="C51" i="112"/>
  <c r="C39" i="112"/>
  <c r="C99" i="112"/>
  <c r="C63" i="112"/>
  <c r="F39" i="112"/>
  <c r="G39" i="112" s="1"/>
  <c r="F87" i="112"/>
  <c r="G87" i="112" s="1"/>
  <c r="F99" i="112"/>
  <c r="G99" i="112" s="1"/>
  <c r="A64" i="82"/>
  <c r="J73" i="103"/>
  <c r="I73" i="103"/>
  <c r="C29" i="72"/>
  <c r="I29" i="72" s="1"/>
  <c r="I30" i="72" s="1"/>
  <c r="J30" i="78"/>
  <c r="A42" i="120"/>
  <c r="O47" i="117"/>
  <c r="C29" i="84"/>
  <c r="I29" i="84" s="1"/>
  <c r="B31" i="113"/>
  <c r="A87" i="74"/>
  <c r="B76" i="69"/>
  <c r="D96" i="123"/>
  <c r="E96" i="123"/>
  <c r="A65" i="71"/>
  <c r="A43" i="74"/>
  <c r="B66" i="78"/>
  <c r="A43" i="71"/>
  <c r="A76" i="74"/>
  <c r="A76" i="71"/>
  <c r="C44" i="127"/>
  <c r="A39" i="105"/>
  <c r="J95" i="103"/>
  <c r="I95" i="103"/>
  <c r="B43" i="69"/>
  <c r="B77" i="70"/>
  <c r="J29" i="78"/>
  <c r="D44" i="127"/>
  <c r="A46" i="68"/>
  <c r="A42" i="80"/>
  <c r="A54" i="72"/>
  <c r="A57" i="84"/>
  <c r="I29" i="80"/>
  <c r="A53" i="80"/>
  <c r="B55" i="78"/>
  <c r="B88" i="78"/>
  <c r="A76" i="73"/>
  <c r="A53" i="120"/>
  <c r="A50" i="105"/>
  <c r="A68" i="84"/>
  <c r="J30" i="69"/>
  <c r="B65" i="69"/>
  <c r="J41" i="92"/>
  <c r="K41" i="92"/>
  <c r="I29" i="120"/>
  <c r="A61" i="105"/>
  <c r="B90" i="75"/>
  <c r="A43" i="73"/>
  <c r="K28" i="78"/>
  <c r="K31" i="78" s="1"/>
  <c r="A90" i="84"/>
  <c r="K31" i="77"/>
  <c r="A72" i="105"/>
  <c r="I34" i="110"/>
  <c r="A64" i="80"/>
  <c r="O58" i="117"/>
  <c r="C39" i="92"/>
  <c r="K40" i="92"/>
  <c r="J40" i="92"/>
  <c r="G95" i="103"/>
  <c r="K30" i="70"/>
  <c r="K31" i="70" s="1"/>
  <c r="B77" i="78"/>
  <c r="J106" i="103"/>
  <c r="I106" i="103"/>
  <c r="E74" i="123"/>
  <c r="D74" i="123"/>
  <c r="B44" i="77"/>
  <c r="J84" i="103"/>
  <c r="I84" i="103"/>
  <c r="A75" i="80"/>
  <c r="C38" i="92"/>
  <c r="D30" i="70"/>
  <c r="J30" i="70" s="1"/>
  <c r="J31" i="70" s="1"/>
  <c r="A64" i="120"/>
  <c r="A43" i="72"/>
  <c r="B88" i="77"/>
  <c r="K30" i="69"/>
  <c r="D63" i="123"/>
  <c r="E63" i="123"/>
  <c r="C38" i="84"/>
  <c r="A75" i="120"/>
  <c r="B37" i="75"/>
  <c r="J28" i="68"/>
  <c r="K28" i="68"/>
  <c r="C36" i="92"/>
  <c r="B36" i="92"/>
  <c r="G51" i="103"/>
  <c r="E25" i="104"/>
  <c r="A75" i="82"/>
  <c r="A76" i="72"/>
  <c r="A53" i="82"/>
  <c r="G73" i="103"/>
  <c r="A68" i="68"/>
  <c r="D28" i="77"/>
  <c r="J28" i="77" s="1"/>
  <c r="I29" i="73"/>
  <c r="D43" i="84"/>
  <c r="B66" i="77"/>
  <c r="J42" i="92"/>
  <c r="K42" i="92"/>
  <c r="I28" i="68" l="1"/>
  <c r="G94" i="103"/>
  <c r="E87" i="38"/>
  <c r="G105" i="103"/>
  <c r="E99" i="15"/>
  <c r="G61" i="103"/>
  <c r="E75" i="38"/>
  <c r="E63" i="107"/>
  <c r="E51" i="38"/>
  <c r="E39" i="107"/>
  <c r="E87" i="112"/>
  <c r="E39" i="38"/>
  <c r="E63" i="15"/>
  <c r="E51" i="15"/>
  <c r="G83" i="103"/>
  <c r="G50" i="103"/>
  <c r="E75" i="107"/>
  <c r="J31" i="77"/>
  <c r="E111" i="15"/>
  <c r="E63" i="106"/>
  <c r="E39" i="106"/>
  <c r="E51" i="106"/>
  <c r="C43" i="84"/>
  <c r="I43" i="84" s="1"/>
  <c r="E75" i="15"/>
  <c r="O46" i="117"/>
  <c r="E51" i="107"/>
  <c r="E111" i="106"/>
  <c r="E111" i="38"/>
  <c r="I29" i="68"/>
  <c r="A42" i="73"/>
  <c r="B76" i="78"/>
  <c r="B75" i="69"/>
  <c r="A75" i="72"/>
  <c r="J39" i="103"/>
  <c r="I39" i="103"/>
  <c r="A74" i="82"/>
  <c r="A56" i="84"/>
  <c r="D117" i="123"/>
  <c r="E117" i="123"/>
  <c r="C34" i="92"/>
  <c r="A42" i="71"/>
  <c r="O57" i="117"/>
  <c r="F25" i="104"/>
  <c r="F43" i="127"/>
  <c r="A71" i="105"/>
  <c r="E111" i="107"/>
  <c r="A75" i="74"/>
  <c r="D30" i="104"/>
  <c r="A53" i="73"/>
  <c r="O35" i="117"/>
  <c r="A75" i="73"/>
  <c r="E99" i="106"/>
  <c r="A49" i="105"/>
  <c r="C35" i="92"/>
  <c r="D40" i="15"/>
  <c r="C76" i="15"/>
  <c r="C40" i="15"/>
  <c r="C64" i="15"/>
  <c r="D100" i="15"/>
  <c r="D112" i="15"/>
  <c r="D64" i="15"/>
  <c r="C88" i="15"/>
  <c r="D52" i="15"/>
  <c r="D76" i="15"/>
  <c r="D88" i="15"/>
  <c r="C52" i="15"/>
  <c r="C100" i="15"/>
  <c r="C112" i="15"/>
  <c r="B87" i="78"/>
  <c r="A78" i="84"/>
  <c r="B43" i="127"/>
  <c r="E75" i="106"/>
  <c r="H30" i="83"/>
  <c r="C33" i="92"/>
  <c r="K38" i="92"/>
  <c r="J38" i="92"/>
  <c r="A86" i="73"/>
  <c r="A41" i="120"/>
  <c r="B43" i="77"/>
  <c r="G52" i="103"/>
  <c r="E39" i="112"/>
  <c r="D43" i="127"/>
  <c r="K37" i="92"/>
  <c r="J37" i="92"/>
  <c r="D50" i="106"/>
  <c r="C74" i="106"/>
  <c r="C62" i="106"/>
  <c r="D74" i="106"/>
  <c r="D110" i="106"/>
  <c r="C50" i="106"/>
  <c r="D62" i="106"/>
  <c r="D38" i="106"/>
  <c r="C86" i="106"/>
  <c r="C110" i="106"/>
  <c r="D98" i="106"/>
  <c r="C98" i="106"/>
  <c r="D86" i="106"/>
  <c r="C38" i="106"/>
  <c r="C43" i="127"/>
  <c r="E63" i="112"/>
  <c r="E87" i="107"/>
  <c r="G43" i="127"/>
  <c r="E106" i="123"/>
  <c r="D106" i="123"/>
  <c r="A63" i="120"/>
  <c r="D110" i="107"/>
  <c r="C50" i="107"/>
  <c r="C74" i="107"/>
  <c r="C86" i="107"/>
  <c r="C62" i="107"/>
  <c r="D74" i="107"/>
  <c r="D62" i="107"/>
  <c r="D86" i="107"/>
  <c r="D98" i="107"/>
  <c r="D50" i="107"/>
  <c r="D38" i="107"/>
  <c r="C110" i="107"/>
  <c r="C38" i="107"/>
  <c r="C98" i="107"/>
  <c r="J105" i="103"/>
  <c r="I105" i="103"/>
  <c r="B78" i="75"/>
  <c r="E99" i="112"/>
  <c r="A52" i="80"/>
  <c r="A67" i="84"/>
  <c r="B64" i="69"/>
  <c r="B34" i="75"/>
  <c r="H43" i="127"/>
  <c r="D98" i="15"/>
  <c r="C110" i="15"/>
  <c r="D110" i="15"/>
  <c r="C98" i="15"/>
  <c r="C38" i="15"/>
  <c r="D74" i="15"/>
  <c r="D50" i="15"/>
  <c r="D86" i="15"/>
  <c r="D38" i="15"/>
  <c r="C74" i="15"/>
  <c r="C86" i="15"/>
  <c r="C62" i="15"/>
  <c r="D62" i="15"/>
  <c r="C50" i="15"/>
  <c r="A67" i="68"/>
  <c r="I72" i="103"/>
  <c r="J72" i="103"/>
  <c r="K39" i="92"/>
  <c r="J39" i="92"/>
  <c r="D76" i="107"/>
  <c r="D100" i="107"/>
  <c r="D112" i="107"/>
  <c r="C88" i="107"/>
  <c r="C100" i="107"/>
  <c r="D64" i="107"/>
  <c r="C112" i="107"/>
  <c r="D52" i="107"/>
  <c r="C52" i="107"/>
  <c r="D40" i="107"/>
  <c r="C40" i="107"/>
  <c r="C64" i="107"/>
  <c r="C76" i="107"/>
  <c r="D88" i="107"/>
  <c r="E95" i="123"/>
  <c r="D95" i="123"/>
  <c r="A53" i="71"/>
  <c r="B56" i="75"/>
  <c r="A74" i="80"/>
  <c r="E99" i="38"/>
  <c r="A78" i="68"/>
  <c r="J83" i="103"/>
  <c r="I83" i="103"/>
  <c r="A52" i="82"/>
  <c r="J52" i="103"/>
  <c r="I52" i="103"/>
  <c r="B42" i="69"/>
  <c r="B89" i="75"/>
  <c r="A63" i="82"/>
  <c r="F112" i="112"/>
  <c r="G112" i="112" s="1"/>
  <c r="C64" i="112"/>
  <c r="F40" i="112"/>
  <c r="G40" i="112" s="1"/>
  <c r="C40" i="112"/>
  <c r="F100" i="112"/>
  <c r="G100" i="112" s="1"/>
  <c r="C112" i="112"/>
  <c r="C100" i="112"/>
  <c r="D112" i="112"/>
  <c r="D100" i="112"/>
  <c r="D88" i="112"/>
  <c r="C52" i="112"/>
  <c r="C88" i="112"/>
  <c r="F88" i="112"/>
  <c r="G88" i="112" s="1"/>
  <c r="F64" i="112"/>
  <c r="G64" i="112" s="1"/>
  <c r="D40" i="112"/>
  <c r="D52" i="112"/>
  <c r="D76" i="112"/>
  <c r="F76" i="112"/>
  <c r="G76" i="112" s="1"/>
  <c r="D64" i="112"/>
  <c r="C76" i="112"/>
  <c r="F52" i="112"/>
  <c r="G52" i="112" s="1"/>
  <c r="K36" i="92"/>
  <c r="J36" i="92"/>
  <c r="A41" i="82"/>
  <c r="E51" i="112"/>
  <c r="A60" i="105"/>
  <c r="G72" i="103"/>
  <c r="A52" i="120"/>
  <c r="A41" i="80"/>
  <c r="E73" i="123"/>
  <c r="D73" i="123"/>
  <c r="C52" i="38"/>
  <c r="D100" i="38"/>
  <c r="D40" i="38"/>
  <c r="C64" i="38"/>
  <c r="C76" i="38"/>
  <c r="C100" i="38"/>
  <c r="C40" i="38"/>
  <c r="D76" i="38"/>
  <c r="D112" i="38"/>
  <c r="C112" i="38"/>
  <c r="D88" i="38"/>
  <c r="D64" i="38"/>
  <c r="D52" i="38"/>
  <c r="C88" i="38"/>
  <c r="A85" i="82"/>
  <c r="E111" i="112"/>
  <c r="E63" i="38"/>
  <c r="A64" i="74"/>
  <c r="H62" i="108"/>
  <c r="H38" i="108"/>
  <c r="G50" i="108"/>
  <c r="G86" i="108"/>
  <c r="H74" i="108"/>
  <c r="G74" i="108"/>
  <c r="H86" i="108"/>
  <c r="H110" i="108"/>
  <c r="G110" i="108"/>
  <c r="G38" i="108"/>
  <c r="H98" i="108"/>
  <c r="G98" i="108"/>
  <c r="H50" i="108"/>
  <c r="G62" i="108"/>
  <c r="F86" i="108"/>
  <c r="E62" i="108"/>
  <c r="F50" i="108"/>
  <c r="E74" i="108"/>
  <c r="F74" i="108"/>
  <c r="E98" i="108"/>
  <c r="F62" i="108"/>
  <c r="E50" i="108"/>
  <c r="E38" i="108"/>
  <c r="F38" i="108"/>
  <c r="E110" i="108"/>
  <c r="E86" i="108"/>
  <c r="F110" i="108"/>
  <c r="F98" i="108"/>
  <c r="B76" i="77"/>
  <c r="A64" i="73"/>
  <c r="D38" i="38"/>
  <c r="D50" i="38"/>
  <c r="C50" i="38"/>
  <c r="C62" i="38"/>
  <c r="C98" i="38"/>
  <c r="D98" i="38"/>
  <c r="D74" i="38"/>
  <c r="C86" i="38"/>
  <c r="C110" i="38"/>
  <c r="D110" i="38"/>
  <c r="D62" i="38"/>
  <c r="C74" i="38"/>
  <c r="D86" i="38"/>
  <c r="C38" i="38"/>
  <c r="B53" i="69"/>
  <c r="J31" i="78"/>
  <c r="N34" i="127"/>
  <c r="D84" i="123"/>
  <c r="E84" i="123"/>
  <c r="B45" i="75"/>
  <c r="I61" i="103"/>
  <c r="J61" i="103"/>
  <c r="E75" i="112"/>
  <c r="B65" i="70"/>
  <c r="A42" i="127"/>
  <c r="R34" i="127"/>
  <c r="D62" i="123"/>
  <c r="E62" i="123"/>
  <c r="A89" i="84"/>
  <c r="D51" i="123"/>
  <c r="E51" i="123"/>
  <c r="C100" i="106"/>
  <c r="C112" i="106"/>
  <c r="D88" i="106"/>
  <c r="C76" i="106"/>
  <c r="D52" i="106"/>
  <c r="D100" i="106"/>
  <c r="C52" i="106"/>
  <c r="D112" i="106"/>
  <c r="D40" i="106"/>
  <c r="C88" i="106"/>
  <c r="D64" i="106"/>
  <c r="C40" i="106"/>
  <c r="D76" i="106"/>
  <c r="C64" i="106"/>
  <c r="A53" i="72"/>
  <c r="D64" i="123"/>
  <c r="E64" i="123"/>
  <c r="A63" i="80"/>
  <c r="B65" i="77"/>
  <c r="A86" i="74"/>
  <c r="B54" i="70"/>
  <c r="E43" i="127"/>
  <c r="B67" i="75"/>
  <c r="A75" i="71"/>
  <c r="E99" i="107"/>
  <c r="A45" i="68"/>
  <c r="B76" i="70"/>
  <c r="A42" i="72"/>
  <c r="A53" i="74"/>
  <c r="A64" i="71"/>
  <c r="I38" i="84"/>
  <c r="E87" i="15"/>
  <c r="G39" i="103"/>
  <c r="B43" i="70"/>
  <c r="A38" i="105"/>
  <c r="B54" i="78"/>
  <c r="J94" i="103"/>
  <c r="I94" i="103"/>
  <c r="U34" i="127"/>
  <c r="E87" i="106"/>
  <c r="B43" i="78"/>
  <c r="I50" i="103"/>
  <c r="J50" i="103"/>
  <c r="J43" i="84"/>
  <c r="B65" i="78"/>
  <c r="B54" i="77"/>
  <c r="A74" i="120"/>
  <c r="C32" i="92"/>
  <c r="B32" i="92"/>
  <c r="A56" i="68"/>
  <c r="B87" i="77"/>
  <c r="A42" i="74"/>
  <c r="A64" i="72"/>
  <c r="F110" i="112"/>
  <c r="G110" i="112" s="1"/>
  <c r="F86" i="112"/>
  <c r="G86" i="112" s="1"/>
  <c r="F98" i="112"/>
  <c r="G98" i="112" s="1"/>
  <c r="D98" i="112"/>
  <c r="D38" i="112"/>
  <c r="C86" i="112"/>
  <c r="C74" i="112"/>
  <c r="C62" i="112"/>
  <c r="C50" i="112"/>
  <c r="D110" i="112"/>
  <c r="C38" i="112"/>
  <c r="D86" i="112"/>
  <c r="D74" i="112"/>
  <c r="D62" i="112"/>
  <c r="D50" i="112"/>
  <c r="F62" i="112"/>
  <c r="G62" i="112" s="1"/>
  <c r="F74" i="112"/>
  <c r="G74" i="112" s="1"/>
  <c r="C110" i="112"/>
  <c r="C98" i="112"/>
  <c r="F38" i="112"/>
  <c r="G38" i="112" s="1"/>
  <c r="F50" i="112"/>
  <c r="G50" i="112" s="1"/>
  <c r="E39" i="15"/>
  <c r="E40" i="112" l="1"/>
  <c r="G38" i="103"/>
  <c r="E100" i="112"/>
  <c r="E98" i="38"/>
  <c r="E86" i="38"/>
  <c r="G42" i="127"/>
  <c r="I110" i="108"/>
  <c r="G40" i="103"/>
  <c r="G71" i="103"/>
  <c r="E76" i="15"/>
  <c r="R33" i="127"/>
  <c r="E100" i="106"/>
  <c r="F42" i="127"/>
  <c r="I98" i="108"/>
  <c r="E50" i="107"/>
  <c r="E110" i="106"/>
  <c r="E52" i="107"/>
  <c r="O34" i="117"/>
  <c r="I38" i="108"/>
  <c r="E74" i="107"/>
  <c r="E100" i="107"/>
  <c r="I74" i="108"/>
  <c r="E112" i="106"/>
  <c r="E38" i="15"/>
  <c r="E88" i="15"/>
  <c r="E40" i="107"/>
  <c r="G60" i="103"/>
  <c r="K74" i="108"/>
  <c r="N33" i="127"/>
  <c r="K62" i="108"/>
  <c r="E62" i="38"/>
  <c r="E110" i="38"/>
  <c r="E76" i="106"/>
  <c r="E112" i="112"/>
  <c r="E62" i="15"/>
  <c r="E110" i="112"/>
  <c r="E110" i="15"/>
  <c r="G82" i="103"/>
  <c r="E88" i="107"/>
  <c r="J62" i="108"/>
  <c r="K110" i="108"/>
  <c r="E40" i="15"/>
  <c r="E40" i="38"/>
  <c r="E98" i="112"/>
  <c r="J86" i="108"/>
  <c r="E64" i="112"/>
  <c r="G93" i="103"/>
  <c r="J50" i="108"/>
  <c r="E52" i="38"/>
  <c r="E86" i="106"/>
  <c r="K38" i="108"/>
  <c r="E64" i="38"/>
  <c r="E110" i="107"/>
  <c r="E52" i="112"/>
  <c r="A41" i="72"/>
  <c r="A84" i="82"/>
  <c r="B33" i="75"/>
  <c r="A66" i="84"/>
  <c r="E52" i="15"/>
  <c r="B52" i="69"/>
  <c r="B41" i="69"/>
  <c r="I60" i="103"/>
  <c r="J60" i="103"/>
  <c r="B42" i="70"/>
  <c r="D109" i="15"/>
  <c r="C73" i="15"/>
  <c r="D49" i="15"/>
  <c r="C37" i="15"/>
  <c r="C85" i="15"/>
  <c r="C109" i="15"/>
  <c r="D85" i="15"/>
  <c r="D73" i="15"/>
  <c r="C49" i="15"/>
  <c r="D97" i="15"/>
  <c r="D37" i="15"/>
  <c r="C97" i="15"/>
  <c r="D61" i="15"/>
  <c r="C61" i="15"/>
  <c r="E40" i="106"/>
  <c r="A52" i="71"/>
  <c r="A85" i="73"/>
  <c r="A73" i="82"/>
  <c r="C42" i="127"/>
  <c r="E112" i="38"/>
  <c r="E86" i="15"/>
  <c r="E98" i="107"/>
  <c r="B75" i="77"/>
  <c r="E52" i="106"/>
  <c r="I62" i="108"/>
  <c r="E76" i="38"/>
  <c r="E50" i="15"/>
  <c r="E86" i="107"/>
  <c r="E64" i="15"/>
  <c r="C31" i="92"/>
  <c r="A63" i="74"/>
  <c r="A40" i="80"/>
  <c r="G49" i="103"/>
  <c r="E74" i="38"/>
  <c r="A73" i="120"/>
  <c r="E74" i="15"/>
  <c r="E62" i="107"/>
  <c r="B42" i="78"/>
  <c r="E112" i="15"/>
  <c r="B66" i="75"/>
  <c r="G25" i="104"/>
  <c r="B64" i="77"/>
  <c r="E88" i="38"/>
  <c r="B55" i="75"/>
  <c r="E88" i="112"/>
  <c r="A74" i="72"/>
  <c r="E98" i="106"/>
  <c r="A41" i="73"/>
  <c r="E30" i="104"/>
  <c r="B64" i="78"/>
  <c r="J71" i="103"/>
  <c r="I71" i="103"/>
  <c r="E50" i="38"/>
  <c r="I86" i="108"/>
  <c r="E100" i="38"/>
  <c r="A70" i="105"/>
  <c r="E98" i="15"/>
  <c r="A52" i="72"/>
  <c r="B53" i="70"/>
  <c r="O56" i="117"/>
  <c r="C30" i="92"/>
  <c r="C29" i="92"/>
  <c r="G104" i="103"/>
  <c r="E88" i="106"/>
  <c r="B86" i="78"/>
  <c r="I50" i="108"/>
  <c r="B75" i="70"/>
  <c r="E38" i="38"/>
  <c r="E112" i="107"/>
  <c r="I40" i="103"/>
  <c r="J40" i="103"/>
  <c r="B63" i="69"/>
  <c r="D52" i="123"/>
  <c r="E52" i="123"/>
  <c r="A52" i="73"/>
  <c r="J104" i="103"/>
  <c r="I104" i="103"/>
  <c r="E76" i="112"/>
  <c r="D83" i="123"/>
  <c r="E83" i="123"/>
  <c r="A55" i="68"/>
  <c r="B42" i="77"/>
  <c r="B53" i="78"/>
  <c r="A41" i="71"/>
  <c r="I93" i="103"/>
  <c r="J93" i="103"/>
  <c r="E38" i="106"/>
  <c r="B77" i="75"/>
  <c r="K50" i="108"/>
  <c r="A73" i="80"/>
  <c r="E76" i="107"/>
  <c r="E62" i="106"/>
  <c r="B44" i="75"/>
  <c r="D50" i="123"/>
  <c r="E50" i="123"/>
  <c r="A63" i="73"/>
  <c r="J49" i="103"/>
  <c r="I49" i="103"/>
  <c r="A63" i="71"/>
  <c r="A74" i="71"/>
  <c r="K32" i="92"/>
  <c r="J32" i="92"/>
  <c r="B64" i="70"/>
  <c r="A37" i="105"/>
  <c r="K98" i="108"/>
  <c r="A48" i="105"/>
  <c r="A62" i="120"/>
  <c r="A62" i="80"/>
  <c r="A85" i="74"/>
  <c r="E39" i="123"/>
  <c r="D39" i="123"/>
  <c r="D73" i="38"/>
  <c r="D109" i="38"/>
  <c r="C97" i="38"/>
  <c r="D97" i="38"/>
  <c r="C61" i="38"/>
  <c r="C49" i="38"/>
  <c r="C85" i="38"/>
  <c r="C73" i="38"/>
  <c r="D37" i="38"/>
  <c r="D61" i="38"/>
  <c r="D49" i="38"/>
  <c r="D85" i="38"/>
  <c r="C109" i="38"/>
  <c r="C37" i="38"/>
  <c r="A62" i="82"/>
  <c r="E38" i="107"/>
  <c r="A66" i="68"/>
  <c r="B75" i="78"/>
  <c r="E105" i="123"/>
  <c r="D105" i="123"/>
  <c r="B53" i="77"/>
  <c r="J38" i="108"/>
  <c r="A41" i="74"/>
  <c r="D61" i="123"/>
  <c r="E61" i="123"/>
  <c r="B74" i="69"/>
  <c r="E64" i="106"/>
  <c r="A74" i="73"/>
  <c r="I38" i="103"/>
  <c r="J38" i="103"/>
  <c r="A55" i="84"/>
  <c r="J98" i="108"/>
  <c r="E50" i="112"/>
  <c r="C28" i="92"/>
  <c r="B28" i="92"/>
  <c r="E109" i="108"/>
  <c r="F61" i="108"/>
  <c r="E61" i="108"/>
  <c r="F109" i="108"/>
  <c r="E73" i="108"/>
  <c r="E37" i="108"/>
  <c r="F85" i="108"/>
  <c r="F49" i="108"/>
  <c r="E85" i="108"/>
  <c r="F37" i="108"/>
  <c r="F73" i="108"/>
  <c r="E49" i="108"/>
  <c r="F97" i="108"/>
  <c r="E97" i="108"/>
  <c r="D42" i="127"/>
  <c r="J110" i="108"/>
  <c r="J82" i="103"/>
  <c r="I82" i="103"/>
  <c r="E74" i="106"/>
  <c r="K33" i="92"/>
  <c r="J33" i="92"/>
  <c r="A51" i="80"/>
  <c r="G37" i="103"/>
  <c r="C109" i="107"/>
  <c r="D109" i="107"/>
  <c r="C49" i="107"/>
  <c r="C73" i="107"/>
  <c r="D73" i="107"/>
  <c r="C61" i="107"/>
  <c r="C85" i="107"/>
  <c r="D37" i="107"/>
  <c r="D97" i="107"/>
  <c r="D61" i="107"/>
  <c r="C37" i="107"/>
  <c r="C97" i="107"/>
  <c r="D49" i="107"/>
  <c r="D85" i="107"/>
  <c r="A74" i="74"/>
  <c r="B86" i="77"/>
  <c r="U33" i="127"/>
  <c r="A52" i="74"/>
  <c r="B42" i="127"/>
  <c r="E42" i="127"/>
  <c r="D94" i="123"/>
  <c r="E94" i="123"/>
  <c r="H29" i="83"/>
  <c r="J35" i="92"/>
  <c r="K35" i="92"/>
  <c r="C109" i="106"/>
  <c r="D109" i="106"/>
  <c r="D97" i="106"/>
  <c r="C85" i="106"/>
  <c r="D49" i="106"/>
  <c r="C37" i="106"/>
  <c r="D73" i="106"/>
  <c r="C49" i="106"/>
  <c r="C97" i="106"/>
  <c r="C73" i="106"/>
  <c r="D37" i="106"/>
  <c r="C61" i="106"/>
  <c r="D85" i="106"/>
  <c r="D61" i="106"/>
  <c r="D72" i="123"/>
  <c r="E72" i="123"/>
  <c r="F63" i="108"/>
  <c r="F99" i="108"/>
  <c r="F75" i="108"/>
  <c r="E111" i="108"/>
  <c r="E39" i="108"/>
  <c r="F51" i="108"/>
  <c r="E99" i="108"/>
  <c r="E75" i="108"/>
  <c r="E63" i="108"/>
  <c r="F111" i="108"/>
  <c r="E87" i="108"/>
  <c r="F39" i="108"/>
  <c r="F87" i="108"/>
  <c r="E51" i="108"/>
  <c r="A51" i="120"/>
  <c r="E38" i="112"/>
  <c r="A88" i="84"/>
  <c r="A40" i="82"/>
  <c r="E100" i="15"/>
  <c r="A59" i="105"/>
  <c r="E64" i="107"/>
  <c r="E116" i="123"/>
  <c r="D116" i="123"/>
  <c r="E74" i="112"/>
  <c r="A77" i="84"/>
  <c r="A51" i="82"/>
  <c r="A40" i="120"/>
  <c r="H63" i="108"/>
  <c r="G75" i="108"/>
  <c r="G63" i="108"/>
  <c r="G51" i="108"/>
  <c r="G39" i="108"/>
  <c r="H75" i="108"/>
  <c r="H111" i="108"/>
  <c r="H51" i="108"/>
  <c r="H99" i="108"/>
  <c r="G99" i="108"/>
  <c r="G87" i="108"/>
  <c r="G111" i="108"/>
  <c r="H87" i="108"/>
  <c r="H39" i="108"/>
  <c r="J34" i="92"/>
  <c r="K34" i="92"/>
  <c r="B88" i="75"/>
  <c r="F97" i="112"/>
  <c r="G97" i="112" s="1"/>
  <c r="C37" i="112"/>
  <c r="C85" i="112"/>
  <c r="F109" i="112"/>
  <c r="G109" i="112" s="1"/>
  <c r="F37" i="112"/>
  <c r="G37" i="112" s="1"/>
  <c r="D109" i="112"/>
  <c r="D97" i="112"/>
  <c r="F61" i="112"/>
  <c r="G61" i="112" s="1"/>
  <c r="C109" i="112"/>
  <c r="D37" i="112"/>
  <c r="F85" i="112"/>
  <c r="G85" i="112" s="1"/>
  <c r="C49" i="112"/>
  <c r="C97" i="112"/>
  <c r="C61" i="112"/>
  <c r="F49" i="112"/>
  <c r="G49" i="112" s="1"/>
  <c r="F73" i="112"/>
  <c r="G73" i="112" s="1"/>
  <c r="C73" i="112"/>
  <c r="D85" i="112"/>
  <c r="D73" i="112"/>
  <c r="D61" i="112"/>
  <c r="D49" i="112"/>
  <c r="E62" i="112"/>
  <c r="A63" i="72"/>
  <c r="G73" i="108"/>
  <c r="G61" i="108"/>
  <c r="H61" i="108"/>
  <c r="H73" i="108"/>
  <c r="H85" i="108"/>
  <c r="H97" i="108"/>
  <c r="G97" i="108"/>
  <c r="G85" i="108"/>
  <c r="H109" i="108"/>
  <c r="H49" i="108"/>
  <c r="G109" i="108"/>
  <c r="G49" i="108"/>
  <c r="H37" i="108"/>
  <c r="G37" i="108"/>
  <c r="H42" i="127"/>
  <c r="K86" i="108"/>
  <c r="E86" i="112"/>
  <c r="A44" i="68"/>
  <c r="J74" i="108"/>
  <c r="A77" i="68"/>
  <c r="O45" i="117"/>
  <c r="E50" i="106"/>
  <c r="J49" i="108" l="1"/>
  <c r="E109" i="107"/>
  <c r="E73" i="112"/>
  <c r="E37" i="106"/>
  <c r="E73" i="107"/>
  <c r="I87" i="108"/>
  <c r="K73" i="108"/>
  <c r="E97" i="112"/>
  <c r="J87" i="108"/>
  <c r="J111" i="108"/>
  <c r="I37" i="108"/>
  <c r="E61" i="112"/>
  <c r="E97" i="38"/>
  <c r="K39" i="108"/>
  <c r="E61" i="107"/>
  <c r="G103" i="103"/>
  <c r="E73" i="15"/>
  <c r="E61" i="106"/>
  <c r="I73" i="108"/>
  <c r="E85" i="106"/>
  <c r="E49" i="112"/>
  <c r="E97" i="15"/>
  <c r="E109" i="112"/>
  <c r="E97" i="107"/>
  <c r="E109" i="15"/>
  <c r="J99" i="108"/>
  <c r="K51" i="108"/>
  <c r="I39" i="108"/>
  <c r="G59" i="103"/>
  <c r="J37" i="108"/>
  <c r="E73" i="106"/>
  <c r="J73" i="108"/>
  <c r="I61" i="108"/>
  <c r="I75" i="108"/>
  <c r="I99" i="108"/>
  <c r="O55" i="117"/>
  <c r="E73" i="38"/>
  <c r="I49" i="108"/>
  <c r="K85" i="108"/>
  <c r="E109" i="106"/>
  <c r="E49" i="107"/>
  <c r="E49" i="15"/>
  <c r="J97" i="108"/>
  <c r="I63" i="108"/>
  <c r="E109" i="38"/>
  <c r="E37" i="15"/>
  <c r="F60" i="108"/>
  <c r="E84" i="108"/>
  <c r="F48" i="108"/>
  <c r="F96" i="108"/>
  <c r="E48" i="108"/>
  <c r="E108" i="108"/>
  <c r="E60" i="108"/>
  <c r="F108" i="108"/>
  <c r="E96" i="108"/>
  <c r="E36" i="108"/>
  <c r="F84" i="108"/>
  <c r="F72" i="108"/>
  <c r="F36" i="108"/>
  <c r="E72" i="108"/>
  <c r="A51" i="73"/>
  <c r="E37" i="107"/>
  <c r="K111" i="108"/>
  <c r="K87" i="108"/>
  <c r="B76" i="75"/>
  <c r="A84" i="73"/>
  <c r="B54" i="75"/>
  <c r="B87" i="75"/>
  <c r="A51" i="74"/>
  <c r="A83" i="82"/>
  <c r="B52" i="77"/>
  <c r="E38" i="123"/>
  <c r="D38" i="123"/>
  <c r="B32" i="75"/>
  <c r="A40" i="72"/>
  <c r="A84" i="74"/>
  <c r="D60" i="123"/>
  <c r="E60" i="123"/>
  <c r="A62" i="74"/>
  <c r="B62" i="69"/>
  <c r="G48" i="103"/>
  <c r="J92" i="103"/>
  <c r="I92" i="103"/>
  <c r="A72" i="80"/>
  <c r="R32" i="127"/>
  <c r="J70" i="103"/>
  <c r="I70" i="103"/>
  <c r="E61" i="15"/>
  <c r="J51" i="108"/>
  <c r="I111" i="108"/>
  <c r="B63" i="77"/>
  <c r="J63" i="108"/>
  <c r="A54" i="84"/>
  <c r="K37" i="108"/>
  <c r="J103" i="103"/>
  <c r="I103" i="103"/>
  <c r="K30" i="92"/>
  <c r="J30" i="92"/>
  <c r="A51" i="71"/>
  <c r="J39" i="108"/>
  <c r="B41" i="78"/>
  <c r="A50" i="80"/>
  <c r="I81" i="103"/>
  <c r="J81" i="103"/>
  <c r="K49" i="108"/>
  <c r="G81" i="103"/>
  <c r="G92" i="103"/>
  <c r="K109" i="108"/>
  <c r="A40" i="73"/>
  <c r="A65" i="68"/>
  <c r="A76" i="84"/>
  <c r="B73" i="69"/>
  <c r="A58" i="105"/>
  <c r="B41" i="70"/>
  <c r="J109" i="108"/>
  <c r="A39" i="120"/>
  <c r="K75" i="108"/>
  <c r="J75" i="108"/>
  <c r="A87" i="84"/>
  <c r="J85" i="108"/>
  <c r="K63" i="108"/>
  <c r="A61" i="80"/>
  <c r="O33" i="117"/>
  <c r="A72" i="120"/>
  <c r="A69" i="105"/>
  <c r="E104" i="123"/>
  <c r="D104" i="123"/>
  <c r="A40" i="74"/>
  <c r="E85" i="15"/>
  <c r="U32" i="127"/>
  <c r="B74" i="78"/>
  <c r="J37" i="103"/>
  <c r="I37" i="103"/>
  <c r="J59" i="103"/>
  <c r="I59" i="103"/>
  <c r="B52" i="78"/>
  <c r="D40" i="123"/>
  <c r="E40" i="123"/>
  <c r="B63" i="70"/>
  <c r="K99" i="108"/>
  <c r="A47" i="105"/>
  <c r="A62" i="73"/>
  <c r="A62" i="71"/>
  <c r="I97" i="108"/>
  <c r="N32" i="127"/>
  <c r="B51" i="69"/>
  <c r="K61" i="108"/>
  <c r="B74" i="77"/>
  <c r="A50" i="82"/>
  <c r="A73" i="72"/>
  <c r="A73" i="71"/>
  <c r="D82" i="123"/>
  <c r="E82" i="123"/>
  <c r="D71" i="123"/>
  <c r="E71" i="123"/>
  <c r="B63" i="78"/>
  <c r="A50" i="120"/>
  <c r="D96" i="38"/>
  <c r="D36" i="38"/>
  <c r="C108" i="38"/>
  <c r="C60" i="38"/>
  <c r="D108" i="38"/>
  <c r="D72" i="38"/>
  <c r="C96" i="38"/>
  <c r="D60" i="38"/>
  <c r="D84" i="38"/>
  <c r="C48" i="38"/>
  <c r="C72" i="38"/>
  <c r="C84" i="38"/>
  <c r="C36" i="38"/>
  <c r="D48" i="38"/>
  <c r="J61" i="108"/>
  <c r="A36" i="105"/>
  <c r="B41" i="77"/>
  <c r="A43" i="68"/>
  <c r="K97" i="108"/>
  <c r="D49" i="123"/>
  <c r="E49" i="123"/>
  <c r="A73" i="73"/>
  <c r="A76" i="68"/>
  <c r="F30" i="104"/>
  <c r="J31" i="92"/>
  <c r="K31" i="92"/>
  <c r="A39" i="82"/>
  <c r="D72" i="106"/>
  <c r="D96" i="106"/>
  <c r="C60" i="106"/>
  <c r="D36" i="106"/>
  <c r="C84" i="106"/>
  <c r="D60" i="106"/>
  <c r="C48" i="106"/>
  <c r="D108" i="106"/>
  <c r="C36" i="106"/>
  <c r="C72" i="106"/>
  <c r="D84" i="106"/>
  <c r="C96" i="106"/>
  <c r="C108" i="106"/>
  <c r="D48" i="106"/>
  <c r="E49" i="106"/>
  <c r="A54" i="68"/>
  <c r="G70" i="103"/>
  <c r="B40" i="69"/>
  <c r="B74" i="70"/>
  <c r="A62" i="72"/>
  <c r="C96" i="107"/>
  <c r="D84" i="107"/>
  <c r="D36" i="107"/>
  <c r="C60" i="107"/>
  <c r="C72" i="107"/>
  <c r="C36" i="107"/>
  <c r="D108" i="107"/>
  <c r="C108" i="107"/>
  <c r="D48" i="107"/>
  <c r="D60" i="107"/>
  <c r="D96" i="107"/>
  <c r="C48" i="107"/>
  <c r="C84" i="107"/>
  <c r="D72" i="107"/>
  <c r="A51" i="72"/>
  <c r="C72" i="112"/>
  <c r="F48" i="112"/>
  <c r="G48" i="112" s="1"/>
  <c r="C60" i="112"/>
  <c r="C36" i="112"/>
  <c r="C84" i="112"/>
  <c r="F36" i="112"/>
  <c r="G36" i="112" s="1"/>
  <c r="F96" i="112"/>
  <c r="G96" i="112" s="1"/>
  <c r="D84" i="112"/>
  <c r="D72" i="112"/>
  <c r="D60" i="112"/>
  <c r="F60" i="112"/>
  <c r="G60" i="112" s="1"/>
  <c r="D48" i="112"/>
  <c r="F108" i="112"/>
  <c r="G108" i="112" s="1"/>
  <c r="D36" i="112"/>
  <c r="C96" i="112"/>
  <c r="C48" i="112"/>
  <c r="F84" i="112"/>
  <c r="G84" i="112" s="1"/>
  <c r="D96" i="112"/>
  <c r="C108" i="112"/>
  <c r="F72" i="112"/>
  <c r="G72" i="112" s="1"/>
  <c r="D108" i="112"/>
  <c r="D36" i="15"/>
  <c r="C36" i="15"/>
  <c r="D96" i="15"/>
  <c r="D72" i="15"/>
  <c r="C108" i="15"/>
  <c r="C60" i="15"/>
  <c r="D108" i="15"/>
  <c r="D48" i="15"/>
  <c r="D60" i="15"/>
  <c r="D84" i="15"/>
  <c r="C72" i="15"/>
  <c r="C84" i="15"/>
  <c r="C96" i="15"/>
  <c r="C48" i="15"/>
  <c r="B52" i="70"/>
  <c r="I85" i="108"/>
  <c r="B43" i="75"/>
  <c r="E85" i="38"/>
  <c r="J29" i="92"/>
  <c r="K29" i="92"/>
  <c r="E93" i="123"/>
  <c r="D93" i="123"/>
  <c r="I51" i="108"/>
  <c r="E85" i="112"/>
  <c r="A72" i="82"/>
  <c r="D115" i="123"/>
  <c r="E115" i="123"/>
  <c r="A65" i="84"/>
  <c r="E37" i="112"/>
  <c r="E97" i="106"/>
  <c r="E49" i="38"/>
  <c r="A40" i="71"/>
  <c r="A61" i="120"/>
  <c r="I109" i="108"/>
  <c r="E61" i="38"/>
  <c r="A39" i="80"/>
  <c r="B85" i="77"/>
  <c r="A73" i="74"/>
  <c r="H60" i="108"/>
  <c r="H108" i="108"/>
  <c r="G48" i="108"/>
  <c r="H72" i="108"/>
  <c r="H48" i="108"/>
  <c r="G72" i="108"/>
  <c r="H36" i="108"/>
  <c r="H96" i="108"/>
  <c r="G84" i="108"/>
  <c r="G60" i="108"/>
  <c r="G96" i="108"/>
  <c r="G36" i="108"/>
  <c r="G108" i="108"/>
  <c r="H84" i="108"/>
  <c r="K28" i="92"/>
  <c r="J28" i="92"/>
  <c r="J48" i="103"/>
  <c r="I48" i="103"/>
  <c r="B65" i="75"/>
  <c r="A61" i="82"/>
  <c r="E85" i="107"/>
  <c r="O44" i="117"/>
  <c r="E37" i="38"/>
  <c r="B85" i="78"/>
  <c r="G91" i="103" l="1"/>
  <c r="E48" i="38"/>
  <c r="E96" i="38"/>
  <c r="K84" i="108"/>
  <c r="J36" i="108"/>
  <c r="E48" i="107"/>
  <c r="E108" i="112"/>
  <c r="E72" i="38"/>
  <c r="E108" i="15"/>
  <c r="E84" i="112"/>
  <c r="I84" i="108"/>
  <c r="O54" i="117"/>
  <c r="G69" i="103"/>
  <c r="E36" i="106"/>
  <c r="E108" i="107"/>
  <c r="J72" i="108"/>
  <c r="K48" i="108"/>
  <c r="E48" i="112"/>
  <c r="E108" i="38"/>
  <c r="J84" i="108"/>
  <c r="E72" i="106"/>
  <c r="G47" i="103"/>
  <c r="E36" i="112"/>
  <c r="G102" i="103"/>
  <c r="J108" i="108"/>
  <c r="O32" i="117"/>
  <c r="J96" i="108"/>
  <c r="E96" i="106"/>
  <c r="I96" i="108"/>
  <c r="I48" i="108"/>
  <c r="K96" i="108"/>
  <c r="E36" i="107"/>
  <c r="E84" i="38"/>
  <c r="J48" i="108"/>
  <c r="E60" i="15"/>
  <c r="E60" i="112"/>
  <c r="E60" i="38"/>
  <c r="E72" i="112"/>
  <c r="I36" i="108"/>
  <c r="D35" i="38"/>
  <c r="D71" i="38"/>
  <c r="C83" i="38"/>
  <c r="C95" i="38"/>
  <c r="D59" i="38"/>
  <c r="D107" i="38"/>
  <c r="C35" i="38"/>
  <c r="C47" i="38"/>
  <c r="C107" i="38"/>
  <c r="D47" i="38"/>
  <c r="C71" i="38"/>
  <c r="D83" i="38"/>
  <c r="D95" i="38"/>
  <c r="C59" i="38"/>
  <c r="B84" i="77"/>
  <c r="G58" i="103"/>
  <c r="A39" i="73"/>
  <c r="A38" i="80"/>
  <c r="A38" i="120"/>
  <c r="E60" i="106"/>
  <c r="A61" i="73"/>
  <c r="A61" i="71"/>
  <c r="A39" i="72"/>
  <c r="I80" i="103"/>
  <c r="J80" i="103"/>
  <c r="D92" i="123"/>
  <c r="E92" i="123"/>
  <c r="G80" i="103"/>
  <c r="A83" i="74"/>
  <c r="F35" i="108"/>
  <c r="F83" i="108"/>
  <c r="E47" i="108"/>
  <c r="F107" i="108"/>
  <c r="E107" i="108"/>
  <c r="F95" i="108"/>
  <c r="F71" i="108"/>
  <c r="E71" i="108"/>
  <c r="E83" i="108"/>
  <c r="F59" i="108"/>
  <c r="E95" i="108"/>
  <c r="E59" i="108"/>
  <c r="E35" i="108"/>
  <c r="F47" i="108"/>
  <c r="B62" i="70"/>
  <c r="A68" i="105"/>
  <c r="A39" i="74"/>
  <c r="D103" i="123"/>
  <c r="E103" i="123"/>
  <c r="A64" i="84"/>
  <c r="A50" i="72"/>
  <c r="D70" i="123"/>
  <c r="E70" i="123"/>
  <c r="A53" i="68"/>
  <c r="G59" i="108"/>
  <c r="H47" i="108"/>
  <c r="H59" i="108"/>
  <c r="G47" i="108"/>
  <c r="H35" i="108"/>
  <c r="H83" i="108"/>
  <c r="G35" i="108"/>
  <c r="G71" i="108"/>
  <c r="G95" i="108"/>
  <c r="G83" i="108"/>
  <c r="H107" i="108"/>
  <c r="G107" i="108"/>
  <c r="H95" i="108"/>
  <c r="H71" i="108"/>
  <c r="E114" i="123"/>
  <c r="D114" i="123"/>
  <c r="A64" i="68"/>
  <c r="A72" i="73"/>
  <c r="U31" i="127"/>
  <c r="I58" i="103"/>
  <c r="J58" i="103"/>
  <c r="E48" i="15"/>
  <c r="G30" i="104"/>
  <c r="B53" i="75"/>
  <c r="A75" i="68"/>
  <c r="A50" i="71"/>
  <c r="A60" i="80"/>
  <c r="R31" i="127"/>
  <c r="A83" i="73"/>
  <c r="E72" i="15"/>
  <c r="A75" i="84"/>
  <c r="D107" i="15"/>
  <c r="D35" i="15"/>
  <c r="D71" i="15"/>
  <c r="C83" i="15"/>
  <c r="C35" i="15"/>
  <c r="C47" i="15"/>
  <c r="C71" i="15"/>
  <c r="C59" i="15"/>
  <c r="C95" i="15"/>
  <c r="C107" i="15"/>
  <c r="D83" i="15"/>
  <c r="D47" i="15"/>
  <c r="D59" i="15"/>
  <c r="D95" i="15"/>
  <c r="A61" i="74"/>
  <c r="A82" i="82"/>
  <c r="A49" i="80"/>
  <c r="E36" i="38"/>
  <c r="A39" i="71"/>
  <c r="B73" i="77"/>
  <c r="E84" i="15"/>
  <c r="B51" i="70"/>
  <c r="K36" i="108"/>
  <c r="A71" i="120"/>
  <c r="B84" i="78"/>
  <c r="K108" i="108"/>
  <c r="A72" i="71"/>
  <c r="K60" i="108"/>
  <c r="I69" i="103"/>
  <c r="J69" i="103"/>
  <c r="B31" i="75"/>
  <c r="A71" i="82"/>
  <c r="B40" i="78"/>
  <c r="I108" i="108"/>
  <c r="A53" i="84"/>
  <c r="A72" i="72"/>
  <c r="E72" i="107"/>
  <c r="E48" i="106"/>
  <c r="A57" i="105"/>
  <c r="B51" i="77"/>
  <c r="D59" i="123"/>
  <c r="E59" i="123"/>
  <c r="A42" i="68"/>
  <c r="B42" i="75"/>
  <c r="B62" i="78"/>
  <c r="A60" i="120"/>
  <c r="E84" i="107"/>
  <c r="A72" i="74"/>
  <c r="A50" i="73"/>
  <c r="I102" i="103"/>
  <c r="J102" i="103"/>
  <c r="N31" i="127"/>
  <c r="A71" i="80"/>
  <c r="D81" i="123"/>
  <c r="E81" i="123"/>
  <c r="A49" i="82"/>
  <c r="B72" i="69"/>
  <c r="I72" i="108"/>
  <c r="A49" i="120"/>
  <c r="A61" i="72"/>
  <c r="A38" i="82"/>
  <c r="A86" i="84"/>
  <c r="B73" i="70"/>
  <c r="E96" i="15"/>
  <c r="A60" i="82"/>
  <c r="O43" i="117"/>
  <c r="E96" i="107"/>
  <c r="I36" i="103"/>
  <c r="J36" i="103"/>
  <c r="E84" i="106"/>
  <c r="B50" i="69"/>
  <c r="B51" i="78"/>
  <c r="I47" i="103"/>
  <c r="J47" i="103"/>
  <c r="D48" i="123"/>
  <c r="E48" i="123"/>
  <c r="B73" i="78"/>
  <c r="A46" i="105"/>
  <c r="A35" i="105"/>
  <c r="C107" i="106"/>
  <c r="D95" i="106"/>
  <c r="D71" i="106"/>
  <c r="C47" i="106"/>
  <c r="C35" i="106"/>
  <c r="D59" i="106"/>
  <c r="D35" i="106"/>
  <c r="D107" i="106"/>
  <c r="C95" i="106"/>
  <c r="C71" i="106"/>
  <c r="C83" i="106"/>
  <c r="D83" i="106"/>
  <c r="C59" i="106"/>
  <c r="D47" i="106"/>
  <c r="J91" i="103"/>
  <c r="I91" i="103"/>
  <c r="B61" i="69"/>
  <c r="A50" i="74"/>
  <c r="E36" i="15"/>
  <c r="B40" i="70"/>
  <c r="K72" i="108"/>
  <c r="B86" i="75"/>
  <c r="E60" i="107"/>
  <c r="G36" i="103"/>
  <c r="B62" i="77"/>
  <c r="D37" i="123"/>
  <c r="E37" i="123"/>
  <c r="B39" i="69"/>
  <c r="C107" i="107"/>
  <c r="D71" i="107"/>
  <c r="C71" i="107"/>
  <c r="C47" i="107"/>
  <c r="C95" i="107"/>
  <c r="D95" i="107"/>
  <c r="D59" i="107"/>
  <c r="D47" i="107"/>
  <c r="D107" i="107"/>
  <c r="D83" i="107"/>
  <c r="D35" i="107"/>
  <c r="C83" i="107"/>
  <c r="C59" i="107"/>
  <c r="C35" i="107"/>
  <c r="B40" i="77"/>
  <c r="E96" i="112"/>
  <c r="E108" i="106"/>
  <c r="B64" i="75"/>
  <c r="B75" i="75"/>
  <c r="D71" i="112"/>
  <c r="C47" i="112"/>
  <c r="F95" i="112"/>
  <c r="G95" i="112" s="1"/>
  <c r="D95" i="112"/>
  <c r="C95" i="112"/>
  <c r="F71" i="112"/>
  <c r="G71" i="112" s="1"/>
  <c r="C71" i="112"/>
  <c r="F83" i="112"/>
  <c r="G83" i="112" s="1"/>
  <c r="D47" i="112"/>
  <c r="D107" i="112"/>
  <c r="F107" i="112"/>
  <c r="G107" i="112" s="1"/>
  <c r="D83" i="112"/>
  <c r="C83" i="112"/>
  <c r="F59" i="112"/>
  <c r="G59" i="112" s="1"/>
  <c r="D59" i="112"/>
  <c r="F47" i="112"/>
  <c r="G47" i="112" s="1"/>
  <c r="C59" i="112"/>
  <c r="C35" i="112"/>
  <c r="C107" i="112"/>
  <c r="D35" i="112"/>
  <c r="F35" i="112"/>
  <c r="G35" i="112" s="1"/>
  <c r="J60" i="108"/>
  <c r="I60" i="108"/>
  <c r="R30" i="127" l="1"/>
  <c r="E95" i="15"/>
  <c r="E95" i="107"/>
  <c r="G101" i="103"/>
  <c r="E59" i="106"/>
  <c r="E35" i="112"/>
  <c r="K59" i="108"/>
  <c r="E71" i="106"/>
  <c r="O42" i="117"/>
  <c r="G46" i="103"/>
  <c r="E95" i="112"/>
  <c r="E83" i="106"/>
  <c r="E59" i="107"/>
  <c r="E59" i="15"/>
  <c r="G68" i="103"/>
  <c r="E47" i="15"/>
  <c r="E107" i="38"/>
  <c r="J95" i="108"/>
  <c r="E107" i="15"/>
  <c r="E71" i="112"/>
  <c r="E35" i="15"/>
  <c r="E47" i="38"/>
  <c r="I59" i="108"/>
  <c r="E47" i="112"/>
  <c r="J107" i="108"/>
  <c r="K107" i="108"/>
  <c r="E83" i="15"/>
  <c r="E83" i="107"/>
  <c r="K83" i="108"/>
  <c r="J83" i="108"/>
  <c r="J35" i="108"/>
  <c r="E95" i="106"/>
  <c r="J47" i="108"/>
  <c r="I95" i="108"/>
  <c r="A38" i="72"/>
  <c r="A71" i="73"/>
  <c r="A52" i="84"/>
  <c r="K71" i="108"/>
  <c r="B72" i="78"/>
  <c r="A34" i="105"/>
  <c r="E107" i="107"/>
  <c r="C34" i="15"/>
  <c r="C46" i="15"/>
  <c r="D82" i="15"/>
  <c r="D46" i="15"/>
  <c r="C58" i="15"/>
  <c r="D34" i="15"/>
  <c r="D94" i="15"/>
  <c r="C106" i="15"/>
  <c r="C94" i="15"/>
  <c r="D106" i="15"/>
  <c r="D70" i="15"/>
  <c r="D58" i="15"/>
  <c r="C70" i="15"/>
  <c r="C82" i="15"/>
  <c r="A48" i="80"/>
  <c r="E47" i="107"/>
  <c r="A59" i="80"/>
  <c r="E107" i="106"/>
  <c r="N30" i="127"/>
  <c r="K95" i="108"/>
  <c r="D102" i="123"/>
  <c r="E102" i="123"/>
  <c r="B74" i="75"/>
  <c r="D70" i="107"/>
  <c r="D34" i="107"/>
  <c r="C82" i="107"/>
  <c r="C34" i="107"/>
  <c r="D94" i="107"/>
  <c r="C106" i="107"/>
  <c r="D106" i="107"/>
  <c r="C94" i="107"/>
  <c r="C70" i="107"/>
  <c r="C46" i="107"/>
  <c r="D82" i="107"/>
  <c r="C58" i="107"/>
  <c r="D58" i="107"/>
  <c r="D46" i="107"/>
  <c r="E35" i="106"/>
  <c r="B41" i="75"/>
  <c r="D69" i="123"/>
  <c r="E69" i="123"/>
  <c r="D80" i="123"/>
  <c r="E80" i="123"/>
  <c r="J71" i="108"/>
  <c r="A63" i="68"/>
  <c r="K35" i="108"/>
  <c r="C70" i="38"/>
  <c r="C82" i="38"/>
  <c r="D70" i="38"/>
  <c r="D106" i="38"/>
  <c r="D46" i="38"/>
  <c r="C34" i="38"/>
  <c r="D94" i="38"/>
  <c r="C58" i="38"/>
  <c r="D34" i="38"/>
  <c r="D82" i="38"/>
  <c r="C106" i="38"/>
  <c r="C94" i="38"/>
  <c r="C46" i="38"/>
  <c r="D58" i="38"/>
  <c r="B50" i="70"/>
  <c r="A38" i="73"/>
  <c r="I47" i="108"/>
  <c r="E71" i="107"/>
  <c r="J101" i="103"/>
  <c r="I101" i="103"/>
  <c r="F106" i="112"/>
  <c r="G106" i="112" s="1"/>
  <c r="C94" i="112"/>
  <c r="F70" i="112"/>
  <c r="G70" i="112" s="1"/>
  <c r="F94" i="112"/>
  <c r="G94" i="112" s="1"/>
  <c r="F58" i="112"/>
  <c r="G58" i="112" s="1"/>
  <c r="C106" i="112"/>
  <c r="F46" i="112"/>
  <c r="G46" i="112" s="1"/>
  <c r="C82" i="112"/>
  <c r="C58" i="112"/>
  <c r="C46" i="112"/>
  <c r="F82" i="112"/>
  <c r="G82" i="112" s="1"/>
  <c r="F34" i="112"/>
  <c r="G34" i="112" s="1"/>
  <c r="C70" i="112"/>
  <c r="C34" i="112"/>
  <c r="D34" i="112"/>
  <c r="D106" i="112"/>
  <c r="D82" i="112"/>
  <c r="D58" i="112"/>
  <c r="D94" i="112"/>
  <c r="D70" i="112"/>
  <c r="D46" i="112"/>
  <c r="B72" i="77"/>
  <c r="A48" i="82"/>
  <c r="G57" i="103"/>
  <c r="A63" i="84"/>
  <c r="B50" i="77"/>
  <c r="O31" i="117"/>
  <c r="B39" i="70"/>
  <c r="B61" i="77"/>
  <c r="K47" i="108"/>
  <c r="E95" i="38"/>
  <c r="B61" i="70"/>
  <c r="B49" i="69"/>
  <c r="A37" i="82"/>
  <c r="J59" i="108"/>
  <c r="E83" i="38"/>
  <c r="A45" i="105"/>
  <c r="J46" i="103"/>
  <c r="I46" i="103"/>
  <c r="U30" i="127"/>
  <c r="A41" i="68"/>
  <c r="A49" i="71"/>
  <c r="E83" i="112"/>
  <c r="B50" i="78"/>
  <c r="I107" i="108"/>
  <c r="E59" i="38"/>
  <c r="A37" i="120"/>
  <c r="E36" i="123"/>
  <c r="D36" i="123"/>
  <c r="I71" i="108"/>
  <c r="A74" i="84"/>
  <c r="A60" i="74"/>
  <c r="A49" i="73"/>
  <c r="I83" i="108"/>
  <c r="E47" i="123"/>
  <c r="D47" i="123"/>
  <c r="A49" i="72"/>
  <c r="J57" i="103"/>
  <c r="I57" i="103"/>
  <c r="A52" i="68"/>
  <c r="A37" i="80"/>
  <c r="B30" i="75"/>
  <c r="E59" i="112"/>
  <c r="G90" i="103"/>
  <c r="J90" i="103"/>
  <c r="I90" i="103"/>
  <c r="B39" i="77"/>
  <c r="I35" i="108"/>
  <c r="E71" i="38"/>
  <c r="C46" i="106"/>
  <c r="C94" i="106"/>
  <c r="D46" i="106"/>
  <c r="D82" i="106"/>
  <c r="C82" i="106"/>
  <c r="D106" i="106"/>
  <c r="C106" i="106"/>
  <c r="D34" i="106"/>
  <c r="C70" i="106"/>
  <c r="C34" i="106"/>
  <c r="D94" i="106"/>
  <c r="C58" i="106"/>
  <c r="D58" i="106"/>
  <c r="D70" i="106"/>
  <c r="A60" i="73"/>
  <c r="A38" i="71"/>
  <c r="A48" i="120"/>
  <c r="E107" i="112"/>
  <c r="E47" i="106"/>
  <c r="I35" i="103"/>
  <c r="J35" i="103"/>
  <c r="E35" i="38"/>
  <c r="A56" i="105"/>
  <c r="B61" i="78"/>
  <c r="G79" i="103"/>
  <c r="A38" i="74"/>
  <c r="G35" i="103"/>
  <c r="A71" i="74"/>
  <c r="A59" i="120"/>
  <c r="I68" i="103"/>
  <c r="J68" i="103"/>
  <c r="A70" i="82"/>
  <c r="A60" i="71"/>
  <c r="B38" i="69"/>
  <c r="A60" i="72"/>
  <c r="A49" i="74"/>
  <c r="D113" i="123"/>
  <c r="E113" i="123"/>
  <c r="O53" i="117"/>
  <c r="E35" i="107"/>
  <c r="A59" i="82"/>
  <c r="D58" i="123"/>
  <c r="E58" i="123"/>
  <c r="H34" i="108"/>
  <c r="H70" i="108"/>
  <c r="H82" i="108"/>
  <c r="G70" i="108"/>
  <c r="G82" i="108"/>
  <c r="H94" i="108"/>
  <c r="G34" i="108"/>
  <c r="G94" i="108"/>
  <c r="H58" i="108"/>
  <c r="H46" i="108"/>
  <c r="G106" i="108"/>
  <c r="G46" i="108"/>
  <c r="G58" i="108"/>
  <c r="H106" i="108"/>
  <c r="E71" i="15"/>
  <c r="B60" i="69"/>
  <c r="B52" i="75"/>
  <c r="B63" i="75"/>
  <c r="E34" i="108"/>
  <c r="E58" i="108"/>
  <c r="F58" i="108"/>
  <c r="I58" i="108" s="1"/>
  <c r="F34" i="108"/>
  <c r="E46" i="108"/>
  <c r="E94" i="108"/>
  <c r="F94" i="108"/>
  <c r="F46" i="108"/>
  <c r="E82" i="108"/>
  <c r="F106" i="108"/>
  <c r="F70" i="108"/>
  <c r="F82" i="108"/>
  <c r="E106" i="108"/>
  <c r="E70" i="108"/>
  <c r="I79" i="103"/>
  <c r="J79" i="103"/>
  <c r="B39" i="78"/>
  <c r="E91" i="123"/>
  <c r="D91" i="123"/>
  <c r="E46" i="15" l="1"/>
  <c r="E94" i="15"/>
  <c r="I46" i="108"/>
  <c r="E70" i="38"/>
  <c r="I94" i="108"/>
  <c r="E82" i="112"/>
  <c r="E106" i="112"/>
  <c r="E58" i="112"/>
  <c r="K106" i="108"/>
  <c r="E58" i="106"/>
  <c r="E34" i="112"/>
  <c r="K58" i="108"/>
  <c r="J82" i="108"/>
  <c r="N29" i="127"/>
  <c r="E46" i="38"/>
  <c r="E46" i="107"/>
  <c r="E46" i="112"/>
  <c r="I34" i="108"/>
  <c r="E70" i="106"/>
  <c r="G67" i="103"/>
  <c r="E94" i="106"/>
  <c r="E94" i="107"/>
  <c r="U29" i="127"/>
  <c r="J70" i="108"/>
  <c r="E46" i="106"/>
  <c r="E58" i="15"/>
  <c r="J94" i="108"/>
  <c r="J34" i="108"/>
  <c r="E70" i="15"/>
  <c r="E34" i="38"/>
  <c r="K94" i="108"/>
  <c r="E94" i="38"/>
  <c r="I82" i="108"/>
  <c r="B38" i="70"/>
  <c r="C57" i="38"/>
  <c r="D105" i="38"/>
  <c r="C69" i="38"/>
  <c r="C81" i="38"/>
  <c r="D45" i="38"/>
  <c r="C45" i="38"/>
  <c r="D33" i="38"/>
  <c r="D57" i="38"/>
  <c r="C105" i="38"/>
  <c r="C33" i="38"/>
  <c r="D69" i="38"/>
  <c r="D81" i="38"/>
  <c r="C93" i="38"/>
  <c r="D93" i="38"/>
  <c r="E58" i="38"/>
  <c r="B48" i="69"/>
  <c r="A47" i="82"/>
  <c r="E57" i="123"/>
  <c r="D57" i="123"/>
  <c r="J34" i="103"/>
  <c r="I34" i="103"/>
  <c r="E35" i="123"/>
  <c r="D35" i="123"/>
  <c r="D33" i="106"/>
  <c r="D69" i="106"/>
  <c r="C57" i="106"/>
  <c r="C93" i="106"/>
  <c r="C81" i="106"/>
  <c r="D81" i="106"/>
  <c r="D93" i="106"/>
  <c r="C33" i="106"/>
  <c r="D105" i="106"/>
  <c r="C69" i="106"/>
  <c r="C105" i="106"/>
  <c r="D57" i="106"/>
  <c r="D45" i="106"/>
  <c r="C45" i="106"/>
  <c r="G34" i="103"/>
  <c r="E82" i="38"/>
  <c r="E34" i="107"/>
  <c r="A36" i="80"/>
  <c r="I106" i="108"/>
  <c r="I89" i="103"/>
  <c r="J89" i="103"/>
  <c r="O52" i="117"/>
  <c r="E93" i="108"/>
  <c r="F33" i="108"/>
  <c r="E33" i="108"/>
  <c r="E69" i="108"/>
  <c r="E81" i="108"/>
  <c r="E57" i="108"/>
  <c r="F105" i="108"/>
  <c r="F57" i="108"/>
  <c r="F81" i="108"/>
  <c r="F45" i="108"/>
  <c r="F69" i="108"/>
  <c r="E105" i="108"/>
  <c r="E45" i="108"/>
  <c r="F93" i="108"/>
  <c r="E106" i="38"/>
  <c r="A48" i="72"/>
  <c r="E70" i="112"/>
  <c r="E106" i="15"/>
  <c r="K70" i="108"/>
  <c r="A36" i="120"/>
  <c r="A37" i="72"/>
  <c r="A48" i="74"/>
  <c r="K82" i="108"/>
  <c r="A48" i="71"/>
  <c r="J45" i="103"/>
  <c r="I45" i="103"/>
  <c r="B38" i="77"/>
  <c r="E34" i="15"/>
  <c r="A44" i="105"/>
  <c r="G89" i="103"/>
  <c r="E34" i="106"/>
  <c r="A58" i="82"/>
  <c r="I67" i="103"/>
  <c r="J67" i="103"/>
  <c r="I70" i="108"/>
  <c r="A40" i="68"/>
  <c r="J56" i="103"/>
  <c r="I56" i="103"/>
  <c r="A59" i="73"/>
  <c r="G45" i="103"/>
  <c r="A37" i="73"/>
  <c r="B49" i="70"/>
  <c r="E82" i="15"/>
  <c r="B49" i="77"/>
  <c r="A62" i="84"/>
  <c r="A51" i="84"/>
  <c r="E106" i="106"/>
  <c r="E58" i="107"/>
  <c r="G78" i="103"/>
  <c r="D41" i="87"/>
  <c r="D35" i="87"/>
  <c r="D38" i="87"/>
  <c r="D30" i="87"/>
  <c r="D29" i="87"/>
  <c r="D31" i="87"/>
  <c r="D42" i="87"/>
  <c r="B44" i="87" s="1"/>
  <c r="D32" i="87"/>
  <c r="D40" i="87"/>
  <c r="D34" i="87"/>
  <c r="D36" i="87"/>
  <c r="D37" i="87"/>
  <c r="D33" i="87"/>
  <c r="D39" i="87"/>
  <c r="E82" i="106"/>
  <c r="B60" i="78"/>
  <c r="B60" i="77"/>
  <c r="E82" i="107"/>
  <c r="K34" i="108"/>
  <c r="D105" i="15"/>
  <c r="D57" i="15"/>
  <c r="C33" i="15"/>
  <c r="D45" i="15"/>
  <c r="C57" i="15"/>
  <c r="C93" i="15"/>
  <c r="D69" i="15"/>
  <c r="D81" i="15"/>
  <c r="D93" i="15"/>
  <c r="C69" i="15"/>
  <c r="C81" i="15"/>
  <c r="C45" i="15"/>
  <c r="C105" i="15"/>
  <c r="D33" i="15"/>
  <c r="D93" i="112"/>
  <c r="D81" i="112"/>
  <c r="D69" i="112"/>
  <c r="C81" i="112"/>
  <c r="F93" i="112"/>
  <c r="G93" i="112" s="1"/>
  <c r="D105" i="112"/>
  <c r="D57" i="112"/>
  <c r="D45" i="112"/>
  <c r="D33" i="112"/>
  <c r="F57" i="112"/>
  <c r="G57" i="112" s="1"/>
  <c r="C57" i="112"/>
  <c r="C33" i="112"/>
  <c r="F33" i="112"/>
  <c r="G33" i="112" s="1"/>
  <c r="F45" i="112"/>
  <c r="G45" i="112" s="1"/>
  <c r="C45" i="112"/>
  <c r="F105" i="112"/>
  <c r="G105" i="112" s="1"/>
  <c r="F69" i="112"/>
  <c r="G69" i="112" s="1"/>
  <c r="C69" i="112"/>
  <c r="C93" i="112"/>
  <c r="F81" i="112"/>
  <c r="G81" i="112" s="1"/>
  <c r="C105" i="112"/>
  <c r="A48" i="73"/>
  <c r="E94" i="112"/>
  <c r="O30" i="117"/>
  <c r="B40" i="75"/>
  <c r="B49" i="78"/>
  <c r="B62" i="75"/>
  <c r="E79" i="123"/>
  <c r="D79" i="123"/>
  <c r="E101" i="123"/>
  <c r="D101" i="123"/>
  <c r="B38" i="78"/>
  <c r="A33" i="105"/>
  <c r="R29" i="127"/>
  <c r="G56" i="103"/>
  <c r="J58" i="108"/>
  <c r="B51" i="75"/>
  <c r="J46" i="108"/>
  <c r="A51" i="68"/>
  <c r="O41" i="117"/>
  <c r="E70" i="107"/>
  <c r="J106" i="108"/>
  <c r="A37" i="71"/>
  <c r="A59" i="74"/>
  <c r="D68" i="123"/>
  <c r="E68" i="123"/>
  <c r="H93" i="108"/>
  <c r="G57" i="108"/>
  <c r="H45" i="108"/>
  <c r="H105" i="108"/>
  <c r="H69" i="108"/>
  <c r="G69" i="108"/>
  <c r="G33" i="108"/>
  <c r="G81" i="108"/>
  <c r="G93" i="108"/>
  <c r="H33" i="108"/>
  <c r="G45" i="108"/>
  <c r="H81" i="108"/>
  <c r="G105" i="108"/>
  <c r="H57" i="108"/>
  <c r="D90" i="123"/>
  <c r="E90" i="123"/>
  <c r="B29" i="75"/>
  <c r="A47" i="120"/>
  <c r="D81" i="107"/>
  <c r="C57" i="107"/>
  <c r="C93" i="107"/>
  <c r="C105" i="107"/>
  <c r="D105" i="107"/>
  <c r="D45" i="107"/>
  <c r="D33" i="107"/>
  <c r="C45" i="107"/>
  <c r="C69" i="107"/>
  <c r="D69" i="107"/>
  <c r="D57" i="107"/>
  <c r="C33" i="107"/>
  <c r="C81" i="107"/>
  <c r="D93" i="107"/>
  <c r="A36" i="82"/>
  <c r="K46" i="108"/>
  <c r="B37" i="69"/>
  <c r="J78" i="103"/>
  <c r="I78" i="103"/>
  <c r="A47" i="80"/>
  <c r="A37" i="74"/>
  <c r="E46" i="123"/>
  <c r="D46" i="123"/>
  <c r="E106" i="107"/>
  <c r="J57" i="108" l="1"/>
  <c r="E93" i="38"/>
  <c r="K81" i="108"/>
  <c r="G66" i="103"/>
  <c r="E105" i="106"/>
  <c r="E69" i="38"/>
  <c r="K69" i="108"/>
  <c r="K93" i="108"/>
  <c r="K105" i="108"/>
  <c r="K45" i="108"/>
  <c r="E81" i="107"/>
  <c r="G33" i="103"/>
  <c r="J105" i="108"/>
  <c r="O29" i="117"/>
  <c r="E33" i="107"/>
  <c r="G44" i="103"/>
  <c r="E81" i="112"/>
  <c r="E93" i="112"/>
  <c r="E81" i="38"/>
  <c r="E33" i="15"/>
  <c r="J45" i="108"/>
  <c r="E93" i="106"/>
  <c r="K33" i="108"/>
  <c r="E45" i="15"/>
  <c r="E81" i="106"/>
  <c r="E57" i="38"/>
  <c r="J81" i="108"/>
  <c r="E93" i="15"/>
  <c r="E57" i="15"/>
  <c r="E45" i="107"/>
  <c r="E69" i="107"/>
  <c r="B37" i="70"/>
  <c r="A35" i="82"/>
  <c r="D56" i="123"/>
  <c r="E56" i="123"/>
  <c r="E69" i="106"/>
  <c r="B50" i="75"/>
  <c r="C44" i="106"/>
  <c r="D56" i="106"/>
  <c r="C68" i="106"/>
  <c r="D68" i="106"/>
  <c r="C56" i="106"/>
  <c r="D44" i="106"/>
  <c r="C92" i="106"/>
  <c r="D104" i="106"/>
  <c r="D92" i="106"/>
  <c r="C32" i="106"/>
  <c r="D32" i="106"/>
  <c r="C104" i="106"/>
  <c r="C80" i="106"/>
  <c r="D80" i="106"/>
  <c r="D34" i="123"/>
  <c r="E34" i="123"/>
  <c r="I55" i="103"/>
  <c r="J55" i="103"/>
  <c r="A47" i="73"/>
  <c r="E81" i="15"/>
  <c r="E33" i="106"/>
  <c r="E89" i="123"/>
  <c r="D89" i="123"/>
  <c r="E33" i="38"/>
  <c r="A35" i="120"/>
  <c r="A35" i="80"/>
  <c r="E69" i="15"/>
  <c r="J66" i="103"/>
  <c r="I66" i="103"/>
  <c r="U28" i="127"/>
  <c r="E45" i="38"/>
  <c r="A36" i="72"/>
  <c r="J77" i="103"/>
  <c r="I77" i="103"/>
  <c r="E105" i="38"/>
  <c r="D67" i="123"/>
  <c r="E67" i="123"/>
  <c r="G77" i="103"/>
  <c r="O40" i="117"/>
  <c r="E105" i="15"/>
  <c r="B28" i="75"/>
  <c r="H56" i="108"/>
  <c r="G56" i="108"/>
  <c r="G80" i="108"/>
  <c r="H44" i="108"/>
  <c r="G44" i="108"/>
  <c r="H80" i="108"/>
  <c r="G104" i="108"/>
  <c r="G68" i="108"/>
  <c r="H68" i="108"/>
  <c r="G32" i="108"/>
  <c r="H104" i="108"/>
  <c r="G92" i="108"/>
  <c r="H32" i="108"/>
  <c r="H92" i="108"/>
  <c r="F92" i="112"/>
  <c r="G92" i="112" s="1"/>
  <c r="F32" i="112"/>
  <c r="G32" i="112" s="1"/>
  <c r="F80" i="112"/>
  <c r="G80" i="112" s="1"/>
  <c r="C92" i="112"/>
  <c r="C56" i="112"/>
  <c r="F104" i="112"/>
  <c r="G104" i="112" s="1"/>
  <c r="C68" i="112"/>
  <c r="F68" i="112"/>
  <c r="G68" i="112" s="1"/>
  <c r="F56" i="112"/>
  <c r="G56" i="112" s="1"/>
  <c r="D104" i="112"/>
  <c r="C80" i="112"/>
  <c r="C44" i="112"/>
  <c r="C104" i="112"/>
  <c r="D92" i="112"/>
  <c r="F44" i="112"/>
  <c r="G44" i="112" s="1"/>
  <c r="D80" i="112"/>
  <c r="D44" i="112"/>
  <c r="D68" i="112"/>
  <c r="D32" i="112"/>
  <c r="D56" i="112"/>
  <c r="C32" i="112"/>
  <c r="I93" i="108"/>
  <c r="E105" i="107"/>
  <c r="A32" i="105"/>
  <c r="J44" i="103"/>
  <c r="I44" i="103"/>
  <c r="B48" i="77"/>
  <c r="D92" i="15"/>
  <c r="D104" i="15"/>
  <c r="C80" i="15"/>
  <c r="C68" i="15"/>
  <c r="D56" i="15"/>
  <c r="C56" i="15"/>
  <c r="C32" i="15"/>
  <c r="C104" i="15"/>
  <c r="D32" i="15"/>
  <c r="D44" i="15"/>
  <c r="C92" i="15"/>
  <c r="C44" i="15"/>
  <c r="D80" i="15"/>
  <c r="D68" i="15"/>
  <c r="K57" i="108"/>
  <c r="E33" i="112"/>
  <c r="E78" i="123"/>
  <c r="D78" i="123"/>
  <c r="I33" i="108"/>
  <c r="A39" i="68"/>
  <c r="E45" i="112"/>
  <c r="E57" i="112"/>
  <c r="A46" i="82"/>
  <c r="B48" i="78"/>
  <c r="B37" i="78"/>
  <c r="B36" i="69"/>
  <c r="C68" i="38"/>
  <c r="C44" i="38"/>
  <c r="D56" i="38"/>
  <c r="C32" i="38"/>
  <c r="D68" i="38"/>
  <c r="C56" i="38"/>
  <c r="D80" i="38"/>
  <c r="C92" i="38"/>
  <c r="D92" i="38"/>
  <c r="C104" i="38"/>
  <c r="D32" i="38"/>
  <c r="D104" i="38"/>
  <c r="C80" i="38"/>
  <c r="D44" i="38"/>
  <c r="E45" i="123"/>
  <c r="D45" i="123"/>
  <c r="B39" i="75"/>
  <c r="E105" i="112"/>
  <c r="A36" i="71"/>
  <c r="E80" i="108"/>
  <c r="F56" i="108"/>
  <c r="F68" i="108"/>
  <c r="F32" i="108"/>
  <c r="F104" i="108"/>
  <c r="F80" i="108"/>
  <c r="E56" i="108"/>
  <c r="E104" i="108"/>
  <c r="E32" i="108"/>
  <c r="E44" i="108"/>
  <c r="F44" i="108"/>
  <c r="E92" i="108"/>
  <c r="E68" i="108"/>
  <c r="F92" i="108"/>
  <c r="A50" i="84"/>
  <c r="A36" i="73"/>
  <c r="D92" i="107"/>
  <c r="D104" i="107"/>
  <c r="D32" i="107"/>
  <c r="C104" i="107"/>
  <c r="C32" i="107"/>
  <c r="D68" i="107"/>
  <c r="C80" i="107"/>
  <c r="C68" i="107"/>
  <c r="D56" i="107"/>
  <c r="C44" i="107"/>
  <c r="C56" i="107"/>
  <c r="D80" i="107"/>
  <c r="C92" i="107"/>
  <c r="D44" i="107"/>
  <c r="J33" i="103"/>
  <c r="I33" i="103"/>
  <c r="I81" i="108"/>
  <c r="E45" i="106"/>
  <c r="J33" i="108"/>
  <c r="A47" i="74"/>
  <c r="A36" i="74"/>
  <c r="E69" i="112"/>
  <c r="I57" i="108"/>
  <c r="E57" i="106"/>
  <c r="G55" i="103"/>
  <c r="N28" i="127"/>
  <c r="I69" i="108"/>
  <c r="E93" i="107"/>
  <c r="J93" i="108"/>
  <c r="R28" i="127"/>
  <c r="I45" i="108"/>
  <c r="E57" i="107"/>
  <c r="J69" i="108"/>
  <c r="B37" i="77"/>
  <c r="I105" i="108"/>
  <c r="G54" i="103" l="1"/>
  <c r="E33" i="105"/>
  <c r="E37" i="72"/>
  <c r="E37" i="71"/>
  <c r="K68" i="108"/>
  <c r="E104" i="38"/>
  <c r="E40" i="68"/>
  <c r="E68" i="38"/>
  <c r="E32" i="106"/>
  <c r="E44" i="38"/>
  <c r="G32" i="103"/>
  <c r="E44" i="107"/>
  <c r="E32" i="38"/>
  <c r="I92" i="108"/>
  <c r="K32" i="108"/>
  <c r="E36" i="80"/>
  <c r="E44" i="106"/>
  <c r="E92" i="112"/>
  <c r="E51" i="84"/>
  <c r="E32" i="15"/>
  <c r="G65" i="103"/>
  <c r="G43" i="103"/>
  <c r="I80" i="108"/>
  <c r="E92" i="107"/>
  <c r="K104" i="108"/>
  <c r="E32" i="112"/>
  <c r="J44" i="108"/>
  <c r="E68" i="112"/>
  <c r="E47" i="82"/>
  <c r="E56" i="107"/>
  <c r="E56" i="106"/>
  <c r="E80" i="15"/>
  <c r="E44" i="112"/>
  <c r="J56" i="108"/>
  <c r="E36" i="120"/>
  <c r="K80" i="108"/>
  <c r="D67" i="107"/>
  <c r="D55" i="107"/>
  <c r="C43" i="107"/>
  <c r="C31" i="107"/>
  <c r="C79" i="107"/>
  <c r="C91" i="107"/>
  <c r="D103" i="107"/>
  <c r="C103" i="107"/>
  <c r="D43" i="107"/>
  <c r="D79" i="107"/>
  <c r="C55" i="107"/>
  <c r="D91" i="107"/>
  <c r="C67" i="107"/>
  <c r="D31" i="107"/>
  <c r="E68" i="107"/>
  <c r="E80" i="112"/>
  <c r="K44" i="108"/>
  <c r="F79" i="112"/>
  <c r="G79" i="112" s="1"/>
  <c r="D67" i="112"/>
  <c r="F43" i="112"/>
  <c r="G43" i="112" s="1"/>
  <c r="C55" i="112"/>
  <c r="D91" i="112"/>
  <c r="D55" i="112"/>
  <c r="D43" i="112"/>
  <c r="D79" i="112"/>
  <c r="F55" i="112"/>
  <c r="G55" i="112" s="1"/>
  <c r="D31" i="112"/>
  <c r="F91" i="112"/>
  <c r="G91" i="112" s="1"/>
  <c r="F31" i="112"/>
  <c r="G31" i="112" s="1"/>
  <c r="D103" i="112"/>
  <c r="C31" i="112"/>
  <c r="C67" i="112"/>
  <c r="C79" i="112"/>
  <c r="F103" i="112"/>
  <c r="G103" i="112" s="1"/>
  <c r="F67" i="112"/>
  <c r="G67" i="112" s="1"/>
  <c r="C91" i="112"/>
  <c r="C103" i="112"/>
  <c r="C43" i="112"/>
  <c r="A35" i="73"/>
  <c r="E92" i="74"/>
  <c r="E93" i="74"/>
  <c r="E81" i="74"/>
  <c r="E69" i="74"/>
  <c r="E91" i="74"/>
  <c r="E80" i="74"/>
  <c r="E57" i="74"/>
  <c r="E79" i="74"/>
  <c r="E90" i="74"/>
  <c r="E68" i="74"/>
  <c r="E56" i="74"/>
  <c r="E78" i="74"/>
  <c r="E89" i="74"/>
  <c r="E67" i="74"/>
  <c r="E55" i="74"/>
  <c r="E88" i="74"/>
  <c r="E77" i="74"/>
  <c r="E66" i="74"/>
  <c r="E87" i="74"/>
  <c r="E54" i="74"/>
  <c r="E65" i="74"/>
  <c r="E76" i="74"/>
  <c r="E86" i="74"/>
  <c r="E64" i="74"/>
  <c r="E53" i="74"/>
  <c r="E75" i="74"/>
  <c r="E74" i="74"/>
  <c r="E63" i="74"/>
  <c r="E85" i="74"/>
  <c r="E52" i="74"/>
  <c r="E84" i="74"/>
  <c r="E51" i="74"/>
  <c r="E73" i="74"/>
  <c r="E62" i="74"/>
  <c r="E50" i="74"/>
  <c r="E61" i="74"/>
  <c r="E72" i="74"/>
  <c r="E49" i="74"/>
  <c r="E60" i="74"/>
  <c r="I44" i="108"/>
  <c r="E44" i="15"/>
  <c r="J80" i="108"/>
  <c r="C31" i="38"/>
  <c r="C67" i="38"/>
  <c r="D79" i="38"/>
  <c r="D43" i="38"/>
  <c r="C91" i="38"/>
  <c r="D103" i="38"/>
  <c r="C103" i="38"/>
  <c r="C55" i="38"/>
  <c r="D55" i="38"/>
  <c r="D91" i="38"/>
  <c r="D31" i="38"/>
  <c r="C79" i="38"/>
  <c r="C43" i="38"/>
  <c r="D67" i="38"/>
  <c r="E48" i="74"/>
  <c r="E68" i="106"/>
  <c r="F31" i="108"/>
  <c r="E55" i="108"/>
  <c r="F55" i="108"/>
  <c r="F43" i="108"/>
  <c r="E91" i="108"/>
  <c r="F91" i="108"/>
  <c r="E79" i="108"/>
  <c r="E103" i="108"/>
  <c r="E31" i="108"/>
  <c r="F79" i="108"/>
  <c r="F67" i="108"/>
  <c r="F103" i="108"/>
  <c r="E43" i="108"/>
  <c r="E67" i="108"/>
  <c r="E80" i="38"/>
  <c r="E92" i="73"/>
  <c r="E91" i="73"/>
  <c r="E80" i="73"/>
  <c r="E90" i="73"/>
  <c r="E68" i="73"/>
  <c r="E79" i="73"/>
  <c r="E56" i="73"/>
  <c r="E78" i="73"/>
  <c r="E67" i="73"/>
  <c r="E89" i="73"/>
  <c r="E55" i="73"/>
  <c r="E88" i="73"/>
  <c r="E77" i="73"/>
  <c r="E66" i="73"/>
  <c r="E54" i="73"/>
  <c r="E65" i="73"/>
  <c r="E87" i="73"/>
  <c r="E76" i="73"/>
  <c r="E64" i="73"/>
  <c r="E53" i="73"/>
  <c r="E86" i="73"/>
  <c r="E75" i="73"/>
  <c r="E85" i="73"/>
  <c r="E74" i="73"/>
  <c r="E63" i="73"/>
  <c r="E52" i="73"/>
  <c r="E73" i="73"/>
  <c r="E51" i="73"/>
  <c r="E62" i="73"/>
  <c r="E61" i="73"/>
  <c r="E50" i="73"/>
  <c r="E49" i="73"/>
  <c r="E56" i="15"/>
  <c r="E104" i="112"/>
  <c r="I65" i="103"/>
  <c r="J65" i="103"/>
  <c r="E56" i="38"/>
  <c r="J43" i="103"/>
  <c r="I43" i="103"/>
  <c r="E80" i="120"/>
  <c r="E69" i="120"/>
  <c r="E81" i="120"/>
  <c r="E79" i="120"/>
  <c r="E68" i="120"/>
  <c r="E57" i="120"/>
  <c r="E78" i="120"/>
  <c r="E45" i="120"/>
  <c r="E56" i="120"/>
  <c r="E67" i="120"/>
  <c r="E44" i="120"/>
  <c r="E55" i="120"/>
  <c r="E77" i="120"/>
  <c r="E66" i="120"/>
  <c r="E76" i="120"/>
  <c r="E65" i="120"/>
  <c r="E43" i="120"/>
  <c r="E54" i="120"/>
  <c r="E42" i="120"/>
  <c r="E75" i="120"/>
  <c r="E64" i="120"/>
  <c r="E53" i="120"/>
  <c r="E52" i="120"/>
  <c r="E63" i="120"/>
  <c r="E41" i="120"/>
  <c r="E74" i="120"/>
  <c r="E73" i="120"/>
  <c r="E62" i="120"/>
  <c r="E40" i="120"/>
  <c r="E51" i="120"/>
  <c r="E39" i="120"/>
  <c r="E72" i="120"/>
  <c r="E50" i="120"/>
  <c r="E61" i="120"/>
  <c r="E49" i="120"/>
  <c r="E38" i="120"/>
  <c r="E60" i="120"/>
  <c r="E37" i="120"/>
  <c r="E48" i="120"/>
  <c r="I104" i="108"/>
  <c r="I32" i="108"/>
  <c r="I54" i="103"/>
  <c r="J54" i="103"/>
  <c r="I68" i="108"/>
  <c r="E104" i="15"/>
  <c r="B27" i="75"/>
  <c r="I56" i="108"/>
  <c r="E92" i="15"/>
  <c r="E82" i="72"/>
  <c r="E70" i="72"/>
  <c r="E81" i="72"/>
  <c r="E69" i="72"/>
  <c r="E58" i="72"/>
  <c r="E80" i="72"/>
  <c r="E79" i="72"/>
  <c r="E68" i="72"/>
  <c r="E57" i="72"/>
  <c r="E46" i="72"/>
  <c r="E56" i="72"/>
  <c r="E78" i="72"/>
  <c r="E45" i="72"/>
  <c r="E67" i="72"/>
  <c r="E77" i="72"/>
  <c r="E55" i="72"/>
  <c r="E66" i="72"/>
  <c r="E44" i="72"/>
  <c r="E76" i="72"/>
  <c r="E54" i="72"/>
  <c r="E65" i="72"/>
  <c r="E43" i="72"/>
  <c r="E53" i="72"/>
  <c r="E42" i="72"/>
  <c r="E75" i="72"/>
  <c r="E64" i="72"/>
  <c r="E63" i="72"/>
  <c r="E41" i="72"/>
  <c r="E74" i="72"/>
  <c r="E52" i="72"/>
  <c r="E40" i="72"/>
  <c r="E73" i="72"/>
  <c r="E51" i="72"/>
  <c r="E62" i="72"/>
  <c r="E39" i="72"/>
  <c r="E61" i="72"/>
  <c r="E50" i="72"/>
  <c r="E49" i="72"/>
  <c r="E38" i="72"/>
  <c r="F82" i="70"/>
  <c r="F70" i="70"/>
  <c r="F81" i="70"/>
  <c r="F58" i="70"/>
  <c r="F69" i="70"/>
  <c r="F80" i="70"/>
  <c r="F57" i="70"/>
  <c r="F68" i="70"/>
  <c r="F79" i="70"/>
  <c r="F46" i="70"/>
  <c r="F56" i="70"/>
  <c r="F45" i="70"/>
  <c r="F67" i="70"/>
  <c r="F78" i="70"/>
  <c r="F77" i="70"/>
  <c r="F55" i="70"/>
  <c r="F44" i="70"/>
  <c r="F66" i="70"/>
  <c r="F65" i="70"/>
  <c r="F76" i="70"/>
  <c r="F43" i="70"/>
  <c r="F54" i="70"/>
  <c r="F75" i="70"/>
  <c r="F42" i="70"/>
  <c r="F64" i="70"/>
  <c r="F53" i="70"/>
  <c r="F63" i="70"/>
  <c r="F41" i="70"/>
  <c r="F52" i="70"/>
  <c r="F40" i="70"/>
  <c r="F51" i="70"/>
  <c r="F39" i="70"/>
  <c r="E32" i="107"/>
  <c r="E92" i="38"/>
  <c r="H67" i="108"/>
  <c r="G91" i="108"/>
  <c r="H31" i="108"/>
  <c r="H79" i="108"/>
  <c r="G79" i="108"/>
  <c r="G31" i="108"/>
  <c r="H55" i="108"/>
  <c r="G67" i="108"/>
  <c r="H91" i="108"/>
  <c r="G55" i="108"/>
  <c r="H43" i="108"/>
  <c r="G43" i="108"/>
  <c r="H103" i="108"/>
  <c r="G103" i="108"/>
  <c r="K56" i="108"/>
  <c r="E96" i="84"/>
  <c r="E95" i="84"/>
  <c r="E84" i="84"/>
  <c r="E83" i="84"/>
  <c r="E72" i="84"/>
  <c r="E94" i="84"/>
  <c r="E71" i="84"/>
  <c r="E82" i="84"/>
  <c r="E60" i="84"/>
  <c r="E93" i="84"/>
  <c r="E81" i="84"/>
  <c r="E59" i="84"/>
  <c r="E70" i="84"/>
  <c r="E92" i="84"/>
  <c r="E80" i="84"/>
  <c r="E58" i="84"/>
  <c r="E69" i="84"/>
  <c r="E91" i="84"/>
  <c r="E57" i="84"/>
  <c r="E68" i="84"/>
  <c r="E79" i="84"/>
  <c r="E90" i="84"/>
  <c r="E89" i="84"/>
  <c r="E67" i="84"/>
  <c r="E56" i="84"/>
  <c r="E78" i="84"/>
  <c r="E77" i="84"/>
  <c r="E55" i="84"/>
  <c r="E66" i="84"/>
  <c r="E88" i="84"/>
  <c r="E76" i="84"/>
  <c r="E65" i="84"/>
  <c r="E54" i="84"/>
  <c r="E87" i="84"/>
  <c r="E64" i="84"/>
  <c r="E53" i="84"/>
  <c r="E75" i="84"/>
  <c r="E63" i="84"/>
  <c r="E52" i="84"/>
  <c r="A35" i="74"/>
  <c r="E69" i="80"/>
  <c r="E81" i="80"/>
  <c r="E80" i="80"/>
  <c r="E79" i="80"/>
  <c r="E57" i="80"/>
  <c r="E68" i="80"/>
  <c r="E45" i="80"/>
  <c r="E67" i="80"/>
  <c r="E56" i="80"/>
  <c r="E78" i="80"/>
  <c r="E66" i="80"/>
  <c r="E44" i="80"/>
  <c r="E77" i="80"/>
  <c r="E55" i="80"/>
  <c r="E65" i="80"/>
  <c r="E54" i="80"/>
  <c r="E76" i="80"/>
  <c r="E43" i="80"/>
  <c r="E53" i="80"/>
  <c r="E42" i="80"/>
  <c r="E64" i="80"/>
  <c r="E75" i="80"/>
  <c r="E63" i="80"/>
  <c r="E41" i="80"/>
  <c r="E52" i="80"/>
  <c r="E74" i="80"/>
  <c r="E62" i="80"/>
  <c r="E40" i="80"/>
  <c r="E73" i="80"/>
  <c r="E51" i="80"/>
  <c r="E50" i="80"/>
  <c r="E61" i="80"/>
  <c r="E72" i="80"/>
  <c r="E39" i="80"/>
  <c r="E49" i="80"/>
  <c r="E60" i="80"/>
  <c r="E38" i="80"/>
  <c r="E48" i="80"/>
  <c r="E37" i="80"/>
  <c r="B38" i="75"/>
  <c r="E80" i="82"/>
  <c r="E92" i="82"/>
  <c r="E91" i="82"/>
  <c r="E68" i="82"/>
  <c r="E79" i="82"/>
  <c r="E90" i="82"/>
  <c r="E67" i="82"/>
  <c r="E89" i="82"/>
  <c r="E56" i="82"/>
  <c r="E78" i="82"/>
  <c r="E55" i="82"/>
  <c r="E66" i="82"/>
  <c r="E88" i="82"/>
  <c r="E77" i="82"/>
  <c r="E87" i="82"/>
  <c r="E76" i="82"/>
  <c r="E54" i="82"/>
  <c r="E65" i="82"/>
  <c r="E86" i="82"/>
  <c r="E53" i="82"/>
  <c r="E75" i="82"/>
  <c r="E64" i="82"/>
  <c r="E52" i="82"/>
  <c r="E85" i="82"/>
  <c r="E74" i="82"/>
  <c r="E63" i="82"/>
  <c r="E51" i="82"/>
  <c r="E62" i="82"/>
  <c r="E84" i="82"/>
  <c r="E73" i="82"/>
  <c r="E61" i="82"/>
  <c r="E50" i="82"/>
  <c r="E83" i="82"/>
  <c r="E72" i="82"/>
  <c r="E71" i="82"/>
  <c r="E49" i="82"/>
  <c r="E60" i="82"/>
  <c r="E59" i="82"/>
  <c r="E48" i="82"/>
  <c r="O28" i="117"/>
  <c r="K92" i="108"/>
  <c r="D55" i="123"/>
  <c r="E55" i="123"/>
  <c r="E80" i="106"/>
  <c r="J92" i="108"/>
  <c r="E104" i="107"/>
  <c r="E82" i="71"/>
  <c r="E70" i="71"/>
  <c r="E81" i="71"/>
  <c r="E58" i="71"/>
  <c r="E69" i="71"/>
  <c r="E80" i="71"/>
  <c r="E57" i="71"/>
  <c r="E68" i="71"/>
  <c r="E46" i="71"/>
  <c r="E79" i="71"/>
  <c r="E67" i="71"/>
  <c r="E45" i="71"/>
  <c r="E56" i="71"/>
  <c r="E78" i="71"/>
  <c r="E77" i="71"/>
  <c r="E55" i="71"/>
  <c r="E66" i="71"/>
  <c r="E44" i="71"/>
  <c r="E43" i="71"/>
  <c r="E65" i="71"/>
  <c r="E76" i="71"/>
  <c r="E54" i="71"/>
  <c r="E53" i="71"/>
  <c r="E42" i="71"/>
  <c r="E75" i="71"/>
  <c r="E64" i="71"/>
  <c r="E41" i="71"/>
  <c r="E74" i="71"/>
  <c r="E52" i="71"/>
  <c r="E63" i="71"/>
  <c r="E73" i="71"/>
  <c r="E62" i="71"/>
  <c r="E51" i="71"/>
  <c r="E40" i="71"/>
  <c r="E50" i="71"/>
  <c r="E61" i="71"/>
  <c r="E39" i="71"/>
  <c r="E49" i="71"/>
  <c r="E38" i="71"/>
  <c r="F81" i="69"/>
  <c r="F82" i="69"/>
  <c r="F70" i="69"/>
  <c r="F80" i="69"/>
  <c r="F69" i="69"/>
  <c r="F58" i="69"/>
  <c r="F79" i="69"/>
  <c r="F68" i="69"/>
  <c r="F57" i="69"/>
  <c r="F46" i="69"/>
  <c r="F45" i="69"/>
  <c r="F78" i="69"/>
  <c r="F56" i="69"/>
  <c r="F67" i="69"/>
  <c r="F55" i="69"/>
  <c r="F77" i="69"/>
  <c r="F44" i="69"/>
  <c r="F66" i="69"/>
  <c r="F65" i="69"/>
  <c r="F76" i="69"/>
  <c r="F54" i="69"/>
  <c r="F43" i="69"/>
  <c r="F75" i="69"/>
  <c r="F64" i="69"/>
  <c r="F42" i="69"/>
  <c r="F53" i="69"/>
  <c r="F41" i="69"/>
  <c r="F63" i="69"/>
  <c r="F74" i="69"/>
  <c r="F52" i="69"/>
  <c r="F62" i="69"/>
  <c r="F51" i="69"/>
  <c r="F40" i="69"/>
  <c r="F73" i="69"/>
  <c r="F50" i="69"/>
  <c r="F61" i="69"/>
  <c r="F39" i="69"/>
  <c r="F38" i="69"/>
  <c r="F49" i="69"/>
  <c r="D66" i="123"/>
  <c r="E66" i="123"/>
  <c r="D43" i="15"/>
  <c r="D79" i="15"/>
  <c r="C43" i="15"/>
  <c r="C91" i="15"/>
  <c r="C79" i="15"/>
  <c r="D31" i="15"/>
  <c r="C103" i="15"/>
  <c r="C67" i="15"/>
  <c r="D91" i="15"/>
  <c r="D55" i="15"/>
  <c r="D67" i="15"/>
  <c r="D103" i="15"/>
  <c r="C55" i="15"/>
  <c r="C31" i="15"/>
  <c r="E80" i="107"/>
  <c r="F37" i="69"/>
  <c r="B36" i="78"/>
  <c r="B36" i="77"/>
  <c r="K37" i="77"/>
  <c r="D103" i="106"/>
  <c r="C43" i="106"/>
  <c r="C31" i="106"/>
  <c r="D43" i="106"/>
  <c r="D31" i="106"/>
  <c r="D91" i="106"/>
  <c r="C91" i="106"/>
  <c r="C67" i="106"/>
  <c r="D79" i="106"/>
  <c r="C103" i="106"/>
  <c r="D67" i="106"/>
  <c r="E67" i="106" s="1"/>
  <c r="D55" i="106"/>
  <c r="C79" i="106"/>
  <c r="C55" i="106"/>
  <c r="E84" i="68"/>
  <c r="E85" i="68"/>
  <c r="E73" i="68"/>
  <c r="E83" i="68"/>
  <c r="E61" i="68"/>
  <c r="E72" i="68"/>
  <c r="E71" i="68"/>
  <c r="E82" i="68"/>
  <c r="E49" i="68"/>
  <c r="E60" i="68"/>
  <c r="E59" i="68"/>
  <c r="E81" i="68"/>
  <c r="E48" i="68"/>
  <c r="E70" i="68"/>
  <c r="E58" i="68"/>
  <c r="E47" i="68"/>
  <c r="E80" i="68"/>
  <c r="E69" i="68"/>
  <c r="E57" i="68"/>
  <c r="E79" i="68"/>
  <c r="E46" i="68"/>
  <c r="E68" i="68"/>
  <c r="E45" i="68"/>
  <c r="E78" i="68"/>
  <c r="E56" i="68"/>
  <c r="E67" i="68"/>
  <c r="E77" i="68"/>
  <c r="E55" i="68"/>
  <c r="E44" i="68"/>
  <c r="E66" i="68"/>
  <c r="E76" i="68"/>
  <c r="E65" i="68"/>
  <c r="E43" i="68"/>
  <c r="E54" i="68"/>
  <c r="E64" i="68"/>
  <c r="E42" i="68"/>
  <c r="E53" i="68"/>
  <c r="E52" i="68"/>
  <c r="E41" i="68"/>
  <c r="D44" i="123"/>
  <c r="E44" i="123"/>
  <c r="J32" i="108"/>
  <c r="J32" i="103"/>
  <c r="I32" i="103"/>
  <c r="A34" i="82"/>
  <c r="E56" i="112"/>
  <c r="J68" i="108"/>
  <c r="E92" i="106"/>
  <c r="D77" i="123"/>
  <c r="E77" i="123"/>
  <c r="D33" i="123"/>
  <c r="E33" i="123"/>
  <c r="E68" i="15"/>
  <c r="E66" i="105"/>
  <c r="E77" i="105"/>
  <c r="E78" i="105"/>
  <c r="E54" i="105"/>
  <c r="E76" i="105"/>
  <c r="E65" i="105"/>
  <c r="E42" i="105"/>
  <c r="E53" i="105"/>
  <c r="E64" i="105"/>
  <c r="E75" i="105"/>
  <c r="E52" i="105"/>
  <c r="E74" i="105"/>
  <c r="E41" i="105"/>
  <c r="E63" i="105"/>
  <c r="E62" i="105"/>
  <c r="E51" i="105"/>
  <c r="E40" i="105"/>
  <c r="E73" i="105"/>
  <c r="E61" i="105"/>
  <c r="E39" i="105"/>
  <c r="E50" i="105"/>
  <c r="E72" i="105"/>
  <c r="E49" i="105"/>
  <c r="E71" i="105"/>
  <c r="E60" i="105"/>
  <c r="E38" i="105"/>
  <c r="E59" i="105"/>
  <c r="E70" i="105"/>
  <c r="E48" i="105"/>
  <c r="E37" i="105"/>
  <c r="E69" i="105"/>
  <c r="E58" i="105"/>
  <c r="E47" i="105"/>
  <c r="E36" i="105"/>
  <c r="E57" i="105"/>
  <c r="E35" i="105"/>
  <c r="E46" i="105"/>
  <c r="E34" i="105"/>
  <c r="E45" i="105"/>
  <c r="J104" i="108"/>
  <c r="E104" i="106"/>
  <c r="J31" i="108" l="1"/>
  <c r="I91" i="108"/>
  <c r="J55" i="108"/>
  <c r="I79" i="108"/>
  <c r="E31" i="106"/>
  <c r="E91" i="107"/>
  <c r="J103" i="108"/>
  <c r="E103" i="15"/>
  <c r="E67" i="15"/>
  <c r="K37" i="78"/>
  <c r="E36" i="74"/>
  <c r="I67" i="108"/>
  <c r="E91" i="38"/>
  <c r="J43" i="108"/>
  <c r="G42" i="103"/>
  <c r="E55" i="107"/>
  <c r="E55" i="15"/>
  <c r="E67" i="112"/>
  <c r="E67" i="38"/>
  <c r="E31" i="112"/>
  <c r="E79" i="15"/>
  <c r="F37" i="78"/>
  <c r="E103" i="38"/>
  <c r="E55" i="112"/>
  <c r="E31" i="107"/>
  <c r="E31" i="15"/>
  <c r="E31" i="38"/>
  <c r="K91" i="108"/>
  <c r="I55" i="108"/>
  <c r="C66" i="15"/>
  <c r="C78" i="15"/>
  <c r="D78" i="15"/>
  <c r="D90" i="15"/>
  <c r="D30" i="15"/>
  <c r="C102" i="15"/>
  <c r="D102" i="15"/>
  <c r="C54" i="15"/>
  <c r="C90" i="15"/>
  <c r="C42" i="15"/>
  <c r="D42" i="15"/>
  <c r="C30" i="15"/>
  <c r="D54" i="15"/>
  <c r="D66" i="15"/>
  <c r="I103" i="108"/>
  <c r="E55" i="38"/>
  <c r="G53" i="103"/>
  <c r="I53" i="103"/>
  <c r="J53" i="103"/>
  <c r="I43" i="108"/>
  <c r="K93" i="78"/>
  <c r="K94" i="78"/>
  <c r="F93" i="78"/>
  <c r="F94" i="78"/>
  <c r="K82" i="78"/>
  <c r="F82" i="78"/>
  <c r="F81" i="78"/>
  <c r="K70" i="78"/>
  <c r="K92" i="78"/>
  <c r="F92" i="78"/>
  <c r="F70" i="78"/>
  <c r="K81" i="78"/>
  <c r="F91" i="78"/>
  <c r="F69" i="78"/>
  <c r="K58" i="78"/>
  <c r="K91" i="78"/>
  <c r="F58" i="78"/>
  <c r="F80" i="78"/>
  <c r="K69" i="78"/>
  <c r="K80" i="78"/>
  <c r="K90" i="78"/>
  <c r="F57" i="78"/>
  <c r="F79" i="78"/>
  <c r="F68" i="78"/>
  <c r="K57" i="78"/>
  <c r="F90" i="78"/>
  <c r="F46" i="78"/>
  <c r="K79" i="78"/>
  <c r="K68" i="78"/>
  <c r="K46" i="78"/>
  <c r="K45" i="78"/>
  <c r="F45" i="78"/>
  <c r="F78" i="78"/>
  <c r="F67" i="78"/>
  <c r="F56" i="78"/>
  <c r="F89" i="78"/>
  <c r="K89" i="78"/>
  <c r="K78" i="78"/>
  <c r="K56" i="78"/>
  <c r="K67" i="78"/>
  <c r="F77" i="78"/>
  <c r="K66" i="78"/>
  <c r="F66" i="78"/>
  <c r="K44" i="78"/>
  <c r="F44" i="78"/>
  <c r="F55" i="78"/>
  <c r="K88" i="78"/>
  <c r="F88" i="78"/>
  <c r="K55" i="78"/>
  <c r="K77" i="78"/>
  <c r="K76" i="78"/>
  <c r="F76" i="78"/>
  <c r="K87" i="78"/>
  <c r="F87" i="78"/>
  <c r="K54" i="78"/>
  <c r="F54" i="78"/>
  <c r="K65" i="78"/>
  <c r="F65" i="78"/>
  <c r="K43" i="78"/>
  <c r="F43" i="78"/>
  <c r="F86" i="78"/>
  <c r="K42" i="78"/>
  <c r="K64" i="78"/>
  <c r="F42" i="78"/>
  <c r="F64" i="78"/>
  <c r="F53" i="78"/>
  <c r="K53" i="78"/>
  <c r="K75" i="78"/>
  <c r="F75" i="78"/>
  <c r="K86" i="78"/>
  <c r="F85" i="78"/>
  <c r="F63" i="78"/>
  <c r="K63" i="78"/>
  <c r="K52" i="78"/>
  <c r="K85" i="78"/>
  <c r="F41" i="78"/>
  <c r="K41" i="78"/>
  <c r="K74" i="78"/>
  <c r="F74" i="78"/>
  <c r="F52" i="78"/>
  <c r="K62" i="78"/>
  <c r="F62" i="78"/>
  <c r="K73" i="78"/>
  <c r="F51" i="78"/>
  <c r="K51" i="78"/>
  <c r="F40" i="78"/>
  <c r="F73" i="78"/>
  <c r="K40" i="78"/>
  <c r="K39" i="78"/>
  <c r="F39" i="78"/>
  <c r="K61" i="78"/>
  <c r="F61" i="78"/>
  <c r="F50" i="78"/>
  <c r="K50" i="78"/>
  <c r="K49" i="78"/>
  <c r="F38" i="78"/>
  <c r="K38" i="78"/>
  <c r="F49" i="78"/>
  <c r="E79" i="106"/>
  <c r="K43" i="108"/>
  <c r="E79" i="38"/>
  <c r="E43" i="15"/>
  <c r="D66" i="107"/>
  <c r="D90" i="107"/>
  <c r="C78" i="107"/>
  <c r="C66" i="107"/>
  <c r="D42" i="107"/>
  <c r="D54" i="107"/>
  <c r="C54" i="107"/>
  <c r="C42" i="107"/>
  <c r="D30" i="107"/>
  <c r="D102" i="107"/>
  <c r="C102" i="107"/>
  <c r="D78" i="107"/>
  <c r="C90" i="107"/>
  <c r="C30" i="107"/>
  <c r="I31" i="108"/>
  <c r="E43" i="106"/>
  <c r="K103" i="108"/>
  <c r="C54" i="112"/>
  <c r="C42" i="112"/>
  <c r="F78" i="112"/>
  <c r="G78" i="112" s="1"/>
  <c r="C30" i="112"/>
  <c r="D66" i="112"/>
  <c r="F42" i="112"/>
  <c r="G42" i="112" s="1"/>
  <c r="D102" i="112"/>
  <c r="D90" i="112"/>
  <c r="D78" i="112"/>
  <c r="D54" i="112"/>
  <c r="D42" i="112"/>
  <c r="D30" i="112"/>
  <c r="F90" i="112"/>
  <c r="G90" i="112" s="1"/>
  <c r="F102" i="112"/>
  <c r="G102" i="112" s="1"/>
  <c r="C102" i="112"/>
  <c r="F30" i="112"/>
  <c r="G30" i="112" s="1"/>
  <c r="C90" i="112"/>
  <c r="C66" i="112"/>
  <c r="C78" i="112"/>
  <c r="F66" i="112"/>
  <c r="G66" i="112" s="1"/>
  <c r="F54" i="112"/>
  <c r="G54" i="112" s="1"/>
  <c r="E43" i="38"/>
  <c r="J91" i="108"/>
  <c r="K67" i="108"/>
  <c r="F102" i="108"/>
  <c r="F66" i="108"/>
  <c r="F90" i="108"/>
  <c r="E90" i="108"/>
  <c r="E78" i="108"/>
  <c r="F78" i="108"/>
  <c r="E54" i="108"/>
  <c r="E66" i="108"/>
  <c r="E102" i="108"/>
  <c r="E30" i="108"/>
  <c r="E42" i="108"/>
  <c r="F42" i="108"/>
  <c r="F30" i="108"/>
  <c r="F54" i="108"/>
  <c r="E43" i="107"/>
  <c r="G66" i="108"/>
  <c r="G78" i="108"/>
  <c r="H42" i="108"/>
  <c r="H30" i="108"/>
  <c r="G30" i="108"/>
  <c r="H66" i="108"/>
  <c r="G54" i="108"/>
  <c r="H78" i="108"/>
  <c r="H90" i="108"/>
  <c r="H102" i="108"/>
  <c r="G42" i="108"/>
  <c r="G90" i="108"/>
  <c r="G102" i="108"/>
  <c r="H54" i="108"/>
  <c r="E103" i="112"/>
  <c r="F93" i="77"/>
  <c r="K82" i="77"/>
  <c r="K94" i="77"/>
  <c r="F94" i="77"/>
  <c r="F82" i="77"/>
  <c r="K93" i="77"/>
  <c r="K92" i="77"/>
  <c r="F81" i="77"/>
  <c r="F70" i="77"/>
  <c r="K70" i="77"/>
  <c r="K81" i="77"/>
  <c r="F92" i="77"/>
  <c r="F58" i="77"/>
  <c r="K80" i="77"/>
  <c r="K69" i="77"/>
  <c r="K58" i="77"/>
  <c r="F80" i="77"/>
  <c r="F69" i="77"/>
  <c r="F91" i="77"/>
  <c r="K91" i="77"/>
  <c r="F68" i="77"/>
  <c r="K68" i="77"/>
  <c r="F46" i="77"/>
  <c r="F90" i="77"/>
  <c r="K46" i="77"/>
  <c r="K57" i="77"/>
  <c r="F57" i="77"/>
  <c r="K90" i="77"/>
  <c r="K79" i="77"/>
  <c r="F79" i="77"/>
  <c r="F56" i="77"/>
  <c r="F67" i="77"/>
  <c r="F78" i="77"/>
  <c r="K56" i="77"/>
  <c r="K78" i="77"/>
  <c r="F89" i="77"/>
  <c r="K67" i="77"/>
  <c r="K89" i="77"/>
  <c r="F45" i="77"/>
  <c r="K45" i="77"/>
  <c r="K88" i="77"/>
  <c r="F44" i="77"/>
  <c r="F77" i="77"/>
  <c r="K44" i="77"/>
  <c r="K77" i="77"/>
  <c r="F55" i="77"/>
  <c r="F66" i="77"/>
  <c r="K55" i="77"/>
  <c r="K66" i="77"/>
  <c r="F88" i="77"/>
  <c r="F65" i="77"/>
  <c r="K76" i="77"/>
  <c r="K43" i="77"/>
  <c r="F43" i="77"/>
  <c r="F54" i="77"/>
  <c r="K54" i="77"/>
  <c r="K87" i="77"/>
  <c r="F76" i="77"/>
  <c r="K65" i="77"/>
  <c r="F87" i="77"/>
  <c r="F86" i="77"/>
  <c r="K86" i="77"/>
  <c r="F42" i="77"/>
  <c r="K42" i="77"/>
  <c r="K75" i="77"/>
  <c r="K53" i="77"/>
  <c r="F75" i="77"/>
  <c r="F53" i="77"/>
  <c r="F64" i="77"/>
  <c r="K64" i="77"/>
  <c r="K85" i="77"/>
  <c r="F41" i="77"/>
  <c r="F85" i="77"/>
  <c r="K41" i="77"/>
  <c r="F74" i="77"/>
  <c r="F63" i="77"/>
  <c r="F52" i="77"/>
  <c r="K74" i="77"/>
  <c r="K63" i="77"/>
  <c r="K52" i="77"/>
  <c r="K62" i="77"/>
  <c r="F51" i="77"/>
  <c r="F40" i="77"/>
  <c r="K40" i="77"/>
  <c r="K51" i="77"/>
  <c r="F62" i="77"/>
  <c r="K73" i="77"/>
  <c r="F73" i="77"/>
  <c r="K61" i="77"/>
  <c r="F61" i="77"/>
  <c r="F39" i="77"/>
  <c r="K50" i="77"/>
  <c r="F50" i="77"/>
  <c r="K39" i="77"/>
  <c r="K49" i="77"/>
  <c r="K38" i="77"/>
  <c r="F49" i="77"/>
  <c r="F38" i="77"/>
  <c r="F37" i="77"/>
  <c r="E103" i="107"/>
  <c r="J67" i="108"/>
  <c r="D32" i="123"/>
  <c r="E32" i="123"/>
  <c r="D65" i="123"/>
  <c r="E65" i="123"/>
  <c r="E55" i="106"/>
  <c r="E44" i="82"/>
  <c r="E43" i="82"/>
  <c r="E42" i="82"/>
  <c r="E41" i="82"/>
  <c r="E40" i="82"/>
  <c r="E39" i="82"/>
  <c r="E38" i="82"/>
  <c r="E37" i="82"/>
  <c r="E36" i="82"/>
  <c r="E79" i="107"/>
  <c r="J42" i="103"/>
  <c r="I42" i="103"/>
  <c r="D102" i="106"/>
  <c r="C90" i="106"/>
  <c r="C30" i="106"/>
  <c r="C78" i="106"/>
  <c r="D30" i="106"/>
  <c r="D90" i="106"/>
  <c r="C102" i="106"/>
  <c r="C54" i="106"/>
  <c r="D66" i="106"/>
  <c r="D54" i="106"/>
  <c r="D78" i="106"/>
  <c r="C66" i="106"/>
  <c r="C42" i="106"/>
  <c r="D42" i="106"/>
  <c r="K31" i="108"/>
  <c r="D43" i="123"/>
  <c r="E43" i="123"/>
  <c r="I31" i="103"/>
  <c r="J31" i="103"/>
  <c r="E44" i="73"/>
  <c r="E43" i="73"/>
  <c r="E42" i="73"/>
  <c r="E41" i="73"/>
  <c r="E40" i="73"/>
  <c r="E39" i="73"/>
  <c r="E38" i="73"/>
  <c r="E37" i="73"/>
  <c r="E91" i="106"/>
  <c r="E79" i="112"/>
  <c r="D54" i="123"/>
  <c r="E54" i="123"/>
  <c r="G31" i="103"/>
  <c r="E35" i="82"/>
  <c r="E43" i="112"/>
  <c r="E103" i="106"/>
  <c r="K79" i="108"/>
  <c r="E91" i="15"/>
  <c r="B26" i="75"/>
  <c r="E67" i="107"/>
  <c r="C42" i="38"/>
  <c r="D30" i="38"/>
  <c r="D42" i="38"/>
  <c r="D54" i="38"/>
  <c r="C90" i="38"/>
  <c r="C54" i="38"/>
  <c r="C66" i="38"/>
  <c r="D78" i="38"/>
  <c r="D102" i="38"/>
  <c r="C102" i="38"/>
  <c r="D66" i="38"/>
  <c r="C30" i="38"/>
  <c r="D90" i="38"/>
  <c r="C78" i="38"/>
  <c r="K55" i="108"/>
  <c r="J79" i="108"/>
  <c r="E45" i="74"/>
  <c r="E44" i="74"/>
  <c r="E43" i="74"/>
  <c r="E42" i="74"/>
  <c r="E41" i="74"/>
  <c r="E40" i="74"/>
  <c r="E39" i="74"/>
  <c r="E38" i="74"/>
  <c r="E37" i="74"/>
  <c r="E91" i="112"/>
  <c r="E78" i="107" l="1"/>
  <c r="K27" i="75"/>
  <c r="E42" i="106"/>
  <c r="E54" i="106"/>
  <c r="I30" i="108"/>
  <c r="J78" i="108"/>
  <c r="E30" i="106"/>
  <c r="K90" i="108"/>
  <c r="K78" i="108"/>
  <c r="I42" i="108"/>
  <c r="K66" i="108"/>
  <c r="K42" i="108"/>
  <c r="G41" i="103"/>
  <c r="I78" i="108"/>
  <c r="J66" i="108"/>
  <c r="I90" i="108"/>
  <c r="E66" i="38"/>
  <c r="E90" i="106"/>
  <c r="G30" i="103"/>
  <c r="E42" i="15"/>
  <c r="E30" i="15"/>
  <c r="E66" i="106"/>
  <c r="E90" i="38"/>
  <c r="E90" i="15"/>
  <c r="E66" i="15"/>
  <c r="E30" i="112"/>
  <c r="J54" i="108"/>
  <c r="E42" i="112"/>
  <c r="J102" i="108"/>
  <c r="J90" i="108"/>
  <c r="H101" i="108"/>
  <c r="G65" i="108"/>
  <c r="G89" i="108"/>
  <c r="H89" i="108"/>
  <c r="G29" i="108"/>
  <c r="H65" i="108"/>
  <c r="G77" i="108"/>
  <c r="H77" i="108"/>
  <c r="H29" i="108"/>
  <c r="G41" i="108"/>
  <c r="G101" i="108"/>
  <c r="H41" i="108"/>
  <c r="G53" i="108"/>
  <c r="H53" i="108"/>
  <c r="E102" i="107"/>
  <c r="E30" i="107"/>
  <c r="E78" i="38"/>
  <c r="E54" i="107"/>
  <c r="E102" i="106"/>
  <c r="K54" i="108"/>
  <c r="E54" i="112"/>
  <c r="E42" i="107"/>
  <c r="E54" i="15"/>
  <c r="F27" i="75"/>
  <c r="F77" i="108"/>
  <c r="F101" i="108"/>
  <c r="F29" i="108"/>
  <c r="E53" i="108"/>
  <c r="E77" i="108"/>
  <c r="E41" i="108"/>
  <c r="F53" i="108"/>
  <c r="E101" i="108"/>
  <c r="E65" i="108"/>
  <c r="F41" i="108"/>
  <c r="F65" i="108"/>
  <c r="F89" i="108"/>
  <c r="E29" i="108"/>
  <c r="E89" i="108"/>
  <c r="E78" i="112"/>
  <c r="E54" i="38"/>
  <c r="E90" i="112"/>
  <c r="E42" i="38"/>
  <c r="J42" i="108"/>
  <c r="E102" i="112"/>
  <c r="E90" i="107"/>
  <c r="E30" i="38"/>
  <c r="K102" i="108"/>
  <c r="I54" i="108"/>
  <c r="E66" i="107"/>
  <c r="K30" i="108"/>
  <c r="E78" i="15"/>
  <c r="E102" i="38"/>
  <c r="I30" i="103"/>
  <c r="J30" i="103"/>
  <c r="J41" i="103"/>
  <c r="I41" i="103"/>
  <c r="E102" i="15"/>
  <c r="J30" i="108"/>
  <c r="F96" i="75"/>
  <c r="K96" i="75"/>
  <c r="K84" i="75"/>
  <c r="F84" i="75"/>
  <c r="F95" i="75"/>
  <c r="K95" i="75"/>
  <c r="F83" i="75"/>
  <c r="K72" i="75"/>
  <c r="K83" i="75"/>
  <c r="K94" i="75"/>
  <c r="F94" i="75"/>
  <c r="F72" i="75"/>
  <c r="F60" i="75"/>
  <c r="K60" i="75"/>
  <c r="F93" i="75"/>
  <c r="F82" i="75"/>
  <c r="K93" i="75"/>
  <c r="F71" i="75"/>
  <c r="K82" i="75"/>
  <c r="K71" i="75"/>
  <c r="F92" i="75"/>
  <c r="K59" i="75"/>
  <c r="F59" i="75"/>
  <c r="F81" i="75"/>
  <c r="K70" i="75"/>
  <c r="K48" i="75"/>
  <c r="K92" i="75"/>
  <c r="F70" i="75"/>
  <c r="K81" i="75"/>
  <c r="F48" i="75"/>
  <c r="F58" i="75"/>
  <c r="K69" i="75"/>
  <c r="F69" i="75"/>
  <c r="K47" i="75"/>
  <c r="F91" i="75"/>
  <c r="F80" i="75"/>
  <c r="F47" i="75"/>
  <c r="K80" i="75"/>
  <c r="K36" i="75"/>
  <c r="K91" i="75"/>
  <c r="F36" i="75"/>
  <c r="K58" i="75"/>
  <c r="F35" i="75"/>
  <c r="K79" i="75"/>
  <c r="K35" i="75"/>
  <c r="F79" i="75"/>
  <c r="F68" i="75"/>
  <c r="K68" i="75"/>
  <c r="F57" i="75"/>
  <c r="K57" i="75"/>
  <c r="F90" i="75"/>
  <c r="F46" i="75"/>
  <c r="K46" i="75"/>
  <c r="K90" i="75"/>
  <c r="K45" i="75"/>
  <c r="F89" i="75"/>
  <c r="F67" i="75"/>
  <c r="K89" i="75"/>
  <c r="F34" i="75"/>
  <c r="K34" i="75"/>
  <c r="K67" i="75"/>
  <c r="F78" i="75"/>
  <c r="F45" i="75"/>
  <c r="K78" i="75"/>
  <c r="K56" i="75"/>
  <c r="F56" i="75"/>
  <c r="K33" i="75"/>
  <c r="F66" i="75"/>
  <c r="F77" i="75"/>
  <c r="F33" i="75"/>
  <c r="F44" i="75"/>
  <c r="K77" i="75"/>
  <c r="K66" i="75"/>
  <c r="K88" i="75"/>
  <c r="K44" i="75"/>
  <c r="K55" i="75"/>
  <c r="F55" i="75"/>
  <c r="F88" i="75"/>
  <c r="K43" i="75"/>
  <c r="K87" i="75"/>
  <c r="F76" i="75"/>
  <c r="F43" i="75"/>
  <c r="K65" i="75"/>
  <c r="F32" i="75"/>
  <c r="F65" i="75"/>
  <c r="F87" i="75"/>
  <c r="F54" i="75"/>
  <c r="K76" i="75"/>
  <c r="K32" i="75"/>
  <c r="K54" i="75"/>
  <c r="K64" i="75"/>
  <c r="K53" i="75"/>
  <c r="F31" i="75"/>
  <c r="F42" i="75"/>
  <c r="F64" i="75"/>
  <c r="F53" i="75"/>
  <c r="K42" i="75"/>
  <c r="K31" i="75"/>
  <c r="K75" i="75"/>
  <c r="F75" i="75"/>
  <c r="F63" i="75"/>
  <c r="K63" i="75"/>
  <c r="F41" i="75"/>
  <c r="K41" i="75"/>
  <c r="K52" i="75"/>
  <c r="F30" i="75"/>
  <c r="F52" i="75"/>
  <c r="K30" i="75"/>
  <c r="K29" i="75"/>
  <c r="F51" i="75"/>
  <c r="F40" i="75"/>
  <c r="K40" i="75"/>
  <c r="K51" i="75"/>
  <c r="F29" i="75"/>
  <c r="F39" i="75"/>
  <c r="K39" i="75"/>
  <c r="F28" i="75"/>
  <c r="K28" i="75"/>
  <c r="E66" i="112"/>
  <c r="E42" i="123"/>
  <c r="D42" i="123"/>
  <c r="D31" i="123"/>
  <c r="E31" i="123"/>
  <c r="I66" i="108"/>
  <c r="I102" i="108"/>
  <c r="E78" i="106"/>
  <c r="E53" i="123"/>
  <c r="D53" i="123"/>
  <c r="K41" i="108" l="1"/>
  <c r="I53" i="108"/>
  <c r="K53" i="108"/>
  <c r="I65" i="108"/>
  <c r="J77" i="108"/>
  <c r="I41" i="108"/>
  <c r="K65" i="108"/>
  <c r="I29" i="108"/>
  <c r="I101" i="108"/>
  <c r="I77" i="108"/>
  <c r="J89" i="108"/>
  <c r="J53" i="108"/>
  <c r="C29" i="107"/>
  <c r="D65" i="107"/>
  <c r="D29" i="107"/>
  <c r="D77" i="107"/>
  <c r="D101" i="107"/>
  <c r="C65" i="107"/>
  <c r="C101" i="107"/>
  <c r="C77" i="107"/>
  <c r="C89" i="107"/>
  <c r="C53" i="107"/>
  <c r="D53" i="107"/>
  <c r="D41" i="107"/>
  <c r="D89" i="107"/>
  <c r="C41" i="107"/>
  <c r="J101" i="108"/>
  <c r="I29" i="103"/>
  <c r="J29" i="103"/>
  <c r="J41" i="108"/>
  <c r="D89" i="38"/>
  <c r="C53" i="38"/>
  <c r="D101" i="38"/>
  <c r="C77" i="38"/>
  <c r="C89" i="38"/>
  <c r="D29" i="38"/>
  <c r="C41" i="38"/>
  <c r="D77" i="38"/>
  <c r="D41" i="38"/>
  <c r="C101" i="38"/>
  <c r="C29" i="38"/>
  <c r="C65" i="38"/>
  <c r="D65" i="38"/>
  <c r="D53" i="38"/>
  <c r="K29" i="108"/>
  <c r="D41" i="123"/>
  <c r="E41" i="123"/>
  <c r="I89" i="108"/>
  <c r="K77" i="108"/>
  <c r="J29" i="108"/>
  <c r="K89" i="108"/>
  <c r="G29" i="103"/>
  <c r="F89" i="112"/>
  <c r="G89" i="112" s="1"/>
  <c r="F41" i="112"/>
  <c r="G41" i="112" s="1"/>
  <c r="C53" i="112"/>
  <c r="C89" i="112"/>
  <c r="C29" i="112"/>
  <c r="F65" i="112"/>
  <c r="G65" i="112" s="1"/>
  <c r="C65" i="112"/>
  <c r="F29" i="112"/>
  <c r="G29" i="112" s="1"/>
  <c r="D101" i="112"/>
  <c r="D89" i="112"/>
  <c r="D77" i="112"/>
  <c r="D65" i="112"/>
  <c r="F77" i="112"/>
  <c r="G77" i="112" s="1"/>
  <c r="D53" i="112"/>
  <c r="D41" i="112"/>
  <c r="D29" i="112"/>
  <c r="C101" i="112"/>
  <c r="F53" i="112"/>
  <c r="G53" i="112" s="1"/>
  <c r="C41" i="112"/>
  <c r="C77" i="112"/>
  <c r="F101" i="112"/>
  <c r="G101" i="112" s="1"/>
  <c r="F52" i="108"/>
  <c r="F28" i="108"/>
  <c r="E64" i="108"/>
  <c r="F88" i="108"/>
  <c r="F40" i="108"/>
  <c r="E88" i="108"/>
  <c r="F76" i="108"/>
  <c r="E40" i="108"/>
  <c r="F100" i="108"/>
  <c r="E52" i="108"/>
  <c r="E100" i="108"/>
  <c r="F64" i="108"/>
  <c r="E76" i="108"/>
  <c r="E28" i="108"/>
  <c r="J65" i="108"/>
  <c r="H76" i="108"/>
  <c r="G64" i="108"/>
  <c r="H28" i="108"/>
  <c r="G52" i="108"/>
  <c r="H52" i="108"/>
  <c r="H64" i="108"/>
  <c r="G88" i="108"/>
  <c r="G76" i="108"/>
  <c r="G28" i="108"/>
  <c r="G100" i="108"/>
  <c r="G40" i="108"/>
  <c r="H40" i="108"/>
  <c r="H100" i="108"/>
  <c r="H88" i="108"/>
  <c r="K101" i="108"/>
  <c r="C65" i="106"/>
  <c r="D41" i="106"/>
  <c r="C53" i="106"/>
  <c r="D29" i="106"/>
  <c r="D65" i="106"/>
  <c r="C29" i="106"/>
  <c r="D53" i="106"/>
  <c r="D77" i="106"/>
  <c r="C77" i="106"/>
  <c r="C41" i="106"/>
  <c r="D101" i="106"/>
  <c r="D89" i="106"/>
  <c r="C101" i="106"/>
  <c r="C89" i="106"/>
  <c r="D89" i="15"/>
  <c r="C101" i="15"/>
  <c r="D29" i="15"/>
  <c r="D53" i="15"/>
  <c r="C29" i="15"/>
  <c r="D101" i="15"/>
  <c r="C53" i="15"/>
  <c r="C65" i="15"/>
  <c r="D41" i="15"/>
  <c r="D65" i="15"/>
  <c r="C77" i="15"/>
  <c r="C89" i="15"/>
  <c r="C41" i="15"/>
  <c r="D77" i="15"/>
  <c r="D30" i="123"/>
  <c r="E30" i="123"/>
  <c r="E53" i="107" l="1"/>
  <c r="E65" i="112"/>
  <c r="E53" i="106"/>
  <c r="E41" i="38"/>
  <c r="E65" i="15"/>
  <c r="E89" i="112"/>
  <c r="E65" i="106"/>
  <c r="E101" i="15"/>
  <c r="E53" i="112"/>
  <c r="E29" i="112"/>
  <c r="I64" i="108"/>
  <c r="E89" i="107"/>
  <c r="E65" i="38"/>
  <c r="E65" i="107"/>
  <c r="E89" i="106"/>
  <c r="I76" i="108"/>
  <c r="E41" i="106"/>
  <c r="E77" i="38"/>
  <c r="K100" i="108"/>
  <c r="K40" i="108"/>
  <c r="E89" i="15"/>
  <c r="E89" i="38"/>
  <c r="K64" i="108"/>
  <c r="E77" i="112"/>
  <c r="E101" i="112"/>
  <c r="E101" i="38"/>
  <c r="J76" i="108"/>
  <c r="K52" i="108"/>
  <c r="E77" i="106"/>
  <c r="J28" i="108"/>
  <c r="J88" i="108"/>
  <c r="K28" i="108"/>
  <c r="J64" i="108"/>
  <c r="K76" i="108"/>
  <c r="D29" i="123"/>
  <c r="E29" i="123"/>
  <c r="E101" i="106"/>
  <c r="E41" i="112"/>
  <c r="E77" i="15"/>
  <c r="E53" i="38"/>
  <c r="E41" i="107"/>
  <c r="I100" i="108"/>
  <c r="E41" i="15"/>
  <c r="E29" i="106"/>
  <c r="K88" i="108"/>
  <c r="I40" i="108"/>
  <c r="I88" i="108"/>
  <c r="E53" i="15"/>
  <c r="E29" i="38"/>
  <c r="E101" i="107"/>
  <c r="E29" i="15"/>
  <c r="J40" i="108"/>
  <c r="I28" i="108"/>
  <c r="E77" i="107"/>
  <c r="J100" i="108"/>
  <c r="J52" i="108"/>
  <c r="I52" i="108"/>
  <c r="E29" i="107"/>
  <c r="A100" i="128" l="1"/>
  <c r="A100" i="129"/>
  <c r="A100" i="131"/>
  <c r="A100" i="130"/>
  <c r="A99" i="129" l="1"/>
  <c r="A99" i="128"/>
  <c r="A99" i="130"/>
  <c r="A99" i="131"/>
  <c r="A98" i="130" l="1"/>
  <c r="A98" i="128"/>
  <c r="A98" i="131"/>
  <c r="A98" i="129"/>
  <c r="A97" i="130" l="1"/>
  <c r="A97" i="129"/>
  <c r="A97" i="131"/>
  <c r="A97" i="128"/>
  <c r="A96" i="131" l="1"/>
  <c r="A96" i="129"/>
  <c r="A96" i="130"/>
  <c r="A96" i="128"/>
  <c r="A95" i="130" l="1"/>
  <c r="A95" i="129"/>
  <c r="A95" i="128"/>
  <c r="A95" i="131"/>
  <c r="A94" i="128" l="1"/>
  <c r="A94" i="131"/>
  <c r="A94" i="129"/>
  <c r="A94" i="130"/>
  <c r="A93" i="130" l="1"/>
  <c r="A93" i="128"/>
  <c r="A93" i="129"/>
  <c r="A93" i="131"/>
  <c r="A92" i="129" l="1"/>
  <c r="A92" i="128"/>
  <c r="A92" i="131"/>
  <c r="A92" i="130"/>
  <c r="A91" i="131" l="1"/>
  <c r="A91" i="128"/>
  <c r="A91" i="129"/>
  <c r="A91" i="130"/>
  <c r="A90" i="129" l="1"/>
  <c r="A90" i="128"/>
  <c r="A90" i="130"/>
  <c r="A90" i="131"/>
  <c r="A89" i="130" l="1"/>
  <c r="A89" i="128"/>
  <c r="A89" i="129"/>
  <c r="A89" i="131"/>
  <c r="A88" i="129" l="1"/>
  <c r="A88" i="128"/>
  <c r="A88" i="131"/>
  <c r="A88" i="130"/>
  <c r="A87" i="131" l="1"/>
  <c r="A87" i="128"/>
  <c r="A87" i="129"/>
  <c r="A87" i="130"/>
  <c r="A86" i="129" l="1"/>
  <c r="A86" i="128"/>
  <c r="A86" i="130"/>
  <c r="A86" i="131"/>
  <c r="A85" i="130" l="1"/>
  <c r="A85" i="128"/>
  <c r="A85" i="129"/>
  <c r="A85" i="131"/>
  <c r="A84" i="129" l="1"/>
  <c r="A84" i="128"/>
  <c r="A84" i="130"/>
  <c r="A84" i="131"/>
  <c r="A83" i="130" l="1"/>
  <c r="A83" i="128"/>
  <c r="A83" i="129"/>
  <c r="A83" i="131"/>
  <c r="A82" i="130" l="1"/>
  <c r="A82" i="129"/>
  <c r="A82" i="128"/>
  <c r="A82" i="131"/>
  <c r="A81" i="128" l="1"/>
  <c r="A81" i="129"/>
  <c r="A81" i="131"/>
  <c r="A81" i="130"/>
  <c r="A80" i="131" l="1"/>
  <c r="A80" i="129"/>
  <c r="A80" i="130"/>
  <c r="A80" i="128"/>
  <c r="A79" i="128" l="1"/>
  <c r="A79" i="130"/>
  <c r="A79" i="129"/>
  <c r="A79" i="131"/>
  <c r="A78" i="131" l="1"/>
  <c r="A78" i="128"/>
  <c r="A78" i="129"/>
  <c r="A78" i="130"/>
  <c r="A77" i="131" l="1"/>
  <c r="A77" i="128"/>
  <c r="A77" i="130"/>
  <c r="A77" i="129"/>
  <c r="A76" i="131" l="1"/>
  <c r="A76" i="130"/>
  <c r="A76" i="128"/>
  <c r="A76" i="129"/>
  <c r="A75" i="130" l="1"/>
  <c r="A75" i="131"/>
  <c r="A75" i="129"/>
  <c r="A75" i="128"/>
  <c r="A74" i="128" l="1"/>
  <c r="A74" i="130"/>
  <c r="A74" i="129"/>
  <c r="A74" i="131"/>
  <c r="A73" i="131" l="1"/>
  <c r="A73" i="128"/>
  <c r="A73" i="130"/>
  <c r="A73" i="129"/>
  <c r="A72" i="131" l="1"/>
  <c r="A72" i="130"/>
  <c r="A72" i="128"/>
  <c r="A72" i="129"/>
  <c r="A71" i="128" l="1"/>
  <c r="A71" i="130"/>
  <c r="A71" i="131"/>
  <c r="A71" i="129"/>
  <c r="A70" i="131" l="1"/>
  <c r="A70" i="128"/>
  <c r="A70" i="129"/>
  <c r="A70" i="130"/>
  <c r="A69" i="130" l="1"/>
  <c r="A69" i="128"/>
  <c r="A69" i="129"/>
  <c r="A69" i="131"/>
  <c r="A68" i="129" l="1"/>
  <c r="A68" i="130"/>
  <c r="A68" i="128"/>
  <c r="A68" i="131"/>
  <c r="A67" i="129" l="1"/>
  <c r="A67" i="128"/>
  <c r="A67" i="131"/>
  <c r="A67" i="130"/>
  <c r="A66" i="128" l="1"/>
  <c r="A66" i="130"/>
  <c r="A66" i="131"/>
  <c r="A66" i="129"/>
  <c r="A65" i="129" l="1"/>
  <c r="A65" i="131"/>
  <c r="A65" i="128"/>
  <c r="A65" i="130"/>
  <c r="A64" i="131" l="1"/>
  <c r="A64" i="128"/>
  <c r="A64" i="129"/>
  <c r="A64" i="130"/>
  <c r="A63" i="131" l="1"/>
  <c r="A63" i="128"/>
  <c r="A63" i="130"/>
  <c r="A63" i="129"/>
  <c r="A62" i="130" l="1"/>
  <c r="A62" i="128"/>
  <c r="A62" i="129"/>
  <c r="A62" i="131"/>
  <c r="A61" i="129" l="1"/>
  <c r="A61" i="128"/>
  <c r="A61" i="130"/>
  <c r="A61" i="131"/>
  <c r="A60" i="129" l="1"/>
  <c r="A60" i="130"/>
  <c r="A60" i="128"/>
  <c r="A60" i="131"/>
  <c r="A59" i="128" l="1"/>
  <c r="A59" i="129"/>
  <c r="A59" i="130"/>
  <c r="A59" i="131"/>
  <c r="A58" i="128" l="1"/>
  <c r="A58" i="129"/>
  <c r="A58" i="130"/>
  <c r="A58" i="131"/>
  <c r="A57" i="130" l="1"/>
  <c r="A57" i="129"/>
  <c r="A57" i="128"/>
  <c r="A57" i="131"/>
  <c r="A56" i="130" l="1"/>
  <c r="A56" i="131"/>
  <c r="A56" i="129"/>
  <c r="A56" i="128"/>
  <c r="A55" i="131" l="1"/>
  <c r="A55" i="129"/>
  <c r="A55" i="130"/>
  <c r="A55" i="128"/>
  <c r="A54" i="130" l="1"/>
  <c r="A54" i="129"/>
  <c r="A54" i="131"/>
  <c r="A54" i="128"/>
  <c r="A53" i="131" l="1"/>
  <c r="A53" i="129"/>
  <c r="A53" i="130"/>
  <c r="A53" i="128"/>
  <c r="A52" i="131" l="1"/>
  <c r="A52" i="129"/>
  <c r="A52" i="130"/>
  <c r="A52" i="128"/>
  <c r="A51" i="128" l="1"/>
  <c r="A51" i="130"/>
  <c r="A51" i="131"/>
  <c r="A51" i="129"/>
  <c r="A50" i="131" l="1"/>
  <c r="A50" i="130"/>
  <c r="A50" i="128"/>
  <c r="A50" i="129"/>
  <c r="A49" i="128" l="1"/>
  <c r="A49" i="130"/>
  <c r="A49" i="131"/>
  <c r="A49" i="129"/>
  <c r="A48" i="129" l="1"/>
  <c r="A48" i="131"/>
  <c r="A48" i="128"/>
  <c r="A48" i="130"/>
  <c r="A47" i="131" l="1"/>
  <c r="A47" i="130"/>
  <c r="A47" i="129"/>
  <c r="A47" i="128"/>
  <c r="A46" i="131" l="1"/>
  <c r="A46" i="129"/>
  <c r="A46" i="130"/>
  <c r="A46" i="128"/>
  <c r="A45" i="131" l="1"/>
  <c r="A45" i="128"/>
  <c r="A45" i="130"/>
  <c r="A45" i="129"/>
  <c r="A44" i="130" l="1"/>
  <c r="A44" i="131"/>
  <c r="A44" i="128"/>
  <c r="A44" i="129"/>
  <c r="A43" i="128" l="1"/>
  <c r="A43" i="131"/>
  <c r="A43" i="129"/>
  <c r="A43" i="130"/>
  <c r="A42" i="129" l="1"/>
  <c r="A42" i="131"/>
  <c r="A42" i="130"/>
  <c r="A42" i="128"/>
  <c r="A41" i="130" l="1"/>
  <c r="A41" i="131"/>
  <c r="A41" i="129"/>
  <c r="A41" i="128"/>
  <c r="A40" i="129" l="1"/>
  <c r="A40" i="128"/>
  <c r="A40" i="130"/>
  <c r="A40" i="131"/>
  <c r="A39" i="129" l="1"/>
  <c r="A39" i="130"/>
  <c r="A39" i="131"/>
  <c r="A39" i="128"/>
  <c r="A38" i="130" l="1"/>
  <c r="A38" i="131"/>
  <c r="A38" i="128"/>
  <c r="A38" i="129"/>
  <c r="A37" i="128" l="1"/>
  <c r="A37" i="130"/>
  <c r="A37" i="131"/>
  <c r="A37" i="129"/>
  <c r="A36" i="128" l="1"/>
  <c r="A36" i="131"/>
  <c r="A36" i="130"/>
  <c r="A36" i="129"/>
  <c r="A35" i="130" l="1"/>
  <c r="A35" i="131"/>
  <c r="A35" i="128"/>
  <c r="A35" i="129"/>
  <c r="A34" i="129" l="1"/>
  <c r="A34" i="131"/>
  <c r="A34" i="130"/>
  <c r="A34" i="128"/>
  <c r="A33" i="130" l="1"/>
  <c r="A33" i="129"/>
  <c r="A33" i="131"/>
  <c r="A33" i="128"/>
  <c r="A32" i="131" l="1"/>
  <c r="A32" i="128"/>
  <c r="A32" i="129"/>
  <c r="A32" i="130"/>
  <c r="A31" i="129" l="1"/>
  <c r="A31" i="131"/>
  <c r="A31" i="128"/>
  <c r="A31" i="130"/>
  <c r="A30" i="129" l="1"/>
  <c r="A30" i="128"/>
  <c r="A30" i="131"/>
  <c r="A30" i="130"/>
  <c r="A29" i="131" l="1"/>
  <c r="A29" i="130"/>
  <c r="A29" i="129"/>
  <c r="A29" i="12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tc={31624D57-B415-4109-B9AB-39D6EADE88B8}</author>
  </authors>
  <commentList>
    <comment ref="Q5" authorId="0" shapeId="0" xr:uid="{31624D57-B415-4109-B9AB-39D6EADE88B8}">
      <text>
        <t>[Threaded comment]
Your version of Excel allows you to read this threaded comment; however, any edits to it will get removed if the file is opened in a newer version of Excel. Learn more: https://go.microsoft.com/fwlink/?linkid=870924
Comment:
    Add Alaska, &amp; replace NGOM w/ L48</t>
      </text>
    </comment>
  </commentList>
</comments>
</file>

<file path=xl/sharedStrings.xml><?xml version="1.0" encoding="utf-8"?>
<sst xmlns="http://schemas.openxmlformats.org/spreadsheetml/2006/main" count="2497" uniqueCount="1018">
  <si>
    <t>Forecast</t>
  </si>
  <si>
    <t>Month</t>
  </si>
  <si>
    <t>Gasoline</t>
  </si>
  <si>
    <t>Price</t>
  </si>
  <si>
    <t>Annual Growth</t>
  </si>
  <si>
    <t>Total</t>
  </si>
  <si>
    <t>Other</t>
  </si>
  <si>
    <t>Total Percent Change</t>
  </si>
  <si>
    <t>Low</t>
  </si>
  <si>
    <t>High</t>
  </si>
  <si>
    <t>Growth</t>
  </si>
  <si>
    <t>Average</t>
  </si>
  <si>
    <t>Year</t>
  </si>
  <si>
    <t>Range</t>
  </si>
  <si>
    <t>China</t>
  </si>
  <si>
    <t>Return to Contents</t>
  </si>
  <si>
    <t>Region / Country</t>
  </si>
  <si>
    <t>OPEC Countries</t>
  </si>
  <si>
    <t>North America</t>
  </si>
  <si>
    <t xml:space="preserve">   Canada</t>
  </si>
  <si>
    <t xml:space="preserve">   Mexico</t>
  </si>
  <si>
    <t xml:space="preserve">   United States</t>
  </si>
  <si>
    <t xml:space="preserve">   Azerbaijan</t>
  </si>
  <si>
    <t xml:space="preserve">   Kazakhstan</t>
  </si>
  <si>
    <t xml:space="preserve">   Russia</t>
  </si>
  <si>
    <t>Latin America</t>
  </si>
  <si>
    <t xml:space="preserve">   Argentina</t>
  </si>
  <si>
    <t xml:space="preserve">   Brazil</t>
  </si>
  <si>
    <t xml:space="preserve">   Colombia</t>
  </si>
  <si>
    <t xml:space="preserve">   Other Latin America</t>
  </si>
  <si>
    <t>Other Non-OPEC</t>
  </si>
  <si>
    <t>World Total</t>
  </si>
  <si>
    <t xml:space="preserve">   Turkmenistan</t>
  </si>
  <si>
    <t>Coal</t>
  </si>
  <si>
    <t>Petroleum</t>
  </si>
  <si>
    <t>(Million bbls per day)</t>
  </si>
  <si>
    <t>Stock</t>
  </si>
  <si>
    <t>Level</t>
  </si>
  <si>
    <t>Normal Range for Chart</t>
  </si>
  <si>
    <t>Distillate</t>
  </si>
  <si>
    <t>Annual Consumption (Million barrels per day)</t>
  </si>
  <si>
    <t>Consumption Growth (Million barrels per day)</t>
  </si>
  <si>
    <t>Inventories (Million barrels)</t>
  </si>
  <si>
    <t>Storage</t>
  </si>
  <si>
    <t>Deviation*</t>
  </si>
  <si>
    <t xml:space="preserve">  </t>
  </si>
  <si>
    <t>Prices (dollars per gallon)</t>
  </si>
  <si>
    <t>Historical</t>
  </si>
  <si>
    <t>STEO</t>
  </si>
  <si>
    <t>Settle</t>
  </si>
  <si>
    <t>Production (million barrels per day)</t>
  </si>
  <si>
    <t>Electric Power Sector Coal Stocks</t>
  </si>
  <si>
    <t>Nuclear</t>
  </si>
  <si>
    <t>Independent Statistics &amp; Analysis</t>
  </si>
  <si>
    <t>U.S. Energy Information Administration</t>
  </si>
  <si>
    <t>Natural</t>
  </si>
  <si>
    <t>Gas</t>
  </si>
  <si>
    <t>Hydro</t>
  </si>
  <si>
    <t>Generation</t>
  </si>
  <si>
    <t>Sources</t>
  </si>
  <si>
    <t>Power</t>
  </si>
  <si>
    <t>Consumption (billion cubic feet per day)</t>
  </si>
  <si>
    <t>Consumption Growth (bcf per day)</t>
  </si>
  <si>
    <t>Consumption Growth (million short tons)</t>
  </si>
  <si>
    <t>Production (million short tons)</t>
  </si>
  <si>
    <t>Production Growth (million short tons)</t>
  </si>
  <si>
    <t>Western region</t>
  </si>
  <si>
    <t>Appalachian region</t>
  </si>
  <si>
    <t>Interior region</t>
  </si>
  <si>
    <t>Total production</t>
  </si>
  <si>
    <r>
      <t>Annual 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Emissions (Million metric tons)</t>
    </r>
  </si>
  <si>
    <t>Geothermal</t>
  </si>
  <si>
    <t>Solar</t>
  </si>
  <si>
    <t>Energy Source</t>
  </si>
  <si>
    <t>U.S. Renewable Energy Supply (Quadrillion Btu)</t>
  </si>
  <si>
    <t>Natural gas</t>
  </si>
  <si>
    <t xml:space="preserve"> </t>
  </si>
  <si>
    <t>Annual Growth (million barrels per day)</t>
  </si>
  <si>
    <t>Middle</t>
  </si>
  <si>
    <t>Hydropower</t>
  </si>
  <si>
    <t>Wood biomass</t>
  </si>
  <si>
    <t>Liquid biofuels</t>
  </si>
  <si>
    <t>Wind power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</si>
  <si>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</si>
  <si>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</si>
  <si>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</si>
  <si>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</si>
  <si>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</si>
  <si>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</si>
  <si>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</si>
  <si>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</si>
  <si>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</si>
  <si>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</si>
  <si>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</si>
  <si>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</si>
  <si>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United States</t>
  </si>
  <si>
    <t>Canada</t>
  </si>
  <si>
    <t>India</t>
  </si>
  <si>
    <t>State</t>
  </si>
  <si>
    <t>Region</t>
  </si>
  <si>
    <t>Census Division</t>
  </si>
  <si>
    <t>AK</t>
  </si>
  <si>
    <t>West</t>
  </si>
  <si>
    <t>Pacific</t>
  </si>
  <si>
    <t>AL</t>
  </si>
  <si>
    <t>South</t>
  </si>
  <si>
    <t>East South Central</t>
  </si>
  <si>
    <t>AR</t>
  </si>
  <si>
    <t>West South Central</t>
  </si>
  <si>
    <t>AZ</t>
  </si>
  <si>
    <t>Mountain</t>
  </si>
  <si>
    <t>CA</t>
  </si>
  <si>
    <t>CO</t>
  </si>
  <si>
    <t>CT</t>
  </si>
  <si>
    <t>Northeast</t>
  </si>
  <si>
    <t>New England</t>
  </si>
  <si>
    <t>DC</t>
  </si>
  <si>
    <t>South Atlantic</t>
  </si>
  <si>
    <t>DE</t>
  </si>
  <si>
    <t>FL</t>
  </si>
  <si>
    <t>GA</t>
  </si>
  <si>
    <t>HI</t>
  </si>
  <si>
    <t>IA</t>
  </si>
  <si>
    <t>Midwest</t>
  </si>
  <si>
    <t>West North Central</t>
  </si>
  <si>
    <t>ID</t>
  </si>
  <si>
    <t>IL</t>
  </si>
  <si>
    <t>East North Central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</si>
  <si>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</si>
  <si>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</si>
  <si>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</si>
  <si>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</si>
  <si>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</si>
  <si>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</si>
  <si>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</si>
  <si>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</si>
  <si>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</si>
  <si>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</si>
  <si>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</si>
  <si>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</si>
  <si>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</si>
  <si>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</si>
  <si>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</si>
  <si>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</si>
  <si>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</si>
  <si>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Middle Atlantic</t>
  </si>
  <si>
    <t>NM</t>
  </si>
  <si>
    <t>NV</t>
  </si>
  <si>
    <t>NY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</si>
  <si>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</si>
  <si>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</si>
  <si>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</si>
  <si>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</si>
  <si>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</si>
  <si>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</si>
  <si>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</si>
  <si>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</si>
  <si>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</si>
  <si>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</si>
  <si>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</si>
  <si>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</si>
  <si>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</si>
  <si>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</si>
  <si>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</si>
  <si>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</si>
  <si>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Iran</t>
  </si>
  <si>
    <t>Libya</t>
  </si>
  <si>
    <t>Nigeria</t>
  </si>
  <si>
    <t>Iraq</t>
  </si>
  <si>
    <t>See</t>
  </si>
  <si>
    <t>http://www.eia.gov/forecasts/steo/special/pdf/2012_sp_04.pdf</t>
  </si>
  <si>
    <t>for more information</t>
  </si>
  <si>
    <t>(Cents/kWh)</t>
  </si>
  <si>
    <t>Degree days calculated by applying contemporaneous population weights to state-level data from NOAA.</t>
  </si>
  <si>
    <t>Kuwait</t>
  </si>
  <si>
    <t>OECD Commercial Stocks of Crude Oil and Other Liquids</t>
  </si>
  <si>
    <t>U.S. gasoline and crude oil prices</t>
  </si>
  <si>
    <t>U.S. diesel fuel and crude oil prices</t>
  </si>
  <si>
    <t>U.S. natural gas prices</t>
  </si>
  <si>
    <t>World liquid fuels production and consumption balance</t>
  </si>
  <si>
    <t>World liquid fuels consumption</t>
  </si>
  <si>
    <t>World liquid fuels consumption growth</t>
  </si>
  <si>
    <t>OPEC surplus crude oil production capacity</t>
  </si>
  <si>
    <t>U.S. commercial crude oil stocks</t>
  </si>
  <si>
    <t>U.S. liquid fuels product supplied growth</t>
  </si>
  <si>
    <t>U.S. gasoline and distillate inventories</t>
  </si>
  <si>
    <t>U.S. natural gas consumption</t>
  </si>
  <si>
    <t>U.S. working natural gas in storage</t>
  </si>
  <si>
    <t>U.S. coal consumption</t>
  </si>
  <si>
    <t>U.S. coal production</t>
  </si>
  <si>
    <t>U.S. electricity consumption</t>
  </si>
  <si>
    <t>U.S. residential electricity price</t>
  </si>
  <si>
    <t>U.S. renewable energy supply</t>
  </si>
  <si>
    <t>U.S. carbon dioxide emissions growth</t>
  </si>
  <si>
    <t>U.S. annual energy expenditures share of gross domestic product</t>
  </si>
  <si>
    <t>U.S. summer cooling degree days</t>
  </si>
  <si>
    <t>U.S. winter heating degree days</t>
  </si>
  <si>
    <t>West Texas Intermediate (WTI) crude oil price</t>
  </si>
  <si>
    <t>Henry Hub natural gas price</t>
  </si>
  <si>
    <t>Total energy</t>
  </si>
  <si>
    <t xml:space="preserve">build </t>
  </si>
  <si>
    <t>draw</t>
  </si>
  <si>
    <t>total</t>
  </si>
  <si>
    <t>crude oil</t>
  </si>
  <si>
    <t>ethanol</t>
  </si>
  <si>
    <t>natural gas plant liquids</t>
  </si>
  <si>
    <t>biodiesel</t>
  </si>
  <si>
    <t>WTIPUUS</t>
  </si>
  <si>
    <t>annual average</t>
  </si>
  <si>
    <t xml:space="preserve"> forecast</t>
  </si>
  <si>
    <t>coprpus</t>
  </si>
  <si>
    <t>nlprpus</t>
  </si>
  <si>
    <t>eoprpus</t>
  </si>
  <si>
    <t>bdprpus</t>
  </si>
  <si>
    <t>etfppus</t>
  </si>
  <si>
    <t>prfppus</t>
  </si>
  <si>
    <t>c4fppus</t>
  </si>
  <si>
    <t>ppfppus</t>
  </si>
  <si>
    <t>propane</t>
  </si>
  <si>
    <t>butanes</t>
  </si>
  <si>
    <t>natural gasoline</t>
  </si>
  <si>
    <t>ethane</t>
  </si>
  <si>
    <t>PATCPUSX</t>
  </si>
  <si>
    <t>MGTCPUSX</t>
  </si>
  <si>
    <t>motor gasoline</t>
  </si>
  <si>
    <t>JFTCPUS</t>
  </si>
  <si>
    <t>jet fuel</t>
  </si>
  <si>
    <t>DFTCPUS</t>
  </si>
  <si>
    <t>distillate fuel</t>
  </si>
  <si>
    <t>other</t>
  </si>
  <si>
    <t>hydrocarbon gas liquids</t>
  </si>
  <si>
    <t>NLTCPUS</t>
  </si>
  <si>
    <t>total monthly production</t>
  </si>
  <si>
    <t>ettcpus</t>
  </si>
  <si>
    <t>prtcpus</t>
  </si>
  <si>
    <t>c4tcpus</t>
  </si>
  <si>
    <t>pptcpus</t>
  </si>
  <si>
    <t>monthly product supplied (consumption)</t>
  </si>
  <si>
    <t>electric power</t>
  </si>
  <si>
    <t>industrial</t>
  </si>
  <si>
    <t>residential and commercial</t>
  </si>
  <si>
    <t>total monthly consumption</t>
  </si>
  <si>
    <t>NGTCPUS</t>
  </si>
  <si>
    <t>NGEPCON</t>
  </si>
  <si>
    <t>NGINX</t>
  </si>
  <si>
    <t>NGRCPUS</t>
  </si>
  <si>
    <t>coke plants</t>
  </si>
  <si>
    <t>CLTCPUS_TON</t>
  </si>
  <si>
    <t>CLEPCON_TON</t>
  </si>
  <si>
    <t>CLZCPUS_TON</t>
  </si>
  <si>
    <t>CLKCPUS_TON</t>
  </si>
  <si>
    <t>monthly consumption</t>
  </si>
  <si>
    <t>residential sales</t>
  </si>
  <si>
    <t>industrial sales</t>
  </si>
  <si>
    <t>commercial and transportation</t>
  </si>
  <si>
    <t>direct use of electricity</t>
  </si>
  <si>
    <t>Product supplied (million barrels per day)</t>
  </si>
  <si>
    <t>total product supplied (consumption)</t>
  </si>
  <si>
    <t>NGHHUUS</t>
  </si>
  <si>
    <t>NGRCUUS</t>
  </si>
  <si>
    <t>residential price</t>
  </si>
  <si>
    <t xml:space="preserve"> residential forecast</t>
  </si>
  <si>
    <t>MGRARUS</t>
  </si>
  <si>
    <t>retail regular gasoline</t>
  </si>
  <si>
    <t>BREPUUS</t>
  </si>
  <si>
    <t>Brent crude oil</t>
  </si>
  <si>
    <t>wholesale gasoline</t>
  </si>
  <si>
    <t>MGWHUUS</t>
  </si>
  <si>
    <t>wholesale margin</t>
  </si>
  <si>
    <t>retail margin</t>
  </si>
  <si>
    <t>Annual Growth (dollars per gallon)</t>
  </si>
  <si>
    <t>DSRTUUS</t>
  </si>
  <si>
    <t>DSWHUUS</t>
  </si>
  <si>
    <t>NGMPPGLF</t>
  </si>
  <si>
    <t>NGMP48NGOM</t>
  </si>
  <si>
    <t>NGMPPUS</t>
  </si>
  <si>
    <t>monthly marketed natural gas production</t>
  </si>
  <si>
    <t>total production</t>
  </si>
  <si>
    <t>PAPR_WORLD</t>
  </si>
  <si>
    <t>PATC_WORLD</t>
  </si>
  <si>
    <t>T3_STCHANGE_WORLD</t>
  </si>
  <si>
    <t>CLPRPUS_TON</t>
  </si>
  <si>
    <t>CLPRPWR_TON</t>
  </si>
  <si>
    <t>CLPRPAR_TON</t>
  </si>
  <si>
    <t>CLPRPIR_TON</t>
  </si>
  <si>
    <t>monthly production</t>
  </si>
  <si>
    <t>ESRCUUS</t>
  </si>
  <si>
    <t>annual average price</t>
  </si>
  <si>
    <t>Eurasia</t>
  </si>
  <si>
    <t>PAPR_OPEC</t>
  </si>
  <si>
    <t>PAPR_CA</t>
  </si>
  <si>
    <t>PAPR_MX</t>
  </si>
  <si>
    <t>PAPR_US</t>
  </si>
  <si>
    <t>PAPR_RS</t>
  </si>
  <si>
    <t>PAPR_AJ</t>
  </si>
  <si>
    <t>PAPR_KZ</t>
  </si>
  <si>
    <t>PAPR_TX</t>
  </si>
  <si>
    <t>PAPR_AR</t>
  </si>
  <si>
    <t>PAPR_BR</t>
  </si>
  <si>
    <t>PAPR_CO</t>
  </si>
  <si>
    <t>PAPR_OLA</t>
  </si>
  <si>
    <t>PATC_CH</t>
  </si>
  <si>
    <t>PATC_US</t>
  </si>
  <si>
    <t>PATC_IN</t>
  </si>
  <si>
    <t>Middle East</t>
  </si>
  <si>
    <t>PATC_OECD</t>
  </si>
  <si>
    <t>OECD</t>
  </si>
  <si>
    <t>PATC_NON_OECD</t>
  </si>
  <si>
    <t>Non-OECD</t>
  </si>
  <si>
    <t>Other OECD</t>
  </si>
  <si>
    <t>Other non-OECD</t>
  </si>
  <si>
    <t>PATC_R05</t>
  </si>
  <si>
    <t>PAPR_NONOPEC</t>
  </si>
  <si>
    <t>NGIMPUS_LNG</t>
  </si>
  <si>
    <t>NGEXPUS_LNG</t>
  </si>
  <si>
    <t>NGIMPUS_PIPE</t>
  </si>
  <si>
    <t>NGEXPUS_PIPE</t>
  </si>
  <si>
    <t>NGPRPUS</t>
  </si>
  <si>
    <t>NGNWPUS</t>
  </si>
  <si>
    <t>BALIT</t>
  </si>
  <si>
    <t>NGWGPUS</t>
  </si>
  <si>
    <t>LNG imports</t>
  </si>
  <si>
    <t>LNG exports</t>
  </si>
  <si>
    <t>pipeline imports</t>
  </si>
  <si>
    <t>pipeline exports</t>
  </si>
  <si>
    <t>net imports</t>
  </si>
  <si>
    <t>NGIMPUS</t>
  </si>
  <si>
    <t>NGEXPUS</t>
  </si>
  <si>
    <t>forecast</t>
  </si>
  <si>
    <t>Series names for chart</t>
  </si>
  <si>
    <t>prnipus</t>
  </si>
  <si>
    <t xml:space="preserve">propane </t>
  </si>
  <si>
    <t>etnipus</t>
  </si>
  <si>
    <t>c4nipus</t>
  </si>
  <si>
    <t>ppnipus</t>
  </si>
  <si>
    <t>net trade</t>
  </si>
  <si>
    <t xml:space="preserve">World Total </t>
  </si>
  <si>
    <t>COPS_OPEC</t>
  </si>
  <si>
    <t>OECD commercial stocks in days of supply</t>
  </si>
  <si>
    <t>PASCD_OECD_T3</t>
  </si>
  <si>
    <t>COSXPUS</t>
  </si>
  <si>
    <t>U.S. distillate fuel inventories</t>
  </si>
  <si>
    <t>DFPSPUS</t>
  </si>
  <si>
    <t>WTI spot price</t>
  </si>
  <si>
    <t>Coal generation</t>
  </si>
  <si>
    <t>Total generation</t>
  </si>
  <si>
    <t>Other sources</t>
  </si>
  <si>
    <t>CLPS_EP</t>
  </si>
  <si>
    <t>HVTCBUS</t>
  </si>
  <si>
    <t>WWTCBUS</t>
  </si>
  <si>
    <t>WNTCBUS</t>
  </si>
  <si>
    <t>OWTCBUS</t>
  </si>
  <si>
    <t>GETCBUS</t>
  </si>
  <si>
    <t>SOTCBUS</t>
  </si>
  <si>
    <t>Petroleum (included in other)</t>
  </si>
  <si>
    <t>U.S. Renewable Energy Supply Growth (Quadrillion Btu)</t>
  </si>
  <si>
    <t>TETCCO2</t>
  </si>
  <si>
    <t>CXTCCO2</t>
  </si>
  <si>
    <t>PATCCO2</t>
  </si>
  <si>
    <t>NGTCCO2</t>
  </si>
  <si>
    <t>Energy expenditures as a share of GDP</t>
  </si>
  <si>
    <t>TETC_EXP_SHR</t>
  </si>
  <si>
    <t>total winter</t>
  </si>
  <si>
    <t>STEO HDDs</t>
  </si>
  <si>
    <t>10-year average</t>
  </si>
  <si>
    <t>ZWHDPUS</t>
  </si>
  <si>
    <t>ZWHD_US_10YR</t>
  </si>
  <si>
    <t>STEO CDDs</t>
  </si>
  <si>
    <t>ZWCDPUS</t>
  </si>
  <si>
    <t>ZWCD_US_10YR</t>
  </si>
  <si>
    <t>Saudi Arabia</t>
  </si>
  <si>
    <t>residential natural gas price</t>
  </si>
  <si>
    <t>Henry Hub price</t>
  </si>
  <si>
    <t>U.S. natural gas balance</t>
  </si>
  <si>
    <t>U.S. natural gas plant liquids production</t>
  </si>
  <si>
    <t>U.S. hydrocarbon gas liquids consumption</t>
  </si>
  <si>
    <t>U.S. natural gas trade</t>
  </si>
  <si>
    <t>residential electricity price</t>
  </si>
  <si>
    <t>other non-OPEC</t>
  </si>
  <si>
    <t>PADI_IR</t>
  </si>
  <si>
    <t>PADI_LY</t>
  </si>
  <si>
    <t>PADI_NI</t>
  </si>
  <si>
    <t>PADI_IZ</t>
  </si>
  <si>
    <t>PADI_KU</t>
  </si>
  <si>
    <t>PADI_SA</t>
  </si>
  <si>
    <t>OPEC</t>
  </si>
  <si>
    <t>PADI_OPEC</t>
  </si>
  <si>
    <t>PADI_NONOPEC</t>
  </si>
  <si>
    <t>PADI_CA</t>
  </si>
  <si>
    <t>non-OPEC</t>
  </si>
  <si>
    <t>non-OPEC Countries</t>
  </si>
  <si>
    <t>Estimated OPEC and non-OPEC production</t>
  </si>
  <si>
    <t>Estimated OECD and non-OECD consumption</t>
  </si>
  <si>
    <t>non-OECD</t>
  </si>
  <si>
    <t xml:space="preserve">World liquid fuels production and consumption </t>
  </si>
  <si>
    <t xml:space="preserve">World crude oil and liquid fuels production </t>
  </si>
  <si>
    <t>COPRPUS</t>
  </si>
  <si>
    <t>PAPRPAK</t>
  </si>
  <si>
    <t xml:space="preserve">         Alaska</t>
  </si>
  <si>
    <t>PAPRPGLF</t>
  </si>
  <si>
    <t>PAPR48NGOM</t>
  </si>
  <si>
    <t>total U.S. production</t>
  </si>
  <si>
    <t>U.S. crude oil production (million barrels/day)</t>
  </si>
  <si>
    <t>Consumption Growth (million barrels/day)</t>
  </si>
  <si>
    <t>net change</t>
  </si>
  <si>
    <t>retail regular diesel</t>
  </si>
  <si>
    <t>liquid fuels</t>
  </si>
  <si>
    <t>total natural gas plant liquids production</t>
  </si>
  <si>
    <t>total hydrocarbon gas liquids product supplied</t>
  </si>
  <si>
    <t>nltcpus</t>
  </si>
  <si>
    <t>U.S. dry natural gas production</t>
  </si>
  <si>
    <t>U.S.  natural gas consumption</t>
  </si>
  <si>
    <t>U.S.  natural gas gross exports</t>
  </si>
  <si>
    <t>U.S.  natural gas gross imports</t>
  </si>
  <si>
    <t>net storage withdrawals</t>
  </si>
  <si>
    <t>balancing item</t>
  </si>
  <si>
    <t>History</t>
  </si>
  <si>
    <t>total summer</t>
  </si>
  <si>
    <t>wholesale diesel</t>
  </si>
  <si>
    <t>crude oil net imports</t>
  </si>
  <si>
    <t>PANIPUS</t>
  </si>
  <si>
    <t>product net imports</t>
  </si>
  <si>
    <t>CONIPUS</t>
  </si>
  <si>
    <t xml:space="preserve">total net imports </t>
  </si>
  <si>
    <t>MGTSPUS</t>
  </si>
  <si>
    <t>U.S. total gasoline inventories</t>
  </si>
  <si>
    <t>commercial</t>
  </si>
  <si>
    <t>residential</t>
  </si>
  <si>
    <t>NGCCPUS</t>
  </si>
  <si>
    <t>transportation</t>
  </si>
  <si>
    <t xml:space="preserve"> diesel forecast</t>
  </si>
  <si>
    <t>crude oil  forecast</t>
  </si>
  <si>
    <t>annual average gasoline</t>
  </si>
  <si>
    <t>monthly history</t>
  </si>
  <si>
    <t>monthly forecast</t>
  </si>
  <si>
    <t>U.S. liquid fuels production growth</t>
  </si>
  <si>
    <t>U.S. crude oil production</t>
  </si>
  <si>
    <t>U.S. commercial propane inventories</t>
  </si>
  <si>
    <t>U.S. marketed natural gas production</t>
  </si>
  <si>
    <t xml:space="preserve">U.S. net trade of hydrocarbon gas liquids </t>
  </si>
  <si>
    <t>Waste biomass</t>
  </si>
  <si>
    <t>monthly crude oil production</t>
  </si>
  <si>
    <t>all months</t>
  </si>
  <si>
    <t>Production (billion cubic feet per day)</t>
  </si>
  <si>
    <t>Production Growth (bcf per day)</t>
  </si>
  <si>
    <t>consumption</t>
  </si>
  <si>
    <t>product net exports</t>
  </si>
  <si>
    <t>U.S. total production</t>
  </si>
  <si>
    <t>stock change</t>
  </si>
  <si>
    <t>world consumption</t>
  </si>
  <si>
    <t>world production</t>
  </si>
  <si>
    <t>date</t>
  </si>
  <si>
    <t>quarter</t>
  </si>
  <si>
    <t xml:space="preserve"> (million barrels/day)</t>
  </si>
  <si>
    <t>surplus capacity</t>
  </si>
  <si>
    <t>days of</t>
  </si>
  <si>
    <t>supply</t>
  </si>
  <si>
    <t>annual production (million barrels per day)</t>
  </si>
  <si>
    <t>total monthly product supplied</t>
  </si>
  <si>
    <t>gross exports</t>
  </si>
  <si>
    <t>gross imports</t>
  </si>
  <si>
    <t>net storage builds only</t>
  </si>
  <si>
    <t>net storage draws only</t>
  </si>
  <si>
    <t>U.S. working natural gas in storage
(billion cubic feet)</t>
  </si>
  <si>
    <t>Short Tons</t>
  </si>
  <si>
    <t>total consumption</t>
  </si>
  <si>
    <t>Population-weighted cooling degree-days</t>
  </si>
  <si>
    <t xml:space="preserve">Population-weighted heating degree days </t>
  </si>
  <si>
    <t>U.S. coal consumption (million short tons)</t>
  </si>
  <si>
    <t>retail and other industry</t>
  </si>
  <si>
    <t>PADI_US</t>
  </si>
  <si>
    <t xml:space="preserve">Estimated unplanned crude oil production outages among OPEC and non-OPEC producers </t>
  </si>
  <si>
    <t>monthly retail regular gasoline</t>
  </si>
  <si>
    <t>monthly Brent crude oil</t>
  </si>
  <si>
    <t>annual average Brent</t>
  </si>
  <si>
    <t>Brent  forecast</t>
  </si>
  <si>
    <t>gasoline forecast</t>
  </si>
  <si>
    <t>monthly retail diesel</t>
  </si>
  <si>
    <t>annual average diesel</t>
  </si>
  <si>
    <t>monthly Henry Hub spot price</t>
  </si>
  <si>
    <t>annual average Henry Hub</t>
  </si>
  <si>
    <t>monthly residential price</t>
  </si>
  <si>
    <t>annual average residential</t>
  </si>
  <si>
    <t>Estimated OPEC Unplanned Crude Oil Production Outages (million b/d)</t>
  </si>
  <si>
    <t>Estimated non-OPEC Unplanned Crude Oil Production Outages (million b/d)</t>
  </si>
  <si>
    <t>Venezuela</t>
  </si>
  <si>
    <t>PADI_VE</t>
  </si>
  <si>
    <t>ELDUTWH</t>
  </si>
  <si>
    <t>ELCOTWH</t>
  </si>
  <si>
    <t>Consumption (billion kilowatthours)</t>
  </si>
  <si>
    <t>Consumption Growth (billion kWh)</t>
  </si>
  <si>
    <t>toepgen_us</t>
  </si>
  <si>
    <t>clepgen_us</t>
  </si>
  <si>
    <t>ngepgen_us</t>
  </si>
  <si>
    <t>nuepgen_us</t>
  </si>
  <si>
    <t>ogepgen_us</t>
  </si>
  <si>
    <t>otepgen_us</t>
  </si>
  <si>
    <t>hvepgen_us</t>
  </si>
  <si>
    <t>paepgen_us</t>
  </si>
  <si>
    <t>Other gases</t>
  </si>
  <si>
    <t>NGW_East</t>
  </si>
  <si>
    <t>NGW_MW</t>
  </si>
  <si>
    <t>NGW_SC</t>
  </si>
  <si>
    <t>NGW_MTN</t>
  </si>
  <si>
    <t>NGW_PAC</t>
  </si>
  <si>
    <t>OECD commercial inventories of crude oil and other liquids (days of supply)</t>
  </si>
  <si>
    <t>U.S. commercial crude oil inventories</t>
  </si>
  <si>
    <t>U.S. net imports of crude oil and liquid fuels</t>
  </si>
  <si>
    <t>U.S. electric power sector coal inventories</t>
  </si>
  <si>
    <t>U.S. Census regions and divisions</t>
  </si>
  <si>
    <t>C3PSPUS</t>
  </si>
  <si>
    <t xml:space="preserve">U.S. commercial propane stocks </t>
  </si>
  <si>
    <t>NGHHMCF</t>
  </si>
  <si>
    <t>Region ID</t>
  </si>
  <si>
    <t>STEO region name</t>
  </si>
  <si>
    <t>NERC region / ISO area*</t>
  </si>
  <si>
    <t>Representative wholesale price point</t>
  </si>
  <si>
    <t>NPCC / ISO New England (ISO-NE)</t>
  </si>
  <si>
    <t>ISO-NE internal hub</t>
  </si>
  <si>
    <t>New York</t>
  </si>
  <si>
    <t>NPCC / New York ISO (NYISO)</t>
  </si>
  <si>
    <t>NYISO Hudson Valley zone</t>
  </si>
  <si>
    <t>PJ</t>
  </si>
  <si>
    <t>Mid-Atlantic</t>
  </si>
  <si>
    <t>RFC / PJM Interconnection (PJM ISO)</t>
  </si>
  <si>
    <t>PJM Western hub</t>
  </si>
  <si>
    <t>SE</t>
  </si>
  <si>
    <t>Southeast</t>
  </si>
  <si>
    <t>SERC / Southeast Reliability Corporation (SERC)</t>
  </si>
  <si>
    <t>SERC Index, Into Southern hub</t>
  </si>
  <si>
    <t>Florida</t>
  </si>
  <si>
    <t>SERC / Florida Reliability Coordinating Council (FRCC)</t>
  </si>
  <si>
    <t>FRCC Index, Florida Reliability average</t>
  </si>
  <si>
    <t>MW</t>
  </si>
  <si>
    <t>MRO / Midcontinent ISO (MISO)</t>
  </si>
  <si>
    <t>MISO Illinois hub</t>
  </si>
  <si>
    <t>SP</t>
  </si>
  <si>
    <t>Central</t>
  </si>
  <si>
    <t>MRO / Southwest Power Pool (SPP)</t>
  </si>
  <si>
    <t>SPP ISO South hub</t>
  </si>
  <si>
    <t>Texas</t>
  </si>
  <si>
    <t>TRE / Electric Reliability Corporation of Texas (ERCOT)</t>
  </si>
  <si>
    <t>ERCOT North hub</t>
  </si>
  <si>
    <t>SW</t>
  </si>
  <si>
    <t>Southwest</t>
  </si>
  <si>
    <t>WECC / Southwest Reserve Sharing Group (SRSG)</t>
  </si>
  <si>
    <t>Southwest index, Palo Verde hub</t>
  </si>
  <si>
    <t>NW</t>
  </si>
  <si>
    <t>Northwest</t>
  </si>
  <si>
    <t>WECC / Northwest Power Pool (NWPP) and 
              Rocky Mountain Reserve Group (RMRG)</t>
  </si>
  <si>
    <t>Northwest index, Mid-Columbia hub</t>
  </si>
  <si>
    <t>California</t>
  </si>
  <si>
    <t>WECC / California ISO (CAISO) and neighboring 
              balancing authorities (BANC, TIDC, LDWP, IID)</t>
  </si>
  <si>
    <t>CAISO SP-15 zone</t>
  </si>
  <si>
    <t>HA</t>
  </si>
  <si>
    <t>Hawaii and Alaska</t>
  </si>
  <si>
    <t xml:space="preserve"> ---</t>
  </si>
  <si>
    <t>Note:  STEO electricity supply regions are based off of NERC Long-Term Reliability Assessment areas:</t>
  </si>
  <si>
    <t xml:space="preserve">          https://www.nerc.com/pa/RAPA/ra/Pages/default.aspx</t>
  </si>
  <si>
    <t>U.S. STEO electricity supply regions</t>
  </si>
  <si>
    <t>hard-wired numbers</t>
  </si>
  <si>
    <t>ELRCP_US</t>
  </si>
  <si>
    <t>ELICP_US</t>
  </si>
  <si>
    <t>ELCCP_US</t>
  </si>
  <si>
    <t>ELACP_US</t>
  </si>
  <si>
    <t>refinery gain</t>
  </si>
  <si>
    <t>paglpus</t>
  </si>
  <si>
    <t>renewable and oxygenate plant produciton</t>
  </si>
  <si>
    <t>parnpus</t>
  </si>
  <si>
    <t>products adjustment</t>
  </si>
  <si>
    <t>renewable diesel</t>
  </si>
  <si>
    <t>other biofuels</t>
  </si>
  <si>
    <t>rdprpus</t>
  </si>
  <si>
    <t>obprpus</t>
  </si>
  <si>
    <t>PAFPPUS</t>
  </si>
  <si>
    <t>biofuels</t>
  </si>
  <si>
    <t>papr_us</t>
  </si>
  <si>
    <t xml:space="preserve"> ethanol</t>
  </si>
  <si>
    <t xml:space="preserve"> renewable diesel</t>
  </si>
  <si>
    <t xml:space="preserve"> other biofuels</t>
  </si>
  <si>
    <t xml:space="preserve"> biodiesel</t>
  </si>
  <si>
    <t>BTTCBUS</t>
  </si>
  <si>
    <t>EOTCBUS</t>
  </si>
  <si>
    <t>Ethanol</t>
  </si>
  <si>
    <t>Biodieses/renwable diesel</t>
  </si>
  <si>
    <t>Biofuel losses and coproducts</t>
  </si>
  <si>
    <t>BFLCBUS</t>
  </si>
  <si>
    <t>Russia</t>
  </si>
  <si>
    <t>PADI_RS</t>
  </si>
  <si>
    <t>Note: Hydropower excludes pumped storage generation. Liquids include ethanol, biodiesel, renewable diesel, other biofuels, and biofuel losses and coproducts.Waste biomass includes municipal waste from biogenic sources, landfill gas, and non-wood waste.</t>
  </si>
  <si>
    <t>Global oil markets</t>
  </si>
  <si>
    <t>Petroleum products</t>
  </si>
  <si>
    <t>Economy, weather, CO2</t>
  </si>
  <si>
    <t>Electricity, coal, and renewables</t>
  </si>
  <si>
    <t>−</t>
  </si>
  <si>
    <t>Wind</t>
  </si>
  <si>
    <t>wnepgen_us</t>
  </si>
  <si>
    <t>soepgen_us</t>
  </si>
  <si>
    <t>OCED</t>
  </si>
  <si>
    <t>ngepcgw_us</t>
  </si>
  <si>
    <t>clepcgw_us</t>
  </si>
  <si>
    <t>wnepcgw_us</t>
  </si>
  <si>
    <t>spepcgwx_us</t>
  </si>
  <si>
    <t>stepcgw_us</t>
  </si>
  <si>
    <t>nuepcgw_us</t>
  </si>
  <si>
    <t>baepcgw_us</t>
  </si>
  <si>
    <t>paepcgw_us</t>
  </si>
  <si>
    <t>ogepcgw_us</t>
  </si>
  <si>
    <t>geepcgw_us</t>
  </si>
  <si>
    <t>owepcgw_us</t>
  </si>
  <si>
    <t>wwepcgw_us</t>
  </si>
  <si>
    <t>hvepcgw_us</t>
  </si>
  <si>
    <t>hpepcgw_us</t>
  </si>
  <si>
    <t>otepcgw_us</t>
  </si>
  <si>
    <t>Pumped storage hydroelectric</t>
  </si>
  <si>
    <t>Other nonreenwble sources</t>
  </si>
  <si>
    <t>Solar photovoltaic</t>
  </si>
  <si>
    <t>Solar thermal</t>
  </si>
  <si>
    <t>Battery storage</t>
  </si>
  <si>
    <t>Conventional hydroelectric</t>
  </si>
  <si>
    <t>U.S. electricity generation by source</t>
  </si>
  <si>
    <t>Nonhydro Renewables</t>
  </si>
  <si>
    <t>Permian</t>
  </si>
  <si>
    <t>Bakken</t>
  </si>
  <si>
    <t>Eagle Ford</t>
  </si>
  <si>
    <t>Niobrara-Codell</t>
  </si>
  <si>
    <t>Austin Chalk</t>
  </si>
  <si>
    <t>Mississippian</t>
  </si>
  <si>
    <t>Woodford</t>
  </si>
  <si>
    <t>Rest of U.S. L48</t>
  </si>
  <si>
    <t>TOPRPM</t>
  </si>
  <si>
    <t>TOPRBK</t>
  </si>
  <si>
    <t>TOPREF</t>
  </si>
  <si>
    <t>TOPRNI</t>
  </si>
  <si>
    <t>TOPRAC</t>
  </si>
  <si>
    <t>TOPRMP</t>
  </si>
  <si>
    <t>TOPRWF</t>
  </si>
  <si>
    <t>TOPRR48</t>
  </si>
  <si>
    <t>Haynesville</t>
  </si>
  <si>
    <t>Marcellus</t>
  </si>
  <si>
    <t>Utica</t>
  </si>
  <si>
    <t>Barnett</t>
  </si>
  <si>
    <t>Fayetteville</t>
  </si>
  <si>
    <t>Rest of U.S.</t>
  </si>
  <si>
    <t>SNGPRPM</t>
  </si>
  <si>
    <t>SNGPRHA</t>
  </si>
  <si>
    <t>SNGPRMC</t>
  </si>
  <si>
    <t>SNGPRUA</t>
  </si>
  <si>
    <t>SNGPREF</t>
  </si>
  <si>
    <t>SNGPRBK</t>
  </si>
  <si>
    <t>SNGPRBN</t>
  </si>
  <si>
    <t>SNGPRFY</t>
  </si>
  <si>
    <t>SNGPRMP</t>
  </si>
  <si>
    <t>SNGPRWF</t>
  </si>
  <si>
    <t>SNGPRR48</t>
  </si>
  <si>
    <t>NGMPEF</t>
  </si>
  <si>
    <t>NGMPPM</t>
  </si>
  <si>
    <t>NGMPBK</t>
  </si>
  <si>
    <t>NGMPAP</t>
  </si>
  <si>
    <t>NGMPHA</t>
  </si>
  <si>
    <t>NGMPR48</t>
  </si>
  <si>
    <t>Appalachia</t>
  </si>
  <si>
    <t>COPREF</t>
  </si>
  <si>
    <t>COPRPM</t>
  </si>
  <si>
    <t>COPRBK</t>
  </si>
  <si>
    <t>COPRAP</t>
  </si>
  <si>
    <t>COPRHA</t>
  </si>
  <si>
    <t>COPRR48</t>
  </si>
  <si>
    <t>SNGPRNI</t>
  </si>
  <si>
    <t>U.S. regional crude oil and natural gas production</t>
  </si>
  <si>
    <t>Tight oil production by formation</t>
  </si>
  <si>
    <t>Dry shale natural gas production by formation</t>
  </si>
  <si>
    <t>Marketed natural gas production by region</t>
  </si>
  <si>
    <t>Crude oil production by region</t>
  </si>
  <si>
    <t>U.S. production regions</t>
  </si>
  <si>
    <t>ARKANSAS</t>
  </si>
  <si>
    <t>COLUMBIA</t>
  </si>
  <si>
    <t>LAFAYETTE</t>
  </si>
  <si>
    <t>LOUISIANA</t>
  </si>
  <si>
    <t>BIENVILLE</t>
  </si>
  <si>
    <t>BOSSIER</t>
  </si>
  <si>
    <t>CADDO</t>
  </si>
  <si>
    <t>CLAIBORNE</t>
  </si>
  <si>
    <t>DE SOTO</t>
  </si>
  <si>
    <t>NATCHITOCHES</t>
  </si>
  <si>
    <t>RED RIVER</t>
  </si>
  <si>
    <t>SABINE</t>
  </si>
  <si>
    <t>UNION</t>
  </si>
  <si>
    <t>WEBSTER</t>
  </si>
  <si>
    <t>Marcellus Shale</t>
  </si>
  <si>
    <t>MARYLAND</t>
  </si>
  <si>
    <t>GARRETT</t>
  </si>
  <si>
    <t>ALLEGANY</t>
  </si>
  <si>
    <t>MONTANA</t>
  </si>
  <si>
    <t>DAWSON</t>
  </si>
  <si>
    <t>MCCONE</t>
  </si>
  <si>
    <t>RICHLAND</t>
  </si>
  <si>
    <t>ROOSEVELT</t>
  </si>
  <si>
    <t>SHERIDAN</t>
  </si>
  <si>
    <t>NORTH DAKOTA</t>
  </si>
  <si>
    <t>BILLINGS</t>
  </si>
  <si>
    <t>BOTTINEAU</t>
  </si>
  <si>
    <t>BURKE</t>
  </si>
  <si>
    <t>DIVIDE</t>
  </si>
  <si>
    <t>DUNN</t>
  </si>
  <si>
    <t>GOLDEN VALLEY</t>
  </si>
  <si>
    <t>MCHENRY</t>
  </si>
  <si>
    <t>MCKENZIE</t>
  </si>
  <si>
    <t>MCLEAN</t>
  </si>
  <si>
    <t>MERCER</t>
  </si>
  <si>
    <t>MOUNTRAIL</t>
  </si>
  <si>
    <t>RENVILLE</t>
  </si>
  <si>
    <t>STARK</t>
  </si>
  <si>
    <t>WARD</t>
  </si>
  <si>
    <t>WILLIAMS</t>
  </si>
  <si>
    <t>NEW MEXICO</t>
  </si>
  <si>
    <t>CHAVES</t>
  </si>
  <si>
    <t>EDDY</t>
  </si>
  <si>
    <t>LEA</t>
  </si>
  <si>
    <t>NEW YORK</t>
  </si>
  <si>
    <t>BROOME</t>
  </si>
  <si>
    <t>CATTARAUGUS</t>
  </si>
  <si>
    <t>CHAUTAUQUA</t>
  </si>
  <si>
    <t>CHEMUNG</t>
  </si>
  <si>
    <t>ERIE</t>
  </si>
  <si>
    <t>LIVINGSTON</t>
  </si>
  <si>
    <t>SCHUYLER</t>
  </si>
  <si>
    <t>STEUBEN</t>
  </si>
  <si>
    <t>WYOMING</t>
  </si>
  <si>
    <t>OHIO</t>
  </si>
  <si>
    <t>BELMONT</t>
  </si>
  <si>
    <t>CARROLL</t>
  </si>
  <si>
    <t>COLUMBIANA</t>
  </si>
  <si>
    <t>COSHOCTON</t>
  </si>
  <si>
    <t>GUERNSEY</t>
  </si>
  <si>
    <t>HARRISON</t>
  </si>
  <si>
    <t>HOCKING</t>
  </si>
  <si>
    <t>JEFFERSON</t>
  </si>
  <si>
    <t>MAHONING</t>
  </si>
  <si>
    <t>MONROE</t>
  </si>
  <si>
    <t>MORGAN</t>
  </si>
  <si>
    <t>MUSKINGUM</t>
  </si>
  <si>
    <t>NOBLE</t>
  </si>
  <si>
    <t>PERRY</t>
  </si>
  <si>
    <t>PORTAGE</t>
  </si>
  <si>
    <t>TRUMBULL</t>
  </si>
  <si>
    <t>TUSCARAWAS</t>
  </si>
  <si>
    <t>WASHINGTON</t>
  </si>
  <si>
    <t>WAYNE</t>
  </si>
  <si>
    <t>PENNSYLVANIA</t>
  </si>
  <si>
    <t>ALLEGHENY</t>
  </si>
  <si>
    <t>ARMSTRONG</t>
  </si>
  <si>
    <t>BEAVER</t>
  </si>
  <si>
    <t>BEDFORD</t>
  </si>
  <si>
    <t>BLAIR</t>
  </si>
  <si>
    <t>BRADFORD</t>
  </si>
  <si>
    <t>BUTLER</t>
  </si>
  <si>
    <t>CAMBRIA</t>
  </si>
  <si>
    <t>CAMERON</t>
  </si>
  <si>
    <t>CENTRE</t>
  </si>
  <si>
    <t>CLARION</t>
  </si>
  <si>
    <t>CLEARFIELD</t>
  </si>
  <si>
    <t>CLINTON</t>
  </si>
  <si>
    <t>CUMBERLAND</t>
  </si>
  <si>
    <t>ELK</t>
  </si>
  <si>
    <t>FAYETTE</t>
  </si>
  <si>
    <t>FOREST</t>
  </si>
  <si>
    <t>FRANKLIN</t>
  </si>
  <si>
    <t>GREENE</t>
  </si>
  <si>
    <t>HUNTINGDON</t>
  </si>
  <si>
    <t>INDIANA</t>
  </si>
  <si>
    <t>LACKAWANNA</t>
  </si>
  <si>
    <t>LAWRENCE</t>
  </si>
  <si>
    <t>LUZERNE</t>
  </si>
  <si>
    <t>LYCOMING</t>
  </si>
  <si>
    <t>MC KEAN</t>
  </si>
  <si>
    <t>PIKE</t>
  </si>
  <si>
    <t>POTTER</t>
  </si>
  <si>
    <t>SOMERSET</t>
  </si>
  <si>
    <t>SULLIVAN</t>
  </si>
  <si>
    <t>SUSQUEHANNA</t>
  </si>
  <si>
    <t>TIOGA</t>
  </si>
  <si>
    <t>VENANGO</t>
  </si>
  <si>
    <t>WARREN</t>
  </si>
  <si>
    <t>WESTMORELAND</t>
  </si>
  <si>
    <t>TEXAS</t>
  </si>
  <si>
    <t>ANDREWS</t>
  </si>
  <si>
    <t>ANGELINA</t>
  </si>
  <si>
    <t>ATASCOSA</t>
  </si>
  <si>
    <t>BAILEY</t>
  </si>
  <si>
    <t>BASTROP</t>
  </si>
  <si>
    <t>BEE</t>
  </si>
  <si>
    <t>BORDEN</t>
  </si>
  <si>
    <t>BRAZOS</t>
  </si>
  <si>
    <t>BURLESON</t>
  </si>
  <si>
    <t>CHEROKEE</t>
  </si>
  <si>
    <t>COCHRAN</t>
  </si>
  <si>
    <t>COKE</t>
  </si>
  <si>
    <t>CONCHO</t>
  </si>
  <si>
    <t>CRANE</t>
  </si>
  <si>
    <t>CROCKETT</t>
  </si>
  <si>
    <t>CROSBY</t>
  </si>
  <si>
    <t>CULBERSON</t>
  </si>
  <si>
    <t>DE WITT</t>
  </si>
  <si>
    <t>DICKENS</t>
  </si>
  <si>
    <t>DIMMIT</t>
  </si>
  <si>
    <t>ECTOR</t>
  </si>
  <si>
    <t>EDWARDS</t>
  </si>
  <si>
    <t>FISHER</t>
  </si>
  <si>
    <t>FLOYD</t>
  </si>
  <si>
    <t>FRIO</t>
  </si>
  <si>
    <t>GAINES</t>
  </si>
  <si>
    <t>GARZA</t>
  </si>
  <si>
    <t>GLASSCOCK</t>
  </si>
  <si>
    <t>GONZALES</t>
  </si>
  <si>
    <t>GREGG</t>
  </si>
  <si>
    <t>HALE</t>
  </si>
  <si>
    <t>HOCKLEY</t>
  </si>
  <si>
    <t>HOWARD</t>
  </si>
  <si>
    <t>IRION</t>
  </si>
  <si>
    <t>KARNES</t>
  </si>
  <si>
    <t>KENT</t>
  </si>
  <si>
    <t>KIMBLE</t>
  </si>
  <si>
    <t>LAMB</t>
  </si>
  <si>
    <t>LA SALLE</t>
  </si>
  <si>
    <t>LAVACA</t>
  </si>
  <si>
    <t>LEE</t>
  </si>
  <si>
    <t>LIVE OAK</t>
  </si>
  <si>
    <t>LOVING</t>
  </si>
  <si>
    <t>LUBBOCK</t>
  </si>
  <si>
    <t>LYNN</t>
  </si>
  <si>
    <t>MCMULLEN</t>
  </si>
  <si>
    <t>MADISON</t>
  </si>
  <si>
    <t>MARION</t>
  </si>
  <si>
    <t>MARTIN</t>
  </si>
  <si>
    <t>MAVERICK</t>
  </si>
  <si>
    <t>MENARD</t>
  </si>
  <si>
    <t>MIDLAND</t>
  </si>
  <si>
    <t>MILAM</t>
  </si>
  <si>
    <t>MITCHELL</t>
  </si>
  <si>
    <t>MOTLEY</t>
  </si>
  <si>
    <t>NACOGDOCHES</t>
  </si>
  <si>
    <t>NOLAN</t>
  </si>
  <si>
    <t>PANOLA</t>
  </si>
  <si>
    <t>PECOS</t>
  </si>
  <si>
    <t>REAGAN</t>
  </si>
  <si>
    <t>REAL</t>
  </si>
  <si>
    <t>REEVES</t>
  </si>
  <si>
    <t>RUSK</t>
  </si>
  <si>
    <t>SAN AUGUSTINE</t>
  </si>
  <si>
    <t>SCHLEICHER</t>
  </si>
  <si>
    <t>SCURRY</t>
  </si>
  <si>
    <t>SHELBY</t>
  </si>
  <si>
    <t>SMITH</t>
  </si>
  <si>
    <t>STERLING</t>
  </si>
  <si>
    <t>SUTTON</t>
  </si>
  <si>
    <t>TERRELL</t>
  </si>
  <si>
    <t>TERRY</t>
  </si>
  <si>
    <t>TOM GREEN</t>
  </si>
  <si>
    <t>UPSHUR</t>
  </si>
  <si>
    <t>UPTON</t>
  </si>
  <si>
    <t>VAL VERDE</t>
  </si>
  <si>
    <t>WEBB</t>
  </si>
  <si>
    <t>WILSON</t>
  </si>
  <si>
    <t>WINKLER</t>
  </si>
  <si>
    <t>YOAKUM</t>
  </si>
  <si>
    <t>ZAVALA</t>
  </si>
  <si>
    <t>WEST VIRGINIA</t>
  </si>
  <si>
    <t>BOONE</t>
  </si>
  <si>
    <t>BRAXTON</t>
  </si>
  <si>
    <t>BROOKE</t>
  </si>
  <si>
    <t>CABELL</t>
  </si>
  <si>
    <t>CALHOUN</t>
  </si>
  <si>
    <t>CLAY</t>
  </si>
  <si>
    <t>DODDRIDGE</t>
  </si>
  <si>
    <t>GILMER</t>
  </si>
  <si>
    <t>GRANT</t>
  </si>
  <si>
    <t>GREENBRIER</t>
  </si>
  <si>
    <t>HAMPSHIRE</t>
  </si>
  <si>
    <t>HANCOCK</t>
  </si>
  <si>
    <t>HARDY</t>
  </si>
  <si>
    <t>JACKSON</t>
  </si>
  <si>
    <t>KANAWHA</t>
  </si>
  <si>
    <t>LEWIS</t>
  </si>
  <si>
    <t>LINCOLN</t>
  </si>
  <si>
    <t>LOGAN</t>
  </si>
  <si>
    <t>MCDOWELL</t>
  </si>
  <si>
    <t>MARSHALL</t>
  </si>
  <si>
    <t>MASON</t>
  </si>
  <si>
    <t>MINERAL</t>
  </si>
  <si>
    <t>MINGO</t>
  </si>
  <si>
    <t>MONONGALIA</t>
  </si>
  <si>
    <t>NICHOLAS</t>
  </si>
  <si>
    <t>PENDLETON</t>
  </si>
  <si>
    <t>PLEASANTS</t>
  </si>
  <si>
    <t>POCAHONTAS</t>
  </si>
  <si>
    <t>PRESTON</t>
  </si>
  <si>
    <t>PUTNAM</t>
  </si>
  <si>
    <t>RALEIGH</t>
  </si>
  <si>
    <t>RANDOLPH</t>
  </si>
  <si>
    <t>RITCHIE</t>
  </si>
  <si>
    <t>ROANE</t>
  </si>
  <si>
    <t>SUMMERS</t>
  </si>
  <si>
    <t>TAYLOR</t>
  </si>
  <si>
    <t>TUCKER</t>
  </si>
  <si>
    <t>TYLER</t>
  </si>
  <si>
    <t>WETZEL</t>
  </si>
  <si>
    <t>WIRT</t>
  </si>
  <si>
    <t>WOOD</t>
  </si>
  <si>
    <t>BARBOUR</t>
  </si>
  <si>
    <t>PADD</t>
  </si>
  <si>
    <t>Region2</t>
  </si>
  <si>
    <t>County</t>
  </si>
  <si>
    <t>CONNECTICUT</t>
  </si>
  <si>
    <t>DELAWARE</t>
  </si>
  <si>
    <t>DISTRICT OF COLUMBIA</t>
  </si>
  <si>
    <t>FLORIDA</t>
  </si>
  <si>
    <t>GEORGIA</t>
  </si>
  <si>
    <t>MAINE</t>
  </si>
  <si>
    <t>MASSACHUSETTS</t>
  </si>
  <si>
    <t>NEW HAMPSHIRE</t>
  </si>
  <si>
    <t>NEW JERSEY</t>
  </si>
  <si>
    <t>NORTH CAROLINA</t>
  </si>
  <si>
    <t>RHODE ISLAND</t>
  </si>
  <si>
    <t>SOUTH CAROLINA</t>
  </si>
  <si>
    <t>VERMONT</t>
  </si>
  <si>
    <t>VIRGINIA</t>
  </si>
  <si>
    <t>ILLINOIS</t>
  </si>
  <si>
    <t>IOWA</t>
  </si>
  <si>
    <t>KANSAS</t>
  </si>
  <si>
    <t>KENTUCKY</t>
  </si>
  <si>
    <t>MICHIGAN</t>
  </si>
  <si>
    <t>MINNESOTA</t>
  </si>
  <si>
    <t>MISSOURI</t>
  </si>
  <si>
    <t>NEBRASKA</t>
  </si>
  <si>
    <t>OKLAHOMA</t>
  </si>
  <si>
    <t>SOUTH DAKOTA</t>
  </si>
  <si>
    <t>TENNESSEE</t>
  </si>
  <si>
    <t>WISCONSIN</t>
  </si>
  <si>
    <t>ALABAMA</t>
  </si>
  <si>
    <t>MISSISSIPPI</t>
  </si>
  <si>
    <t>COLORADO</t>
  </si>
  <si>
    <t>IDAHO</t>
  </si>
  <si>
    <t>UTAH</t>
  </si>
  <si>
    <t>ARIZONA</t>
  </si>
  <si>
    <t>CALIFORNIA</t>
  </si>
  <si>
    <t>NEVADA</t>
  </si>
  <si>
    <t>OREGON</t>
  </si>
  <si>
    <t>SubPADD</t>
  </si>
  <si>
    <t>Central Atlantic</t>
  </si>
  <si>
    <t>Lower Atlantic</t>
  </si>
  <si>
    <t>Gulf Coast</t>
  </si>
  <si>
    <t>Rocky Mountain</t>
  </si>
  <si>
    <t>West Coast</t>
  </si>
  <si>
    <t>U.S. PADD regions</t>
  </si>
  <si>
    <t>Electric Generating Capacity (gigawatts)</t>
  </si>
  <si>
    <t>Electricity Generation, Electric Power Sector (trilllion kilowatthours)</t>
  </si>
  <si>
    <t xml:space="preserve">         Lower 48 States (excl GOA)</t>
  </si>
  <si>
    <t xml:space="preserve">         Federal Gulf of America</t>
  </si>
  <si>
    <t xml:space="preserve">         Federal Gulf of America </t>
  </si>
  <si>
    <t>Federal Gulf of America</t>
  </si>
  <si>
    <t>U.S. excluding Gulf of America</t>
  </si>
  <si>
    <t>production growth (million barrels per day)</t>
  </si>
  <si>
    <t>Alaska</t>
  </si>
  <si>
    <t>NGMPPAK</t>
  </si>
  <si>
    <t>Lower 48 States (excl GOA)</t>
  </si>
  <si>
    <t>dry gas production</t>
  </si>
  <si>
    <t xml:space="preserve">Note: Futures curve is the average settlement price for five trading days ending May 7, 2026. </t>
  </si>
  <si>
    <t>U.S. Energy Information Administration, Short-Term Energy Outlook, May 2026</t>
  </si>
  <si>
    <t>Data source: U.S. Energy Information Administration, Short-Term Energy Outlook, May 2026, Bloomberg, L.P., and LSEG Data</t>
  </si>
  <si>
    <t>2021-Q1</t>
  </si>
  <si>
    <t>2021-Q2</t>
  </si>
  <si>
    <t>2021-Q3</t>
  </si>
  <si>
    <t>2021-Q4</t>
  </si>
  <si>
    <t>2022-Q1</t>
  </si>
  <si>
    <t>2022-Q2</t>
  </si>
  <si>
    <t>2022-Q3</t>
  </si>
  <si>
    <t>2022-Q4</t>
  </si>
  <si>
    <t>2023-Q1</t>
  </si>
  <si>
    <t>2023-Q2</t>
  </si>
  <si>
    <t>2023-Q3</t>
  </si>
  <si>
    <t>2023-Q4</t>
  </si>
  <si>
    <t>2024-Q1</t>
  </si>
  <si>
    <t>2024-Q2</t>
  </si>
  <si>
    <t>2024-Q3</t>
  </si>
  <si>
    <t>2024-Q4</t>
  </si>
  <si>
    <t>2025-Q1</t>
  </si>
  <si>
    <t>2025-Q2</t>
  </si>
  <si>
    <t>2025-Q3</t>
  </si>
  <si>
    <t>2025-Q4</t>
  </si>
  <si>
    <t>2026-Q1</t>
  </si>
  <si>
    <t>2026-Q2</t>
  </si>
  <si>
    <t>2026-Q3</t>
  </si>
  <si>
    <t>2026-Q4</t>
  </si>
  <si>
    <t>2027-Q1</t>
  </si>
  <si>
    <t>2027-Q2</t>
  </si>
  <si>
    <t>2027-Q3</t>
  </si>
  <si>
    <t>2027-Q4</t>
  </si>
  <si>
    <t>Data source: U.S. Energy Information Administration, Short-Term Energy Outlook, May 2026</t>
  </si>
  <si>
    <t>2016-2025 average</t>
  </si>
  <si>
    <t>2021 - 2025</t>
  </si>
  <si>
    <t>Note:  Colored band around days of supply of crude oil and other liquids stocks represents the range between the minimum and maximum from Jan. 2021 − Dec. 2025.</t>
  </si>
  <si>
    <t>monthly range from Jan 2021 − Dec 2025</t>
  </si>
  <si>
    <t>Data source: U.S. Energy Information Administration, Short-Term Energy Outlook, May 2026, and LSEG Data</t>
  </si>
  <si>
    <t>Note:  Colored band around crude oil  stocks represents the range between the minimum and maximum from Jan. 2021 − Dec. 2025.</t>
  </si>
  <si>
    <t>monthly range from Jan 2021 −Dec 2025</t>
  </si>
  <si>
    <t>Note:  Colored bands around storage levels represent the range between the minimum and maximum from Jan. 2021 − Dec. 2025.</t>
  </si>
  <si>
    <t>monthly range from Jan 2021−Dec 2025</t>
  </si>
  <si>
    <t>Note: Excludes propylene. Colored band around days of stocks represents the range between the minimum and maximum from Jan. 2021 − Dec. 2025.</t>
  </si>
  <si>
    <t>Data source: U.S. Energy Information Administration, Short-Term Energy Outlook, May 2026, Bloomberg L.P., and LSEG Data</t>
  </si>
  <si>
    <t>Note:  Colored band around storage levels represents the range between the minimum and maximum from Jan. 2021 - Dec. 2025.</t>
  </si>
  <si>
    <t>Percentage deviation from 2021 − 2025 average</t>
  </si>
  <si>
    <t>Note:  Colored band around storage levels represents the range between the minimum and maximum from Jan. 2021 − Dec. 2025.</t>
  </si>
  <si>
    <t>2023−24</t>
  </si>
  <si>
    <t>2024−25</t>
  </si>
  <si>
    <t>2025−26</t>
  </si>
  <si>
    <t>2026−27</t>
  </si>
  <si>
    <t>2016−2025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</si>
</sst>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mmm\ yyyy"/>
    <numFmt numFmtId="165" formatCode="mmmm\ yyyy"/>
    <numFmt numFmtId="166" formatCode="0.0%"/>
    <numFmt numFmtId="167" formatCode="0.0"/>
    <numFmt numFmtId="168" formatCode="0.000"/>
    <numFmt numFmtId="169" formatCode="mm/dd/yy"/>
    <numFmt numFmtId="170" formatCode="[$-409]d\-mmm\-yy;@"/>
    <numFmt numFmtId="171" formatCode="#,##0.000"/>
    <numFmt numFmtId="173" formatCode="@&quot; .&quot;*."/>
    <numFmt numFmtId="174" formatCode="_(* #,##0_);_(* \(#,##0\);_(* &quot;-&quot;??_);_(@_)"/>
  </numFmts>
  <fonts count="60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i/>
      <sz val="10"/>
      <name val="Palatino Linotype"/>
      <family val="1"/>
    </font>
    <font>
      <sz val="18"/>
      <name val="Times New Roman"/>
      <family val="1"/>
    </font>
    <font>
      <b/>
      <sz val="9"/>
      <name val="Arial"/>
      <family val="2"/>
    </font>
    <font>
      <b/>
      <vertAlign val="subscript"/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u/>
      <sz val="10"/>
      <color rgb="FF3333FF"/>
      <name val="Arial"/>
      <family val="2"/>
    </font>
    <font>
      <sz val="10"/>
      <color rgb="FFFF0000"/>
      <name val="Arial"/>
      <family val="2"/>
    </font>
    <font>
      <b/>
      <sz val="10"/>
      <color theme="4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8"/>
      <name val="Courier"/>
      <family val="3"/>
    </font>
    <font>
      <b/>
      <sz val="8"/>
      <color indexed="8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sz val="12"/>
      <name val="Arial"/>
      <family val="2"/>
    </font>
    <font>
      <b/>
      <sz val="18"/>
      <color rgb="FF000000"/>
      <name val="Arial"/>
      <family val="2"/>
    </font>
    <font>
      <b/>
      <sz val="10"/>
      <color rgb="FFFF0000"/>
      <name val="Arial"/>
      <family val="2"/>
    </font>
    <font>
      <b/>
      <sz val="9"/>
      <color theme="2" tint="0.59999389629810485"/>
      <name val="Arial"/>
      <family val="2"/>
    </font>
    <font>
      <sz val="10"/>
      <color theme="4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name val="Calibri"/>
      <family val="2"/>
      <scheme val="minor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24" fillId="0" borderId="0" applyNumberFormat="0" applyFill="0" applyBorder="0" applyAlignment="0" applyProtection="0">
      <alignment vertical="top"/>
      <protection locked="0"/>
    </xf>
    <xf numFmtId="9" fontId="23" fillId="0" borderId="0" applyFont="0" applyFill="0" applyBorder="0" applyAlignment="0" applyProtection="0"/>
    <xf numFmtId="0" fontId="23" fillId="0" borderId="0"/>
    <xf numFmtId="0" fontId="22" fillId="0" borderId="0"/>
    <xf numFmtId="0" fontId="21" fillId="0" borderId="0"/>
    <xf numFmtId="0" fontId="20" fillId="0" borderId="0"/>
    <xf numFmtId="0" fontId="39" fillId="0" borderId="0"/>
    <xf numFmtId="0" fontId="17" fillId="0" borderId="0"/>
    <xf numFmtId="0" fontId="23" fillId="0" borderId="0"/>
    <xf numFmtId="0" fontId="16" fillId="0" borderId="0"/>
    <xf numFmtId="0" fontId="43" fillId="0" borderId="0"/>
    <xf numFmtId="0" fontId="15" fillId="0" borderId="0"/>
    <xf numFmtId="0" fontId="14" fillId="0" borderId="0"/>
    <xf numFmtId="0" fontId="10" fillId="0" borderId="0"/>
    <xf numFmtId="43" fontId="23" fillId="0" borderId="0" applyFont="0" applyFill="0" applyBorder="0" applyAlignment="0" applyProtection="0"/>
    <xf numFmtId="0" fontId="8" fillId="0" borderId="0"/>
    <xf numFmtId="0" fontId="43" fillId="0" borderId="0"/>
    <xf numFmtId="0" fontId="2" fillId="0" borderId="0"/>
    <xf numFmtId="0" fontId="58" fillId="0" borderId="0" applyNumberFormat="0" applyFill="0" applyBorder="0" applyAlignment="0" applyProtection="0"/>
  </cellStyleXfs>
  <cellXfs count="474">
    <xf numFmtId="0" fontId="0" fillId="0" borderId="0" xfId="0"/>
    <xf numFmtId="164" fontId="0" fillId="0" borderId="0" xfId="0" applyNumberFormat="1"/>
    <xf numFmtId="0" fontId="0" fillId="0" borderId="0" xfId="0" applyAlignment="1">
      <alignment horizontal="right"/>
    </xf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2" fontId="0" fillId="0" borderId="0" xfId="0" applyNumberFormat="1"/>
    <xf numFmtId="2" fontId="0" fillId="0" borderId="0" xfId="0" applyNumberFormat="1" applyAlignment="1">
      <alignment horizontal="right"/>
    </xf>
    <xf numFmtId="0" fontId="0" fillId="0" borderId="0" xfId="0" quotePrefix="1"/>
    <xf numFmtId="0" fontId="0" fillId="0" borderId="1" xfId="0" applyBorder="1"/>
    <xf numFmtId="3" fontId="0" fillId="0" borderId="0" xfId="0" applyNumberFormat="1"/>
    <xf numFmtId="167" fontId="0" fillId="0" borderId="0" xfId="0" applyNumberFormat="1"/>
    <xf numFmtId="166" fontId="0" fillId="0" borderId="0" xfId="0" applyNumberFormat="1"/>
    <xf numFmtId="167" fontId="0" fillId="0" borderId="0" xfId="0" quotePrefix="1" applyNumberFormat="1"/>
    <xf numFmtId="1" fontId="0" fillId="0" borderId="0" xfId="0" applyNumberFormat="1"/>
    <xf numFmtId="168" fontId="0" fillId="0" borderId="0" xfId="0" applyNumberFormat="1"/>
    <xf numFmtId="0" fontId="0" fillId="0" borderId="3" xfId="0" applyBorder="1"/>
    <xf numFmtId="0" fontId="24" fillId="0" borderId="0" xfId="1" applyAlignment="1" applyProtection="1"/>
    <xf numFmtId="0" fontId="0" fillId="0" borderId="0" xfId="0" applyAlignment="1">
      <alignment horizontal="left"/>
    </xf>
    <xf numFmtId="169" fontId="0" fillId="0" borderId="0" xfId="0" applyNumberFormat="1"/>
    <xf numFmtId="166" fontId="0" fillId="0" borderId="0" xfId="0" applyNumberFormat="1" applyAlignment="1">
      <alignment horizontal="right"/>
    </xf>
    <xf numFmtId="2" fontId="23" fillId="0" borderId="0" xfId="0" applyNumberFormat="1" applyFont="1"/>
    <xf numFmtId="0" fontId="23" fillId="0" borderId="0" xfId="0" applyFont="1"/>
    <xf numFmtId="166" fontId="23" fillId="0" borderId="0" xfId="0" applyNumberFormat="1" applyFont="1"/>
    <xf numFmtId="0" fontId="28" fillId="0" borderId="0" xfId="0" applyFont="1"/>
    <xf numFmtId="0" fontId="28" fillId="0" borderId="1" xfId="0" applyFont="1" applyBorder="1" applyAlignment="1">
      <alignment horizontal="right"/>
    </xf>
    <xf numFmtId="0" fontId="28" fillId="0" borderId="1" xfId="0" applyFont="1" applyBorder="1"/>
    <xf numFmtId="0" fontId="28" fillId="0" borderId="0" xfId="0" applyFont="1" applyAlignment="1">
      <alignment horizontal="right"/>
    </xf>
    <xf numFmtId="0" fontId="0" fillId="0" borderId="1" xfId="0" applyBorder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23" fillId="0" borderId="0" xfId="2" quotePrefix="1" applyNumberFormat="1" applyFont="1"/>
    <xf numFmtId="165" fontId="25" fillId="0" borderId="0" xfId="0" applyNumberFormat="1" applyFont="1"/>
    <xf numFmtId="0" fontId="26" fillId="0" borderId="0" xfId="0" applyFont="1" applyAlignment="1">
      <alignment horizontal="center"/>
    </xf>
    <xf numFmtId="0" fontId="26" fillId="0" borderId="1" xfId="0" applyFont="1" applyBorder="1" applyAlignment="1">
      <alignment horizontal="center"/>
    </xf>
    <xf numFmtId="0" fontId="26" fillId="0" borderId="1" xfId="0" applyFont="1" applyBorder="1"/>
    <xf numFmtId="2" fontId="29" fillId="0" borderId="0" xfId="0" applyNumberFormat="1" applyFont="1" applyAlignment="1">
      <alignment horizontal="center"/>
    </xf>
    <xf numFmtId="2" fontId="29" fillId="0" borderId="1" xfId="0" applyNumberFormat="1" applyFont="1" applyBorder="1" applyAlignment="1">
      <alignment horizontal="center"/>
    </xf>
    <xf numFmtId="0" fontId="25" fillId="0" borderId="0" xfId="0" applyFont="1"/>
    <xf numFmtId="164" fontId="29" fillId="0" borderId="0" xfId="0" applyNumberFormat="1" applyFont="1" applyAlignment="1">
      <alignment horizontal="right"/>
    </xf>
    <xf numFmtId="164" fontId="29" fillId="0" borderId="1" xfId="0" applyNumberFormat="1" applyFont="1" applyBorder="1" applyAlignment="1">
      <alignment horizontal="right"/>
    </xf>
    <xf numFmtId="170" fontId="0" fillId="0" borderId="0" xfId="0" applyNumberFormat="1" applyAlignment="1">
      <alignment horizontal="left"/>
    </xf>
    <xf numFmtId="2" fontId="29" fillId="0" borderId="2" xfId="0" applyNumberFormat="1" applyFont="1" applyBorder="1" applyAlignment="1">
      <alignment horizontal="center"/>
    </xf>
    <xf numFmtId="164" fontId="0" fillId="0" borderId="1" xfId="0" applyNumberFormat="1" applyBorder="1"/>
    <xf numFmtId="2" fontId="0" fillId="0" borderId="1" xfId="0" applyNumberFormat="1" applyBorder="1"/>
    <xf numFmtId="2" fontId="23" fillId="0" borderId="1" xfId="0" applyNumberFormat="1" applyFont="1" applyBorder="1"/>
    <xf numFmtId="168" fontId="0" fillId="0" borderId="1" xfId="0" applyNumberFormat="1" applyBorder="1"/>
    <xf numFmtId="1" fontId="0" fillId="0" borderId="1" xfId="0" applyNumberFormat="1" applyBorder="1"/>
    <xf numFmtId="1" fontId="23" fillId="0" borderId="1" xfId="2" quotePrefix="1" applyNumberFormat="1" applyFont="1" applyBorder="1"/>
    <xf numFmtId="167" fontId="0" fillId="0" borderId="1" xfId="0" applyNumberFormat="1" applyBorder="1"/>
    <xf numFmtId="3" fontId="0" fillId="0" borderId="1" xfId="0" applyNumberFormat="1" applyBorder="1"/>
    <xf numFmtId="167" fontId="0" fillId="0" borderId="1" xfId="0" applyNumberFormat="1" applyBorder="1" applyAlignment="1">
      <alignment horizontal="center"/>
    </xf>
    <xf numFmtId="0" fontId="23" fillId="0" borderId="0" xfId="0" applyFont="1" applyAlignment="1">
      <alignment horizontal="right"/>
    </xf>
    <xf numFmtId="0" fontId="23" fillId="0" borderId="1" xfId="0" applyFont="1" applyBorder="1" applyAlignment="1">
      <alignment horizontal="right"/>
    </xf>
    <xf numFmtId="0" fontId="23" fillId="0" borderId="1" xfId="0" applyFont="1" applyBorder="1" applyAlignment="1">
      <alignment horizontal="center"/>
    </xf>
    <xf numFmtId="0" fontId="23" fillId="0" borderId="1" xfId="0" applyFont="1" applyBorder="1"/>
    <xf numFmtId="3" fontId="0" fillId="0" borderId="0" xfId="0" applyNumberFormat="1" applyAlignment="1">
      <alignment horizontal="center"/>
    </xf>
    <xf numFmtId="3" fontId="0" fillId="0" borderId="1" xfId="0" applyNumberFormat="1" applyBorder="1" applyAlignment="1">
      <alignment horizontal="center"/>
    </xf>
    <xf numFmtId="14" fontId="0" fillId="0" borderId="0" xfId="0" applyNumberFormat="1" applyAlignment="1">
      <alignment horizontal="right"/>
    </xf>
    <xf numFmtId="14" fontId="0" fillId="0" borderId="1" xfId="0" applyNumberFormat="1" applyBorder="1" applyAlignment="1">
      <alignment horizontal="right"/>
    </xf>
    <xf numFmtId="0" fontId="32" fillId="0" borderId="1" xfId="0" applyFont="1" applyBorder="1"/>
    <xf numFmtId="171" fontId="0" fillId="0" borderId="0" xfId="0" applyNumberFormat="1"/>
    <xf numFmtId="171" fontId="0" fillId="0" borderId="1" xfId="0" applyNumberFormat="1" applyBorder="1"/>
    <xf numFmtId="4" fontId="0" fillId="0" borderId="0" xfId="0" applyNumberFormat="1"/>
    <xf numFmtId="0" fontId="26" fillId="0" borderId="1" xfId="0" applyFont="1" applyBorder="1" applyAlignment="1">
      <alignment horizontal="right"/>
    </xf>
    <xf numFmtId="0" fontId="29" fillId="0" borderId="1" xfId="0" applyFont="1" applyBorder="1" applyAlignment="1">
      <alignment horizontal="right"/>
    </xf>
    <xf numFmtId="0" fontId="34" fillId="0" borderId="0" xfId="0" applyFont="1" applyAlignment="1">
      <alignment horizontal="right"/>
    </xf>
    <xf numFmtId="9" fontId="0" fillId="0" borderId="0" xfId="0" applyNumberFormat="1"/>
    <xf numFmtId="0" fontId="24" fillId="0" borderId="3" xfId="1" applyBorder="1" applyAlignment="1" applyProtection="1"/>
    <xf numFmtId="0" fontId="26" fillId="0" borderId="3" xfId="0" applyFont="1" applyBorder="1"/>
    <xf numFmtId="0" fontId="24" fillId="0" borderId="3" xfId="1" applyBorder="1" applyAlignment="1" applyProtection="1">
      <alignment wrapText="1"/>
    </xf>
    <xf numFmtId="0" fontId="23" fillId="0" borderId="0" xfId="3"/>
    <xf numFmtId="0" fontId="23" fillId="0" borderId="0" xfId="3" applyAlignment="1">
      <alignment horizontal="right"/>
    </xf>
    <xf numFmtId="0" fontId="26" fillId="0" borderId="0" xfId="3" applyFont="1"/>
    <xf numFmtId="0" fontId="23" fillId="0" borderId="0" xfId="3" quotePrefix="1"/>
    <xf numFmtId="2" fontId="23" fillId="0" borderId="2" xfId="0" applyNumberFormat="1" applyFont="1" applyBorder="1" applyAlignment="1">
      <alignment horizontal="center"/>
    </xf>
    <xf numFmtId="164" fontId="23" fillId="0" borderId="0" xfId="0" applyNumberFormat="1" applyFont="1" applyAlignment="1">
      <alignment horizontal="right"/>
    </xf>
    <xf numFmtId="2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164" fontId="23" fillId="0" borderId="1" xfId="0" applyNumberFormat="1" applyFont="1" applyBorder="1" applyAlignment="1">
      <alignment horizontal="right"/>
    </xf>
    <xf numFmtId="2" fontId="23" fillId="0" borderId="1" xfId="0" applyNumberFormat="1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8" xfId="0" applyBorder="1"/>
    <xf numFmtId="0" fontId="36" fillId="0" borderId="0" xfId="0" applyFont="1" applyAlignment="1">
      <alignment horizontal="left" readingOrder="1"/>
    </xf>
    <xf numFmtId="168" fontId="0" fillId="0" borderId="0" xfId="0" applyNumberFormat="1" applyAlignment="1">
      <alignment horizontal="right"/>
    </xf>
    <xf numFmtId="168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0" fontId="37" fillId="0" borderId="0" xfId="0" applyFont="1"/>
    <xf numFmtId="0" fontId="38" fillId="0" borderId="0" xfId="0" applyFont="1"/>
    <xf numFmtId="0" fontId="37" fillId="0" borderId="0" xfId="3" applyFont="1"/>
    <xf numFmtId="0" fontId="27" fillId="0" borderId="0" xfId="3" applyFont="1" applyAlignment="1">
      <alignment horizontal="center"/>
    </xf>
    <xf numFmtId="0" fontId="27" fillId="0" borderId="0" xfId="3" applyFont="1" applyAlignment="1">
      <alignment horizontal="left"/>
    </xf>
    <xf numFmtId="0" fontId="23" fillId="0" borderId="1" xfId="3" applyBorder="1" applyAlignment="1">
      <alignment horizontal="right"/>
    </xf>
    <xf numFmtId="1" fontId="23" fillId="0" borderId="0" xfId="3" applyNumberFormat="1"/>
    <xf numFmtId="0" fontId="0" fillId="0" borderId="6" xfId="0" applyBorder="1"/>
    <xf numFmtId="164" fontId="23" fillId="0" borderId="0" xfId="0" quotePrefix="1" applyNumberFormat="1" applyFont="1" applyAlignment="1">
      <alignment horizontal="right"/>
    </xf>
    <xf numFmtId="2" fontId="23" fillId="0" borderId="2" xfId="0" quotePrefix="1" applyNumberFormat="1" applyFont="1" applyBorder="1" applyAlignment="1">
      <alignment horizontal="center"/>
    </xf>
    <xf numFmtId="0" fontId="20" fillId="0" borderId="0" xfId="6"/>
    <xf numFmtId="0" fontId="39" fillId="0" borderId="0" xfId="7"/>
    <xf numFmtId="164" fontId="20" fillId="0" borderId="0" xfId="6" applyNumberFormat="1"/>
    <xf numFmtId="168" fontId="41" fillId="0" borderId="2" xfId="7" quotePrefix="1" applyNumberFormat="1" applyFont="1" applyBorder="1" applyAlignment="1">
      <alignment horizontal="center"/>
    </xf>
    <xf numFmtId="2" fontId="23" fillId="0" borderId="2" xfId="7" applyNumberFormat="1" applyFont="1" applyBorder="1" applyAlignment="1">
      <alignment horizontal="center"/>
    </xf>
    <xf numFmtId="0" fontId="20" fillId="0" borderId="0" xfId="6" quotePrefix="1"/>
    <xf numFmtId="0" fontId="20" fillId="0" borderId="0" xfId="6" applyAlignment="1">
      <alignment horizontal="right"/>
    </xf>
    <xf numFmtId="168" fontId="20" fillId="0" borderId="0" xfId="6" applyNumberFormat="1"/>
    <xf numFmtId="168" fontId="23" fillId="0" borderId="2" xfId="7" applyNumberFormat="1" applyFont="1" applyBorder="1" applyAlignment="1">
      <alignment horizontal="center"/>
    </xf>
    <xf numFmtId="0" fontId="20" fillId="5" borderId="0" xfId="6" applyFill="1"/>
    <xf numFmtId="0" fontId="20" fillId="6" borderId="0" xfId="6" applyFill="1"/>
    <xf numFmtId="171" fontId="20" fillId="0" borderId="0" xfId="6" applyNumberFormat="1"/>
    <xf numFmtId="0" fontId="40" fillId="0" borderId="0" xfId="6" applyFont="1"/>
    <xf numFmtId="0" fontId="42" fillId="0" borderId="0" xfId="6" applyFont="1"/>
    <xf numFmtId="168" fontId="19" fillId="0" borderId="0" xfId="6" quotePrefix="1" applyNumberFormat="1" applyFont="1"/>
    <xf numFmtId="168" fontId="18" fillId="0" borderId="0" xfId="6" quotePrefix="1" applyNumberFormat="1" applyFont="1"/>
    <xf numFmtId="0" fontId="23" fillId="0" borderId="11" xfId="0" applyFont="1" applyBorder="1"/>
    <xf numFmtId="171" fontId="23" fillId="0" borderId="0" xfId="0" quotePrefix="1" applyNumberFormat="1" applyFont="1"/>
    <xf numFmtId="0" fontId="17" fillId="0" borderId="0" xfId="6" applyFont="1"/>
    <xf numFmtId="0" fontId="28" fillId="0" borderId="0" xfId="3" applyFont="1"/>
    <xf numFmtId="0" fontId="28" fillId="0" borderId="0" xfId="3" applyFont="1" applyAlignment="1">
      <alignment horizontal="center"/>
    </xf>
    <xf numFmtId="0" fontId="28" fillId="0" borderId="1" xfId="3" applyFont="1" applyBorder="1" applyAlignment="1">
      <alignment horizontal="left"/>
    </xf>
    <xf numFmtId="0" fontId="28" fillId="0" borderId="1" xfId="3" applyFont="1" applyBorder="1"/>
    <xf numFmtId="0" fontId="23" fillId="0" borderId="0" xfId="3" applyAlignment="1">
      <alignment horizontal="left"/>
    </xf>
    <xf numFmtId="168" fontId="23" fillId="0" borderId="0" xfId="3" applyNumberFormat="1"/>
    <xf numFmtId="2" fontId="23" fillId="0" borderId="0" xfId="3" applyNumberFormat="1"/>
    <xf numFmtId="0" fontId="23" fillId="0" borderId="1" xfId="3" applyBorder="1" applyAlignment="1">
      <alignment horizontal="left"/>
    </xf>
    <xf numFmtId="168" fontId="23" fillId="0" borderId="1" xfId="3" applyNumberFormat="1" applyBorder="1"/>
    <xf numFmtId="171" fontId="23" fillId="0" borderId="1" xfId="0" quotePrefix="1" applyNumberFormat="1" applyFont="1" applyBorder="1"/>
    <xf numFmtId="0" fontId="16" fillId="0" borderId="0" xfId="10"/>
    <xf numFmtId="2" fontId="16" fillId="0" borderId="0" xfId="10" applyNumberFormat="1"/>
    <xf numFmtId="0" fontId="44" fillId="0" borderId="0" xfId="11" applyFont="1"/>
    <xf numFmtId="173" fontId="27" fillId="0" borderId="0" xfId="11" applyNumberFormat="1" applyFont="1" applyAlignment="1">
      <alignment horizontal="left"/>
    </xf>
    <xf numFmtId="0" fontId="45" fillId="0" borderId="0" xfId="11" applyFont="1" applyAlignment="1">
      <alignment horizontal="left"/>
    </xf>
    <xf numFmtId="0" fontId="23" fillId="2" borderId="0" xfId="3" applyFill="1"/>
    <xf numFmtId="0" fontId="26" fillId="0" borderId="12" xfId="3" applyFont="1" applyBorder="1"/>
    <xf numFmtId="0" fontId="23" fillId="0" borderId="13" xfId="3" applyBorder="1"/>
    <xf numFmtId="0" fontId="23" fillId="0" borderId="15" xfId="3" applyBorder="1"/>
    <xf numFmtId="0" fontId="23" fillId="0" borderId="17" xfId="3" applyBorder="1"/>
    <xf numFmtId="0" fontId="23" fillId="5" borderId="0" xfId="3" applyFill="1"/>
    <xf numFmtId="0" fontId="42" fillId="5" borderId="0" xfId="6" applyFont="1" applyFill="1"/>
    <xf numFmtId="0" fontId="13" fillId="0" borderId="0" xfId="6" applyFont="1"/>
    <xf numFmtId="0" fontId="16" fillId="5" borderId="0" xfId="10" applyFill="1"/>
    <xf numFmtId="0" fontId="47" fillId="0" borderId="0" xfId="6" applyFont="1"/>
    <xf numFmtId="168" fontId="46" fillId="0" borderId="0" xfId="6" applyNumberFormat="1" applyFont="1"/>
    <xf numFmtId="0" fontId="12" fillId="0" borderId="0" xfId="10" applyFont="1"/>
    <xf numFmtId="0" fontId="23" fillId="0" borderId="0" xfId="7" applyFont="1"/>
    <xf numFmtId="0" fontId="11" fillId="0" borderId="0" xfId="10" applyFont="1"/>
    <xf numFmtId="0" fontId="0" fillId="0" borderId="4" xfId="0" applyBorder="1" applyAlignment="1">
      <alignment horizontal="center"/>
    </xf>
    <xf numFmtId="2" fontId="23" fillId="0" borderId="1" xfId="3" applyNumberFormat="1" applyBorder="1"/>
    <xf numFmtId="0" fontId="48" fillId="0" borderId="0" xfId="0" applyFont="1" applyAlignment="1">
      <alignment horizontal="left" vertical="center" readingOrder="1"/>
    </xf>
    <xf numFmtId="0" fontId="23" fillId="0" borderId="0" xfId="3" applyAlignment="1">
      <alignment horizontal="center"/>
    </xf>
    <xf numFmtId="0" fontId="0" fillId="0" borderId="0" xfId="0" applyAlignment="1">
      <alignment horizontal="left" vertical="top" wrapText="1"/>
    </xf>
    <xf numFmtId="0" fontId="23" fillId="0" borderId="14" xfId="3" applyBorder="1"/>
    <xf numFmtId="0" fontId="23" fillId="3" borderId="0" xfId="3" applyFill="1"/>
    <xf numFmtId="0" fontId="27" fillId="3" borderId="0" xfId="3" applyFont="1" applyFill="1"/>
    <xf numFmtId="0" fontId="16" fillId="0" borderId="13" xfId="10" applyBorder="1"/>
    <xf numFmtId="0" fontId="23" fillId="0" borderId="18" xfId="3" applyBorder="1" applyAlignment="1">
      <alignment horizontal="left"/>
    </xf>
    <xf numFmtId="0" fontId="23" fillId="0" borderId="19" xfId="3" applyBorder="1"/>
    <xf numFmtId="0" fontId="23" fillId="0" borderId="14" xfId="3" applyBorder="1" applyAlignment="1">
      <alignment horizontal="left"/>
    </xf>
    <xf numFmtId="2" fontId="23" fillId="0" borderId="14" xfId="3" applyNumberFormat="1" applyBorder="1"/>
    <xf numFmtId="0" fontId="23" fillId="0" borderId="16" xfId="3" applyBorder="1" applyAlignment="1">
      <alignment horizontal="left"/>
    </xf>
    <xf numFmtId="0" fontId="0" fillId="0" borderId="19" xfId="0" applyBorder="1"/>
    <xf numFmtId="0" fontId="0" fillId="0" borderId="15" xfId="0" applyBorder="1"/>
    <xf numFmtId="0" fontId="26" fillId="0" borderId="16" xfId="0" applyFont="1" applyBorder="1" applyAlignment="1">
      <alignment vertical="center" readingOrder="1"/>
    </xf>
    <xf numFmtId="0" fontId="0" fillId="0" borderId="17" xfId="0" applyBorder="1"/>
    <xf numFmtId="0" fontId="26" fillId="0" borderId="18" xfId="0" applyFont="1" applyBorder="1" applyAlignment="1">
      <alignment vertical="center" readingOrder="1"/>
    </xf>
    <xf numFmtId="0" fontId="23" fillId="0" borderId="18" xfId="0" applyFont="1" applyBorder="1"/>
    <xf numFmtId="0" fontId="23" fillId="0" borderId="14" xfId="0" applyFont="1" applyBorder="1"/>
    <xf numFmtId="0" fontId="0" fillId="0" borderId="14" xfId="0" applyBorder="1"/>
    <xf numFmtId="0" fontId="23" fillId="0" borderId="16" xfId="0" applyFont="1" applyBorder="1"/>
    <xf numFmtId="0" fontId="23" fillId="0" borderId="12" xfId="0" applyFont="1" applyBorder="1"/>
    <xf numFmtId="0" fontId="23" fillId="0" borderId="13" xfId="0" applyFont="1" applyBorder="1"/>
    <xf numFmtId="2" fontId="0" fillId="0" borderId="18" xfId="0" applyNumberFormat="1" applyBorder="1"/>
    <xf numFmtId="0" fontId="0" fillId="0" borderId="16" xfId="0" applyBorder="1"/>
    <xf numFmtId="0" fontId="0" fillId="0" borderId="2" xfId="0" applyBorder="1"/>
    <xf numFmtId="0" fontId="26" fillId="0" borderId="4" xfId="0" applyFont="1" applyBorder="1"/>
    <xf numFmtId="0" fontId="23" fillId="2" borderId="19" xfId="0" applyFont="1" applyFill="1" applyBorder="1"/>
    <xf numFmtId="0" fontId="23" fillId="2" borderId="15" xfId="0" applyFont="1" applyFill="1" applyBorder="1"/>
    <xf numFmtId="0" fontId="0" fillId="0" borderId="4" xfId="0" applyBorder="1"/>
    <xf numFmtId="168" fontId="0" fillId="0" borderId="0" xfId="0" applyNumberFormat="1" applyAlignment="1">
      <alignment horizontal="left" vertical="top" wrapText="1"/>
    </xf>
    <xf numFmtId="2" fontId="23" fillId="0" borderId="1" xfId="0" applyNumberFormat="1" applyFont="1" applyBorder="1" applyAlignment="1">
      <alignment horizontal="right"/>
    </xf>
    <xf numFmtId="0" fontId="0" fillId="0" borderId="12" xfId="0" applyBorder="1"/>
    <xf numFmtId="0" fontId="0" fillId="0" borderId="13" xfId="0" applyBorder="1"/>
    <xf numFmtId="0" fontId="23" fillId="0" borderId="4" xfId="3" applyBorder="1"/>
    <xf numFmtId="0" fontId="26" fillId="0" borderId="12" xfId="0" applyFont="1" applyBorder="1" applyAlignment="1">
      <alignment vertical="center" readingOrder="1"/>
    </xf>
    <xf numFmtId="0" fontId="23" fillId="0" borderId="16" xfId="3" applyBorder="1"/>
    <xf numFmtId="0" fontId="23" fillId="0" borderId="1" xfId="3" applyBorder="1"/>
    <xf numFmtId="0" fontId="50" fillId="0" borderId="0" xfId="3" applyFont="1" applyAlignment="1">
      <alignment horizontal="left" vertical="center" readingOrder="1"/>
    </xf>
    <xf numFmtId="2" fontId="23" fillId="0" borderId="14" xfId="0" applyNumberFormat="1" applyFont="1" applyBorder="1" applyAlignment="1">
      <alignment horizontal="left"/>
    </xf>
    <xf numFmtId="2" fontId="23" fillId="0" borderId="0" xfId="0" applyNumberFormat="1" applyFont="1" applyAlignment="1">
      <alignment horizontal="left"/>
    </xf>
    <xf numFmtId="167" fontId="23" fillId="0" borderId="0" xfId="3" applyNumberFormat="1"/>
    <xf numFmtId="0" fontId="10" fillId="0" borderId="0" xfId="14"/>
    <xf numFmtId="168" fontId="10" fillId="0" borderId="0" xfId="14" applyNumberFormat="1"/>
    <xf numFmtId="0" fontId="51" fillId="0" borderId="0" xfId="0" applyFont="1"/>
    <xf numFmtId="0" fontId="23" fillId="0" borderId="0" xfId="3" applyAlignment="1">
      <alignment horizontal="center" wrapText="1"/>
    </xf>
    <xf numFmtId="164" fontId="26" fillId="0" borderId="0" xfId="0" applyNumberFormat="1" applyFont="1" applyAlignment="1">
      <alignment horizontal="left"/>
    </xf>
    <xf numFmtId="164" fontId="23" fillId="0" borderId="0" xfId="3" applyNumberFormat="1"/>
    <xf numFmtId="0" fontId="23" fillId="0" borderId="19" xfId="3" applyBorder="1" applyAlignment="1">
      <alignment horizontal="center" wrapText="1"/>
    </xf>
    <xf numFmtId="0" fontId="41" fillId="0" borderId="17" xfId="3" applyFont="1" applyBorder="1"/>
    <xf numFmtId="0" fontId="26" fillId="0" borderId="16" xfId="3" applyFont="1" applyBorder="1" applyAlignment="1">
      <alignment vertical="center" wrapText="1"/>
    </xf>
    <xf numFmtId="1" fontId="26" fillId="0" borderId="0" xfId="3" applyNumberFormat="1" applyFont="1"/>
    <xf numFmtId="0" fontId="0" fillId="0" borderId="0" xfId="0" applyAlignment="1">
      <alignment wrapText="1"/>
    </xf>
    <xf numFmtId="0" fontId="24" fillId="0" borderId="0" xfId="1" applyFill="1" applyAlignment="1" applyProtection="1">
      <alignment horizontal="left"/>
    </xf>
    <xf numFmtId="0" fontId="24" fillId="0" borderId="0" xfId="1" applyFill="1" applyAlignment="1" applyProtection="1"/>
    <xf numFmtId="2" fontId="24" fillId="0" borderId="0" xfId="1" applyNumberFormat="1" applyFill="1" applyAlignment="1" applyProtection="1"/>
    <xf numFmtId="174" fontId="23" fillId="0" borderId="0" xfId="15" applyNumberFormat="1" applyFont="1" applyFill="1" applyAlignment="1">
      <alignment horizontal="center"/>
    </xf>
    <xf numFmtId="167" fontId="23" fillId="0" borderId="0" xfId="3" applyNumberFormat="1" applyAlignment="1">
      <alignment horizontal="center"/>
    </xf>
    <xf numFmtId="166" fontId="23" fillId="0" borderId="0" xfId="3" applyNumberFormat="1"/>
    <xf numFmtId="0" fontId="51" fillId="0" borderId="0" xfId="3" applyFont="1" applyAlignment="1">
      <alignment horizontal="center" wrapText="1"/>
    </xf>
    <xf numFmtId="0" fontId="51" fillId="0" borderId="0" xfId="3" applyFont="1" applyAlignment="1">
      <alignment horizontal="center"/>
    </xf>
    <xf numFmtId="1" fontId="51" fillId="0" borderId="0" xfId="3" applyNumberFormat="1" applyFont="1" applyAlignment="1">
      <alignment horizontal="center"/>
    </xf>
    <xf numFmtId="3" fontId="23" fillId="0" borderId="1" xfId="3" applyNumberFormat="1" applyBorder="1"/>
    <xf numFmtId="3" fontId="23" fillId="0" borderId="17" xfId="3" applyNumberFormat="1" applyBorder="1"/>
    <xf numFmtId="0" fontId="26" fillId="0" borderId="4" xfId="3" applyFont="1" applyBorder="1" applyAlignment="1">
      <alignment horizontal="right"/>
    </xf>
    <xf numFmtId="0" fontId="26" fillId="0" borderId="1" xfId="0" applyFont="1" applyBorder="1" applyAlignment="1">
      <alignment horizontal="left"/>
    </xf>
    <xf numFmtId="1" fontId="26" fillId="0" borderId="0" xfId="0" applyNumberFormat="1" applyFont="1"/>
    <xf numFmtId="3" fontId="26" fillId="0" borderId="1" xfId="0" applyNumberFormat="1" applyFont="1" applyBorder="1"/>
    <xf numFmtId="0" fontId="23" fillId="0" borderId="3" xfId="0" applyFont="1" applyBorder="1"/>
    <xf numFmtId="0" fontId="20" fillId="2" borderId="19" xfId="6" applyFill="1" applyBorder="1"/>
    <xf numFmtId="0" fontId="20" fillId="2" borderId="17" xfId="6" applyFill="1" applyBorder="1"/>
    <xf numFmtId="0" fontId="23" fillId="2" borderId="14" xfId="0" applyFont="1" applyFill="1" applyBorder="1"/>
    <xf numFmtId="0" fontId="0" fillId="2" borderId="15" xfId="0" applyFill="1" applyBorder="1"/>
    <xf numFmtId="0" fontId="23" fillId="2" borderId="16" xfId="0" applyFont="1" applyFill="1" applyBorder="1"/>
    <xf numFmtId="0" fontId="11" fillId="0" borderId="18" xfId="10" applyFont="1" applyBorder="1"/>
    <xf numFmtId="0" fontId="11" fillId="0" borderId="19" xfId="10" applyFont="1" applyBorder="1"/>
    <xf numFmtId="0" fontId="11" fillId="0" borderId="14" xfId="10" applyFont="1" applyBorder="1"/>
    <xf numFmtId="0" fontId="11" fillId="0" borderId="15" xfId="10" applyFont="1" applyBorder="1"/>
    <xf numFmtId="0" fontId="11" fillId="0" borderId="16" xfId="10" applyFont="1" applyBorder="1"/>
    <xf numFmtId="0" fontId="11" fillId="0" borderId="17" xfId="10" applyFont="1" applyBorder="1"/>
    <xf numFmtId="0" fontId="0" fillId="0" borderId="18" xfId="0" applyBorder="1" applyAlignment="1">
      <alignment horizontal="left"/>
    </xf>
    <xf numFmtId="0" fontId="0" fillId="0" borderId="14" xfId="0" applyBorder="1" applyAlignment="1">
      <alignment horizontal="left"/>
    </xf>
    <xf numFmtId="0" fontId="23" fillId="0" borderId="15" xfId="0" applyFont="1" applyBorder="1"/>
    <xf numFmtId="0" fontId="0" fillId="3" borderId="0" xfId="0" applyFill="1"/>
    <xf numFmtId="0" fontId="0" fillId="0" borderId="18" xfId="0" applyBorder="1"/>
    <xf numFmtId="0" fontId="23" fillId="0" borderId="17" xfId="0" applyFont="1" applyBorder="1"/>
    <xf numFmtId="0" fontId="41" fillId="0" borderId="15" xfId="3" applyFont="1" applyBorder="1"/>
    <xf numFmtId="0" fontId="23" fillId="0" borderId="19" xfId="3" applyBorder="1" applyAlignment="1">
      <alignment wrapText="1"/>
    </xf>
    <xf numFmtId="0" fontId="0" fillId="0" borderId="16" xfId="0" applyBorder="1" applyAlignment="1">
      <alignment horizontal="left"/>
    </xf>
    <xf numFmtId="2" fontId="23" fillId="0" borderId="0" xfId="0" quotePrefix="1" applyNumberFormat="1" applyFont="1"/>
    <xf numFmtId="165" fontId="24" fillId="0" borderId="0" xfId="1" applyNumberFormat="1" applyAlignment="1" applyProtection="1"/>
    <xf numFmtId="0" fontId="23" fillId="0" borderId="16" xfId="3" applyBorder="1" applyAlignment="1">
      <alignment vertical="center" wrapText="1"/>
    </xf>
    <xf numFmtId="0" fontId="46" fillId="2" borderId="18" xfId="0" applyFont="1" applyFill="1" applyBorder="1"/>
    <xf numFmtId="0" fontId="46" fillId="2" borderId="14" xfId="0" applyFont="1" applyFill="1" applyBorder="1"/>
    <xf numFmtId="0" fontId="7" fillId="2" borderId="16" xfId="6" applyFont="1" applyFill="1" applyBorder="1"/>
    <xf numFmtId="0" fontId="26" fillId="0" borderId="12" xfId="0" applyFont="1" applyBorder="1"/>
    <xf numFmtId="0" fontId="7" fillId="0" borderId="16" xfId="6" applyFont="1" applyBorder="1"/>
    <xf numFmtId="0" fontId="7" fillId="2" borderId="17" xfId="6" applyFont="1" applyFill="1" applyBorder="1"/>
    <xf numFmtId="9" fontId="39" fillId="0" borderId="0" xfId="7" applyNumberFormat="1"/>
    <xf numFmtId="0" fontId="11" fillId="0" borderId="2" xfId="10" applyFont="1" applyBorder="1"/>
    <xf numFmtId="2" fontId="16" fillId="0" borderId="2" xfId="10" applyNumberFormat="1" applyBorder="1"/>
    <xf numFmtId="0" fontId="11" fillId="0" borderId="4" xfId="10" applyFont="1" applyBorder="1"/>
    <xf numFmtId="2" fontId="16" fillId="0" borderId="4" xfId="10" applyNumberFormat="1" applyBorder="1"/>
    <xf numFmtId="0" fontId="9" fillId="0" borderId="16" xfId="6" applyFont="1" applyBorder="1"/>
    <xf numFmtId="0" fontId="46" fillId="0" borderId="18" xfId="0" applyFont="1" applyBorder="1"/>
    <xf numFmtId="0" fontId="46" fillId="0" borderId="14" xfId="0" applyFont="1" applyBorder="1"/>
    <xf numFmtId="0" fontId="23" fillId="0" borderId="18" xfId="3" applyBorder="1"/>
    <xf numFmtId="0" fontId="27" fillId="2" borderId="19" xfId="11" applyFont="1" applyFill="1" applyBorder="1"/>
    <xf numFmtId="0" fontId="27" fillId="2" borderId="15" xfId="11" applyFont="1" applyFill="1" applyBorder="1"/>
    <xf numFmtId="0" fontId="27" fillId="2" borderId="17" xfId="11" applyFont="1" applyFill="1" applyBorder="1"/>
    <xf numFmtId="0" fontId="0" fillId="0" borderId="4" xfId="0" applyBorder="1" applyAlignment="1">
      <alignment horizontal="right"/>
    </xf>
    <xf numFmtId="171" fontId="0" fillId="0" borderId="4" xfId="0" applyNumberFormat="1" applyBorder="1"/>
    <xf numFmtId="167" fontId="0" fillId="0" borderId="4" xfId="0" applyNumberFormat="1" applyBorder="1"/>
    <xf numFmtId="0" fontId="28" fillId="0" borderId="0" xfId="0" quotePrefix="1" applyFont="1"/>
    <xf numFmtId="9" fontId="0" fillId="0" borderId="0" xfId="2" applyFont="1" applyBorder="1" applyAlignment="1">
      <alignment horizontal="center"/>
    </xf>
    <xf numFmtId="0" fontId="28" fillId="0" borderId="0" xfId="0" applyFont="1" applyAlignment="1">
      <alignment wrapText="1"/>
    </xf>
    <xf numFmtId="0" fontId="28" fillId="0" borderId="0" xfId="0" applyFont="1" applyAlignment="1">
      <alignment horizontal="center"/>
    </xf>
    <xf numFmtId="0" fontId="27" fillId="0" borderId="17" xfId="17" applyFont="1" applyBorder="1" applyAlignment="1">
      <alignment horizontal="left"/>
    </xf>
    <xf numFmtId="0" fontId="23" fillId="0" borderId="0" xfId="0" quotePrefix="1" applyFont="1"/>
    <xf numFmtId="0" fontId="27" fillId="0" borderId="13" xfId="17" applyFont="1" applyBorder="1" applyAlignment="1">
      <alignment horizontal="left"/>
    </xf>
    <xf numFmtId="2" fontId="23" fillId="0" borderId="12" xfId="0" applyNumberFormat="1" applyFont="1" applyBorder="1"/>
    <xf numFmtId="2" fontId="23" fillId="0" borderId="0" xfId="2" quotePrefix="1" applyNumberFormat="1" applyFont="1"/>
    <xf numFmtId="0" fontId="52" fillId="0" borderId="0" xfId="0" applyFont="1"/>
    <xf numFmtId="0" fontId="0" fillId="5" borderId="0" xfId="0" applyFill="1"/>
    <xf numFmtId="0" fontId="6" fillId="0" borderId="0" xfId="10" applyFont="1"/>
    <xf numFmtId="2" fontId="23" fillId="0" borderId="1" xfId="0" quotePrefix="1" applyNumberFormat="1" applyFont="1" applyBorder="1"/>
    <xf numFmtId="167" fontId="23" fillId="0" borderId="1" xfId="3" applyNumberFormat="1" applyBorder="1"/>
    <xf numFmtId="0" fontId="23" fillId="0" borderId="19" xfId="0" applyFont="1" applyBorder="1"/>
    <xf numFmtId="164" fontId="35" fillId="0" borderId="6" xfId="0" applyNumberFormat="1" applyFont="1" applyBorder="1"/>
    <xf numFmtId="1" fontId="23" fillId="0" borderId="0" xfId="0" quotePrefix="1" applyNumberFormat="1" applyFont="1"/>
    <xf numFmtId="1" fontId="23" fillId="0" borderId="2" xfId="7" applyNumberFormat="1" applyFont="1" applyBorder="1" applyAlignment="1">
      <alignment horizontal="center"/>
    </xf>
    <xf numFmtId="0" fontId="53" fillId="0" borderId="3" xfId="0" applyFont="1" applyBorder="1"/>
    <xf numFmtId="2" fontId="23" fillId="0" borderId="0" xfId="0" quotePrefix="1" applyNumberFormat="1" applyFont="1" applyAlignment="1">
      <alignment horizontal="center"/>
    </xf>
    <xf numFmtId="0" fontId="5" fillId="0" borderId="0" xfId="6" applyFont="1"/>
    <xf numFmtId="0" fontId="23" fillId="0" borderId="4" xfId="3" applyBorder="1" applyAlignment="1">
      <alignment horizontal="left"/>
    </xf>
    <xf numFmtId="0" fontId="23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1" fontId="0" fillId="0" borderId="0" xfId="0" quotePrefix="1" applyNumberFormat="1"/>
    <xf numFmtId="2" fontId="0" fillId="5" borderId="0" xfId="0" applyNumberFormat="1" applyFill="1"/>
    <xf numFmtId="0" fontId="37" fillId="5" borderId="0" xfId="0" applyFont="1" applyFill="1"/>
    <xf numFmtId="164" fontId="26" fillId="0" borderId="0" xfId="0" applyNumberFormat="1" applyFont="1"/>
    <xf numFmtId="2" fontId="23" fillId="0" borderId="4" xfId="0" quotePrefix="1" applyNumberFormat="1" applyFont="1" applyBorder="1" applyAlignment="1">
      <alignment horizontal="center"/>
    </xf>
    <xf numFmtId="2" fontId="29" fillId="0" borderId="4" xfId="0" applyNumberFormat="1" applyFont="1" applyBorder="1" applyAlignment="1">
      <alignment horizontal="center"/>
    </xf>
    <xf numFmtId="0" fontId="4" fillId="4" borderId="0" xfId="6" applyFont="1" applyFill="1"/>
    <xf numFmtId="168" fontId="20" fillId="0" borderId="0" xfId="6" applyNumberFormat="1" applyAlignment="1">
      <alignment horizontal="right"/>
    </xf>
    <xf numFmtId="2" fontId="20" fillId="0" borderId="0" xfId="6" applyNumberFormat="1"/>
    <xf numFmtId="2" fontId="27" fillId="0" borderId="0" xfId="17" applyNumberFormat="1" applyFont="1" applyAlignment="1">
      <alignment horizontal="left"/>
    </xf>
    <xf numFmtId="2" fontId="20" fillId="0" borderId="0" xfId="6" applyNumberFormat="1" applyAlignment="1">
      <alignment horizontal="right"/>
    </xf>
    <xf numFmtId="2" fontId="0" fillId="0" borderId="1" xfId="0" applyNumberFormat="1" applyBorder="1" applyAlignment="1">
      <alignment horizontal="right"/>
    </xf>
    <xf numFmtId="2" fontId="39" fillId="0" borderId="0" xfId="7" applyNumberFormat="1"/>
    <xf numFmtId="4" fontId="20" fillId="0" borderId="0" xfId="6" applyNumberFormat="1"/>
    <xf numFmtId="4" fontId="23" fillId="0" borderId="0" xfId="0" applyNumberFormat="1" applyFont="1"/>
    <xf numFmtId="4" fontId="23" fillId="0" borderId="1" xfId="0" applyNumberFormat="1" applyFont="1" applyBorder="1"/>
    <xf numFmtId="4" fontId="0" fillId="0" borderId="1" xfId="0" applyNumberFormat="1" applyBorder="1"/>
    <xf numFmtId="171" fontId="23" fillId="0" borderId="0" xfId="0" applyNumberFormat="1" applyFont="1"/>
    <xf numFmtId="3" fontId="23" fillId="0" borderId="0" xfId="0" applyNumberFormat="1" applyFont="1"/>
    <xf numFmtId="171" fontId="23" fillId="0" borderId="11" xfId="0" applyNumberFormat="1" applyFont="1" applyBorder="1"/>
    <xf numFmtId="3" fontId="23" fillId="0" borderId="11" xfId="0" applyNumberFormat="1" applyFont="1" applyBorder="1"/>
    <xf numFmtId="2" fontId="23" fillId="0" borderId="11" xfId="0" applyNumberFormat="1" applyFont="1" applyBorder="1"/>
    <xf numFmtId="0" fontId="40" fillId="0" borderId="11" xfId="6" applyFont="1" applyBorder="1"/>
    <xf numFmtId="3" fontId="23" fillId="0" borderId="1" xfId="0" applyNumberFormat="1" applyFont="1" applyBorder="1"/>
    <xf numFmtId="0" fontId="54" fillId="0" borderId="0" xfId="6" applyFont="1"/>
    <xf numFmtId="168" fontId="54" fillId="0" borderId="0" xfId="6" applyNumberFormat="1" applyFont="1"/>
    <xf numFmtId="0" fontId="54" fillId="0" borderId="0" xfId="6" applyFont="1" applyAlignment="1">
      <alignment horizontal="right"/>
    </xf>
    <xf numFmtId="164" fontId="40" fillId="0" borderId="0" xfId="6" applyNumberFormat="1" applyFont="1"/>
    <xf numFmtId="168" fontId="23" fillId="0" borderId="2" xfId="7" quotePrefix="1" applyNumberFormat="1" applyFont="1" applyBorder="1" applyAlignment="1">
      <alignment horizontal="center"/>
    </xf>
    <xf numFmtId="168" fontId="40" fillId="0" borderId="0" xfId="6" applyNumberFormat="1" applyFont="1"/>
    <xf numFmtId="0" fontId="40" fillId="0" borderId="0" xfId="6" applyFont="1" applyAlignment="1">
      <alignment horizontal="right"/>
    </xf>
    <xf numFmtId="168" fontId="40" fillId="0" borderId="0" xfId="6" quotePrefix="1" applyNumberFormat="1" applyFont="1"/>
    <xf numFmtId="0" fontId="40" fillId="0" borderId="19" xfId="6" applyFont="1" applyBorder="1"/>
    <xf numFmtId="0" fontId="40" fillId="0" borderId="16" xfId="6" applyFont="1" applyBorder="1"/>
    <xf numFmtId="0" fontId="40" fillId="0" borderId="17" xfId="6" applyFont="1" applyBorder="1"/>
    <xf numFmtId="166" fontId="23" fillId="0" borderId="0" xfId="0" applyNumberFormat="1" applyFont="1" applyAlignment="1">
      <alignment horizontal="right"/>
    </xf>
    <xf numFmtId="0" fontId="40" fillId="2" borderId="18" xfId="6" applyFont="1" applyFill="1" applyBorder="1"/>
    <xf numFmtId="0" fontId="40" fillId="2" borderId="19" xfId="6" applyFont="1" applyFill="1" applyBorder="1"/>
    <xf numFmtId="2" fontId="23" fillId="2" borderId="16" xfId="0" applyNumberFormat="1" applyFont="1" applyFill="1" applyBorder="1"/>
    <xf numFmtId="0" fontId="40" fillId="2" borderId="17" xfId="6" applyFont="1" applyFill="1" applyBorder="1"/>
    <xf numFmtId="0" fontId="40" fillId="0" borderId="1" xfId="6" applyFont="1" applyBorder="1"/>
    <xf numFmtId="168" fontId="23" fillId="0" borderId="2" xfId="0" quotePrefix="1" applyNumberFormat="1" applyFont="1" applyBorder="1" applyAlignment="1">
      <alignment horizontal="center"/>
    </xf>
    <xf numFmtId="168" fontId="29" fillId="0" borderId="2" xfId="0" applyNumberFormat="1" applyFont="1" applyBorder="1" applyAlignment="1">
      <alignment horizontal="center"/>
    </xf>
    <xf numFmtId="0" fontId="23" fillId="0" borderId="19" xfId="17" applyFont="1" applyBorder="1" applyAlignment="1">
      <alignment horizontal="left"/>
    </xf>
    <xf numFmtId="0" fontId="23" fillId="0" borderId="15" xfId="17" applyFont="1" applyBorder="1" applyAlignment="1">
      <alignment horizontal="left"/>
    </xf>
    <xf numFmtId="0" fontId="23" fillId="0" borderId="17" xfId="17" applyFont="1" applyBorder="1" applyAlignment="1">
      <alignment horizontal="left"/>
    </xf>
    <xf numFmtId="2" fontId="23" fillId="0" borderId="0" xfId="17" applyNumberFormat="1" applyFont="1"/>
    <xf numFmtId="2" fontId="23" fillId="0" borderId="18" xfId="0" applyNumberFormat="1" applyFont="1" applyBorder="1" applyAlignment="1">
      <alignment horizontal="left"/>
    </xf>
    <xf numFmtId="2" fontId="23" fillId="0" borderId="14" xfId="17" applyNumberFormat="1" applyFont="1" applyBorder="1"/>
    <xf numFmtId="2" fontId="23" fillId="0" borderId="16" xfId="17" applyNumberFormat="1" applyFont="1" applyBorder="1"/>
    <xf numFmtId="2" fontId="23" fillId="0" borderId="0" xfId="0" applyNumberFormat="1" applyFont="1" applyAlignment="1">
      <alignment horizontal="right"/>
    </xf>
    <xf numFmtId="2" fontId="23" fillId="0" borderId="0" xfId="7" applyNumberFormat="1" applyFont="1" applyAlignment="1">
      <alignment horizontal="center"/>
    </xf>
    <xf numFmtId="1" fontId="40" fillId="0" borderId="0" xfId="6" applyNumberFormat="1" applyFont="1"/>
    <xf numFmtId="2" fontId="23" fillId="0" borderId="0" xfId="7" quotePrefix="1" applyNumberFormat="1" applyFont="1" applyAlignment="1">
      <alignment horizontal="center"/>
    </xf>
    <xf numFmtId="2" fontId="40" fillId="0" borderId="0" xfId="6" applyNumberFormat="1" applyFont="1"/>
    <xf numFmtId="2" fontId="23" fillId="0" borderId="2" xfId="7" quotePrefix="1" applyNumberFormat="1" applyFont="1" applyBorder="1" applyAlignment="1">
      <alignment horizontal="center"/>
    </xf>
    <xf numFmtId="2" fontId="55" fillId="0" borderId="1" xfId="6" applyNumberFormat="1" applyFont="1" applyBorder="1" applyAlignment="1">
      <alignment wrapText="1"/>
    </xf>
    <xf numFmtId="0" fontId="40" fillId="0" borderId="0" xfId="6" applyFont="1" applyAlignment="1">
      <alignment wrapText="1"/>
    </xf>
    <xf numFmtId="0" fontId="37" fillId="0" borderId="0" xfId="7" applyFont="1"/>
    <xf numFmtId="0" fontId="23" fillId="2" borderId="17" xfId="0" applyFont="1" applyFill="1" applyBorder="1"/>
    <xf numFmtId="2" fontId="23" fillId="0" borderId="1" xfId="0" applyNumberFormat="1" applyFont="1" applyBorder="1" applyAlignment="1">
      <alignment wrapText="1"/>
    </xf>
    <xf numFmtId="0" fontId="23" fillId="0" borderId="1" xfId="0" applyFont="1" applyBorder="1" applyAlignment="1">
      <alignment wrapText="1"/>
    </xf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 wrapText="1"/>
    </xf>
    <xf numFmtId="1" fontId="23" fillId="0" borderId="0" xfId="0" applyNumberFormat="1" applyFont="1"/>
    <xf numFmtId="0" fontId="40" fillId="0" borderId="0" xfId="10" applyFont="1"/>
    <xf numFmtId="0" fontId="40" fillId="0" borderId="2" xfId="10" applyFont="1" applyBorder="1"/>
    <xf numFmtId="167" fontId="40" fillId="0" borderId="2" xfId="10" applyNumberFormat="1" applyFont="1" applyBorder="1"/>
    <xf numFmtId="167" fontId="40" fillId="0" borderId="0" xfId="10" applyNumberFormat="1" applyFont="1"/>
    <xf numFmtId="0" fontId="40" fillId="0" borderId="1" xfId="10" applyFont="1" applyBorder="1"/>
    <xf numFmtId="167" fontId="40" fillId="0" borderId="1" xfId="10" applyNumberFormat="1" applyFont="1" applyBorder="1"/>
    <xf numFmtId="0" fontId="40" fillId="0" borderId="18" xfId="10" applyFont="1" applyBorder="1"/>
    <xf numFmtId="0" fontId="40" fillId="0" borderId="19" xfId="10" applyFont="1" applyBorder="1"/>
    <xf numFmtId="0" fontId="40" fillId="0" borderId="14" xfId="10" applyFont="1" applyBorder="1"/>
    <xf numFmtId="0" fontId="40" fillId="0" borderId="15" xfId="10" applyFont="1" applyBorder="1"/>
    <xf numFmtId="0" fontId="40" fillId="0" borderId="16" xfId="10" applyFont="1" applyBorder="1"/>
    <xf numFmtId="0" fontId="40" fillId="0" borderId="17" xfId="10" applyFont="1" applyBorder="1"/>
    <xf numFmtId="0" fontId="23" fillId="0" borderId="1" xfId="0" applyFont="1" applyBorder="1" applyAlignment="1">
      <alignment horizontal="center" wrapText="1"/>
    </xf>
    <xf numFmtId="164" fontId="23" fillId="0" borderId="0" xfId="0" applyNumberFormat="1" applyFont="1"/>
    <xf numFmtId="167" fontId="23" fillId="0" borderId="0" xfId="0" applyNumberFormat="1" applyFont="1" applyAlignment="1">
      <alignment horizontal="center"/>
    </xf>
    <xf numFmtId="164" fontId="23" fillId="0" borderId="1" xfId="0" applyNumberFormat="1" applyFont="1" applyBorder="1"/>
    <xf numFmtId="167" fontId="23" fillId="0" borderId="1" xfId="0" applyNumberFormat="1" applyFont="1" applyBorder="1" applyAlignment="1">
      <alignment horizontal="center"/>
    </xf>
    <xf numFmtId="166" fontId="23" fillId="0" borderId="1" xfId="0" applyNumberFormat="1" applyFont="1" applyBorder="1"/>
    <xf numFmtId="168" fontId="23" fillId="0" borderId="0" xfId="6" applyNumberFormat="1" applyFont="1"/>
    <xf numFmtId="1" fontId="23" fillId="0" borderId="0" xfId="0" applyNumberFormat="1" applyFont="1" applyAlignment="1">
      <alignment horizontal="right"/>
    </xf>
    <xf numFmtId="1" fontId="23" fillId="0" borderId="2" xfId="7" quotePrefix="1" applyNumberFormat="1" applyFont="1" applyBorder="1" applyAlignment="1">
      <alignment horizontal="center"/>
    </xf>
    <xf numFmtId="1" fontId="23" fillId="0" borderId="0" xfId="6" applyNumberFormat="1" applyFont="1"/>
    <xf numFmtId="3" fontId="28" fillId="0" borderId="0" xfId="0" applyNumberFormat="1" applyFont="1"/>
    <xf numFmtId="0" fontId="23" fillId="0" borderId="4" xfId="0" applyFont="1" applyBorder="1"/>
    <xf numFmtId="1" fontId="23" fillId="0" borderId="1" xfId="0" applyNumberFormat="1" applyFont="1" applyBorder="1"/>
    <xf numFmtId="0" fontId="23" fillId="0" borderId="18" xfId="3" applyBorder="1" applyAlignment="1">
      <alignment wrapText="1"/>
    </xf>
    <xf numFmtId="0" fontId="26" fillId="0" borderId="18" xfId="3" applyFont="1" applyBorder="1" applyAlignment="1">
      <alignment wrapText="1"/>
    </xf>
    <xf numFmtId="0" fontId="54" fillId="2" borderId="17" xfId="6" applyFont="1" applyFill="1" applyBorder="1"/>
    <xf numFmtId="168" fontId="3" fillId="0" borderId="0" xfId="6" quotePrefix="1" applyNumberFormat="1" applyFont="1"/>
    <xf numFmtId="0" fontId="40" fillId="0" borderId="1" xfId="6" applyFont="1" applyBorder="1" applyAlignment="1">
      <alignment wrapText="1"/>
    </xf>
    <xf numFmtId="1" fontId="26" fillId="0" borderId="15" xfId="3" applyNumberFormat="1" applyFont="1" applyBorder="1"/>
    <xf numFmtId="1" fontId="0" fillId="0" borderId="15" xfId="0" applyNumberFormat="1" applyBorder="1"/>
    <xf numFmtId="167" fontId="0" fillId="0" borderId="0" xfId="0" applyNumberFormat="1" applyAlignment="1">
      <alignment horizontal="right"/>
    </xf>
    <xf numFmtId="0" fontId="23" fillId="0" borderId="12" xfId="3" applyBorder="1" applyAlignment="1">
      <alignment horizontal="left"/>
    </xf>
    <xf numFmtId="2" fontId="26" fillId="0" borderId="0" xfId="0" applyNumberFormat="1" applyFont="1" applyAlignment="1">
      <alignment horizontal="left" wrapText="1"/>
    </xf>
    <xf numFmtId="0" fontId="26" fillId="0" borderId="0" xfId="0" applyFont="1" applyAlignment="1">
      <alignment horizontal="left" wrapText="1"/>
    </xf>
    <xf numFmtId="171" fontId="23" fillId="0" borderId="1" xfId="0" applyNumberFormat="1" applyFont="1" applyBorder="1"/>
    <xf numFmtId="0" fontId="54" fillId="0" borderId="1" xfId="6" applyFont="1" applyBorder="1"/>
    <xf numFmtId="0" fontId="2" fillId="0" borderId="0" xfId="6" applyFont="1"/>
    <xf numFmtId="164" fontId="2" fillId="0" borderId="0" xfId="6" applyNumberFormat="1" applyFont="1"/>
    <xf numFmtId="168" fontId="46" fillId="0" borderId="2" xfId="7" quotePrefix="1" applyNumberFormat="1" applyFont="1" applyBorder="1" applyAlignment="1">
      <alignment horizontal="center"/>
    </xf>
    <xf numFmtId="168" fontId="56" fillId="0" borderId="2" xfId="7" applyNumberFormat="1" applyFont="1" applyBorder="1" applyAlignment="1">
      <alignment horizontal="center"/>
    </xf>
    <xf numFmtId="168" fontId="2" fillId="0" borderId="0" xfId="6" applyNumberFormat="1" applyFont="1"/>
    <xf numFmtId="0" fontId="2" fillId="0" borderId="0" xfId="6" applyFont="1" applyAlignment="1">
      <alignment horizontal="right"/>
    </xf>
    <xf numFmtId="168" fontId="2" fillId="0" borderId="0" xfId="6" quotePrefix="1" applyNumberFormat="1" applyFont="1"/>
    <xf numFmtId="3" fontId="23" fillId="0" borderId="0" xfId="0" quotePrefix="1" applyNumberFormat="1" applyFont="1"/>
    <xf numFmtId="1" fontId="0" fillId="0" borderId="0" xfId="0" applyNumberFormat="1" applyAlignment="1">
      <alignment horizontal="right"/>
    </xf>
    <xf numFmtId="0" fontId="41" fillId="0" borderId="1" xfId="3" applyFont="1" applyBorder="1"/>
    <xf numFmtId="0" fontId="41" fillId="0" borderId="0" xfId="0" applyFont="1"/>
    <xf numFmtId="0" fontId="1" fillId="0" borderId="0" xfId="18" applyFont="1"/>
    <xf numFmtId="0" fontId="57" fillId="0" borderId="1" xfId="18" applyFont="1" applyBorder="1" applyAlignment="1">
      <alignment horizontal="center"/>
    </xf>
    <xf numFmtId="0" fontId="57" fillId="0" borderId="1" xfId="18" applyFont="1" applyBorder="1"/>
    <xf numFmtId="0" fontId="40" fillId="0" borderId="0" xfId="18" applyFont="1" applyAlignment="1">
      <alignment horizontal="center"/>
    </xf>
    <xf numFmtId="0" fontId="40" fillId="0" borderId="0" xfId="18" applyFont="1"/>
    <xf numFmtId="0" fontId="40" fillId="0" borderId="0" xfId="18" applyFont="1" applyAlignment="1">
      <alignment horizontal="center" vertical="center"/>
    </xf>
    <xf numFmtId="0" fontId="40" fillId="0" borderId="0" xfId="18" applyFont="1" applyAlignment="1">
      <alignment vertical="center"/>
    </xf>
    <xf numFmtId="0" fontId="40" fillId="0" borderId="0" xfId="18" applyFont="1" applyAlignment="1">
      <alignment wrapText="1"/>
    </xf>
    <xf numFmtId="0" fontId="40" fillId="0" borderId="1" xfId="18" applyFont="1" applyBorder="1" applyAlignment="1">
      <alignment horizontal="center"/>
    </xf>
    <xf numFmtId="0" fontId="40" fillId="0" borderId="1" xfId="18" applyFont="1" applyBorder="1"/>
    <xf numFmtId="0" fontId="40" fillId="0" borderId="1" xfId="18" quotePrefix="1" applyFont="1" applyBorder="1"/>
    <xf numFmtId="0" fontId="59" fillId="0" borderId="0" xfId="19" applyFont="1"/>
    <xf numFmtId="171" fontId="28" fillId="0" borderId="0" xfId="0" applyNumberFormat="1" applyFont="1"/>
    <xf numFmtId="171" fontId="28" fillId="0" borderId="1" xfId="0" applyNumberFormat="1" applyFont="1" applyBorder="1"/>
    <xf numFmtId="2" fontId="28" fillId="0" borderId="0" xfId="0" applyNumberFormat="1" applyFont="1"/>
    <xf numFmtId="2" fontId="28" fillId="0" borderId="1" xfId="0" applyNumberFormat="1" applyFont="1" applyBorder="1"/>
    <xf numFmtId="9" fontId="0" fillId="0" borderId="0" xfId="2" applyFont="1"/>
    <xf numFmtId="0" fontId="53" fillId="0" borderId="6" xfId="0" applyFont="1" applyBorder="1"/>
    <xf numFmtId="0" fontId="24" fillId="0" borderId="0" xfId="1" applyBorder="1" applyAlignment="1" applyProtection="1"/>
    <xf numFmtId="0" fontId="24" fillId="0" borderId="3" xfId="1" applyBorder="1" applyAlignment="1" applyProtection="1">
      <alignment horizontal="left" readingOrder="1"/>
    </xf>
    <xf numFmtId="171" fontId="0" fillId="0" borderId="0" xfId="0" applyNumberFormat="1" applyAlignment="1">
      <alignment horizontal="center"/>
    </xf>
    <xf numFmtId="171" fontId="0" fillId="0" borderId="0" xfId="0" quotePrefix="1" applyNumberFormat="1" applyAlignment="1">
      <alignment horizontal="center"/>
    </xf>
    <xf numFmtId="171" fontId="0" fillId="0" borderId="1" xfId="0" applyNumberFormat="1" applyBorder="1" applyAlignment="1">
      <alignment horizontal="center"/>
    </xf>
    <xf numFmtId="171" fontId="0" fillId="0" borderId="1" xfId="0" quotePrefix="1" applyNumberFormat="1" applyBorder="1" applyAlignment="1">
      <alignment horizontal="center"/>
    </xf>
    <xf numFmtId="0" fontId="53" fillId="0" borderId="0" xfId="0" applyFont="1"/>
    <xf numFmtId="0" fontId="53" fillId="0" borderId="0" xfId="0" quotePrefix="1" applyFont="1"/>
    <xf numFmtId="0" fontId="38" fillId="0" borderId="1" xfId="0" applyFont="1" applyBorder="1" applyAlignment="1">
      <alignment horizontal="center"/>
    </xf>
    <xf numFmtId="0" fontId="53" fillId="0" borderId="0" xfId="0" applyFont="1" applyAlignment="1">
      <alignment horizontal="center"/>
    </xf>
    <xf numFmtId="0" fontId="53" fillId="0" borderId="1" xfId="0" applyFont="1" applyBorder="1" applyAlignment="1">
      <alignment horizontal="center"/>
    </xf>
    <xf numFmtId="3" fontId="53" fillId="0" borderId="0" xfId="0" applyNumberFormat="1" applyFont="1" applyAlignment="1">
      <alignment horizontal="center"/>
    </xf>
    <xf numFmtId="3" fontId="53" fillId="0" borderId="1" xfId="0" applyNumberFormat="1" applyFont="1" applyBorder="1" applyAlignment="1">
      <alignment horizontal="center"/>
    </xf>
    <xf numFmtId="1" fontId="0" fillId="0" borderId="4" xfId="0" applyNumberFormat="1" applyBorder="1"/>
    <xf numFmtId="2" fontId="23" fillId="0" borderId="4" xfId="0" applyNumberFormat="1" applyFont="1" applyBorder="1" applyAlignment="1">
      <alignment horizontal="center"/>
    </xf>
    <xf numFmtId="0" fontId="26" fillId="0" borderId="0" xfId="0" applyFont="1"/>
    <xf numFmtId="0" fontId="15" fillId="0" borderId="0" xfId="6" applyFont="1"/>
    <xf numFmtId="0" fontId="1" fillId="5" borderId="0" xfId="18" applyFont="1" applyFill="1"/>
    <xf numFmtId="0" fontId="23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3" fillId="0" borderId="0" xfId="3" applyAlignment="1">
      <alignment horizontal="left" wrapText="1"/>
    </xf>
    <xf numFmtId="167" fontId="53" fillId="0" borderId="0" xfId="0" applyNumberFormat="1" applyFont="1"/>
    <xf numFmtId="167" fontId="53" fillId="0" borderId="1" xfId="0" applyNumberFormat="1" applyFont="1" applyBorder="1"/>
    <xf numFmtId="0" fontId="30" fillId="0" borderId="8" xfId="0" applyFont="1" applyBorder="1"/>
    <xf numFmtId="0" fontId="0" fillId="0" borderId="8" xfId="0" applyBorder="1"/>
    <xf numFmtId="0" fontId="31" fillId="0" borderId="10" xfId="1" applyFont="1" applyBorder="1" applyAlignment="1" applyProtection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8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/>
    <xf numFmtId="0" fontId="23" fillId="0" borderId="0" xfId="3" applyAlignment="1">
      <alignment horizontal="center"/>
    </xf>
    <xf numFmtId="0" fontId="23" fillId="0" borderId="2" xfId="3" applyBorder="1" applyAlignment="1">
      <alignment horizontal="center"/>
    </xf>
    <xf numFmtId="0" fontId="28" fillId="0" borderId="1" xfId="3" applyFont="1" applyBorder="1" applyAlignment="1">
      <alignment horizontal="center"/>
    </xf>
    <xf numFmtId="0" fontId="26" fillId="0" borderId="12" xfId="3" applyFont="1" applyBorder="1"/>
    <xf numFmtId="0" fontId="0" fillId="0" borderId="13" xfId="0" applyBorder="1"/>
    <xf numFmtId="0" fontId="3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32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9" fontId="26" fillId="0" borderId="0" xfId="2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23" fillId="0" borderId="1" xfId="0" applyFont="1" applyBorder="1" applyAlignment="1">
      <alignment horizontal="center" wrapText="1"/>
    </xf>
    <xf numFmtId="0" fontId="23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3" fillId="0" borderId="0" xfId="0" applyFont="1" applyAlignment="1">
      <alignment horizontal="center"/>
    </xf>
    <xf numFmtId="49" fontId="28" fillId="0" borderId="0" xfId="0" applyNumberFormat="1" applyFont="1" applyAlignment="1">
      <alignment horizontal="left" vertical="top" wrapText="1"/>
    </xf>
    <xf numFmtId="0" fontId="40" fillId="0" borderId="2" xfId="18" applyFont="1" applyBorder="1" applyAlignment="1">
      <alignment horizontal="left"/>
    </xf>
    <xf numFmtId="0" fontId="28" fillId="0" borderId="0" xfId="0" applyFont="1" applyAlignment="1">
      <alignment horizontal="left" wrapText="1"/>
    </xf>
    <xf numFmtId="0" fontId="24" fillId="0" borderId="0" xfId="1" applyAlignment="1" applyProtection="1">
      <alignment horizontal="left"/>
    </xf>
    <xf numFmtId="0" fontId="23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26" fillId="0" borderId="1" xfId="0" applyFont="1" applyBorder="1" applyAlignment="1">
      <alignment horizontal="center"/>
    </xf>
  </cellXfs>
  <cellStyles count="20">
    <cellStyle name="Comma 2" xfId="15" xr:uid="{00000000-0005-0000-0000-000000000000}"/>
    <cellStyle name="Hyperlink" xfId="1" builtinId="8"/>
    <cellStyle name="Hyperlink 2" xfId="19" xr:uid="{00000000-0005-0000-0000-000002000000}"/>
    <cellStyle name="Normal" xfId="0" builtinId="0"/>
    <cellStyle name="Normal 2" xfId="3" xr:uid="{00000000-0005-0000-0000-000004000000}"/>
    <cellStyle name="Normal 3" xfId="4" xr:uid="{00000000-0005-0000-0000-000005000000}"/>
    <cellStyle name="Normal 3 2" xfId="7" xr:uid="{00000000-0005-0000-0000-000006000000}"/>
    <cellStyle name="Normal 3 3" xfId="9" xr:uid="{00000000-0005-0000-0000-000007000000}"/>
    <cellStyle name="Normal 3 3 2" xfId="10" xr:uid="{00000000-0005-0000-0000-000008000000}"/>
    <cellStyle name="Normal 4" xfId="5" xr:uid="{00000000-0005-0000-0000-000009000000}"/>
    <cellStyle name="Normal 4 2" xfId="6" xr:uid="{00000000-0005-0000-0000-00000A000000}"/>
    <cellStyle name="Normal 4 3" xfId="8" xr:uid="{00000000-0005-0000-0000-00000B000000}"/>
    <cellStyle name="Normal 5" xfId="12" xr:uid="{00000000-0005-0000-0000-00000C000000}"/>
    <cellStyle name="Normal 6" xfId="13" xr:uid="{00000000-0005-0000-0000-00000D000000}"/>
    <cellStyle name="Normal 6 3" xfId="14" xr:uid="{00000000-0005-0000-0000-00000E000000}"/>
    <cellStyle name="Normal 7" xfId="16" xr:uid="{00000000-0005-0000-0000-00000F000000}"/>
    <cellStyle name="Normal 8" xfId="18" xr:uid="{00000000-0005-0000-0000-000010000000}"/>
    <cellStyle name="Normal_us_ng" xfId="11" xr:uid="{00000000-0005-0000-0000-000011000000}"/>
    <cellStyle name="Normal_us_psd_m" xfId="17" xr:uid="{00000000-0005-0000-0000-000012000000}"/>
    <cellStyle name="Percent" xfId="2" builtinId="5"/>
  </cellStyles>
  <dxfs count="28"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lor theme="0" tint="-0.24994659260841701"/>
      </font>
    </dxf>
    <dxf>
      <font>
        <color theme="0" tint="-0.24994659260841701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lor theme="0" tint="-0.24994659260841701"/>
      </font>
    </dxf>
    <dxf>
      <font>
        <color theme="0" tint="-0.24994659260841701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</dxfs>
  <tableStyles count="0" defaultTableStyle="TableStyleMedium9" defaultPivotStyle="PivotStyleLight16"/>
  <colors>
    <mruColors>
      <color rgb="FFE2C7E7"/>
      <color rgb="FFBDE0A2"/>
      <color rgb="FFFAB17A"/>
      <color rgb="FFECE3F5"/>
      <color rgb="FFCF97D5"/>
      <color rgb="FF95A0D7"/>
      <color rgb="FFC8858C"/>
      <color rgb="FFF6C07E"/>
      <color rgb="FFF7D393"/>
      <color rgb="FFEF7F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9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4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4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8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1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3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4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7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9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0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2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4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5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7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8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0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1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3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4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6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7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9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1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4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6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7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9.xml"/></Relationships>
</file>

<file path=xl/charts/_rels/chart6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0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2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3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6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8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0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2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143419572553438E-2"/>
          <c:y val="0.1432916071047789"/>
          <c:w val="0.7092295103737033"/>
          <c:h val="0.59672677010048303"/>
        </c:manualLayout>
      </c:layout>
      <c:lineChart>
        <c:grouping val="standard"/>
        <c:varyColors val="0"/>
        <c:ser>
          <c:idx val="5"/>
          <c:order val="0"/>
          <c:tx>
            <c:v>Historical spot price</c:v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'1'!$B$27:$B$110</c:f>
              <c:numCache>
                <c:formatCode>mmm\ yyyy</c:formatCode>
                <c:ptCount val="8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</c:numCache>
            </c:numRef>
          </c:cat>
          <c:val>
            <c:numRef>
              <c:f>'1'!$C$27:$C$110</c:f>
              <c:numCache>
                <c:formatCode>0.00</c:formatCode>
                <c:ptCount val="84"/>
                <c:pt idx="0">
                  <c:v>52</c:v>
                </c:pt>
                <c:pt idx="1">
                  <c:v>59.04</c:v>
                </c:pt>
                <c:pt idx="2">
                  <c:v>62.33</c:v>
                </c:pt>
                <c:pt idx="3">
                  <c:v>61.72</c:v>
                </c:pt>
                <c:pt idx="4">
                  <c:v>65.17</c:v>
                </c:pt>
                <c:pt idx="5">
                  <c:v>71.38</c:v>
                </c:pt>
                <c:pt idx="6">
                  <c:v>72.489999999999995</c:v>
                </c:pt>
                <c:pt idx="7">
                  <c:v>67.73</c:v>
                </c:pt>
                <c:pt idx="8">
                  <c:v>71.650000000000006</c:v>
                </c:pt>
                <c:pt idx="9">
                  <c:v>81.48</c:v>
                </c:pt>
                <c:pt idx="10">
                  <c:v>79.150000000000006</c:v>
                </c:pt>
                <c:pt idx="11">
                  <c:v>71.709999999999994</c:v>
                </c:pt>
                <c:pt idx="12">
                  <c:v>83.22</c:v>
                </c:pt>
                <c:pt idx="13">
                  <c:v>91.64</c:v>
                </c:pt>
                <c:pt idx="14">
                  <c:v>108.5</c:v>
                </c:pt>
                <c:pt idx="15">
                  <c:v>101.78</c:v>
                </c:pt>
                <c:pt idx="16">
                  <c:v>109.55</c:v>
                </c:pt>
                <c:pt idx="17">
                  <c:v>114.84</c:v>
                </c:pt>
                <c:pt idx="18">
                  <c:v>101.62</c:v>
                </c:pt>
                <c:pt idx="19">
                  <c:v>93.67</c:v>
                </c:pt>
                <c:pt idx="20">
                  <c:v>84.26</c:v>
                </c:pt>
                <c:pt idx="21">
                  <c:v>87.55</c:v>
                </c:pt>
                <c:pt idx="22">
                  <c:v>84.37</c:v>
                </c:pt>
                <c:pt idx="23">
                  <c:v>76.44</c:v>
                </c:pt>
                <c:pt idx="24">
                  <c:v>78.12</c:v>
                </c:pt>
                <c:pt idx="25">
                  <c:v>76.83</c:v>
                </c:pt>
                <c:pt idx="26">
                  <c:v>73.28</c:v>
                </c:pt>
                <c:pt idx="27">
                  <c:v>79.45</c:v>
                </c:pt>
                <c:pt idx="28">
                  <c:v>71.58</c:v>
                </c:pt>
                <c:pt idx="29">
                  <c:v>70.25</c:v>
                </c:pt>
                <c:pt idx="30">
                  <c:v>76.069999999999993</c:v>
                </c:pt>
                <c:pt idx="31">
                  <c:v>81.39</c:v>
                </c:pt>
                <c:pt idx="32">
                  <c:v>89.43</c:v>
                </c:pt>
                <c:pt idx="33">
                  <c:v>85.64</c:v>
                </c:pt>
                <c:pt idx="34">
                  <c:v>77.69</c:v>
                </c:pt>
                <c:pt idx="35">
                  <c:v>71.900000000000006</c:v>
                </c:pt>
                <c:pt idx="36">
                  <c:v>74.150000000000006</c:v>
                </c:pt>
                <c:pt idx="37">
                  <c:v>77.25</c:v>
                </c:pt>
                <c:pt idx="38">
                  <c:v>81.28</c:v>
                </c:pt>
                <c:pt idx="39">
                  <c:v>85.35</c:v>
                </c:pt>
                <c:pt idx="40">
                  <c:v>80.02</c:v>
                </c:pt>
                <c:pt idx="41">
                  <c:v>79.77</c:v>
                </c:pt>
                <c:pt idx="42">
                  <c:v>81.8</c:v>
                </c:pt>
                <c:pt idx="43">
                  <c:v>76.680000000000007</c:v>
                </c:pt>
                <c:pt idx="44">
                  <c:v>70.239999999999995</c:v>
                </c:pt>
                <c:pt idx="45">
                  <c:v>71.989999999999995</c:v>
                </c:pt>
                <c:pt idx="46">
                  <c:v>69.95</c:v>
                </c:pt>
                <c:pt idx="47">
                  <c:v>70.12</c:v>
                </c:pt>
                <c:pt idx="48">
                  <c:v>75.739999999999995</c:v>
                </c:pt>
                <c:pt idx="49">
                  <c:v>71.53</c:v>
                </c:pt>
                <c:pt idx="50">
                  <c:v>68.239999999999995</c:v>
                </c:pt>
                <c:pt idx="51">
                  <c:v>63.54</c:v>
                </c:pt>
                <c:pt idx="52">
                  <c:v>62.17</c:v>
                </c:pt>
                <c:pt idx="53">
                  <c:v>68.17</c:v>
                </c:pt>
                <c:pt idx="54">
                  <c:v>68.39</c:v>
                </c:pt>
                <c:pt idx="55">
                  <c:v>64.86</c:v>
                </c:pt>
                <c:pt idx="56">
                  <c:v>63.96</c:v>
                </c:pt>
                <c:pt idx="57">
                  <c:v>60.89</c:v>
                </c:pt>
                <c:pt idx="58">
                  <c:v>60.06</c:v>
                </c:pt>
                <c:pt idx="59">
                  <c:v>57.97</c:v>
                </c:pt>
                <c:pt idx="60">
                  <c:v>60.04</c:v>
                </c:pt>
                <c:pt idx="61">
                  <c:v>64.510000000000005</c:v>
                </c:pt>
                <c:pt idx="62">
                  <c:v>91.38</c:v>
                </c:pt>
                <c:pt idx="63">
                  <c:v>100.32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63-4968-A13C-E50F9465C6EE}"/>
            </c:ext>
          </c:extLst>
        </c:ser>
        <c:ser>
          <c:idx val="6"/>
          <c:order val="1"/>
          <c:tx>
            <c:v>STEO price forecast</c:v>
          </c:tx>
          <c:spPr>
            <a:ln>
              <a:solidFill>
                <a:schemeClr val="accent1"/>
              </a:solidFill>
              <a:prstDash val="solid"/>
            </a:ln>
          </c:spPr>
          <c:marker>
            <c:symbol val="none"/>
          </c:marker>
          <c:cat>
            <c:numRef>
              <c:f>'1'!$B$27:$B$110</c:f>
              <c:numCache>
                <c:formatCode>mmm\ yyyy</c:formatCode>
                <c:ptCount val="8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</c:numCache>
            </c:numRef>
          </c:cat>
          <c:val>
            <c:numRef>
              <c:f>'1'!$D$27:$D$110</c:f>
              <c:numCache>
                <c:formatCode>0.00</c:formatCode>
                <c:ptCount val="8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100.32</c:v>
                </c:pt>
                <c:pt idx="64">
                  <c:v>95</c:v>
                </c:pt>
                <c:pt idx="65">
                  <c:v>94</c:v>
                </c:pt>
                <c:pt idx="66">
                  <c:v>92</c:v>
                </c:pt>
                <c:pt idx="67">
                  <c:v>90</c:v>
                </c:pt>
                <c:pt idx="68">
                  <c:v>88</c:v>
                </c:pt>
                <c:pt idx="69">
                  <c:v>85</c:v>
                </c:pt>
                <c:pt idx="70">
                  <c:v>83</c:v>
                </c:pt>
                <c:pt idx="71">
                  <c:v>81</c:v>
                </c:pt>
                <c:pt idx="72">
                  <c:v>80</c:v>
                </c:pt>
                <c:pt idx="73">
                  <c:v>79</c:v>
                </c:pt>
                <c:pt idx="74">
                  <c:v>78</c:v>
                </c:pt>
                <c:pt idx="75">
                  <c:v>77</c:v>
                </c:pt>
                <c:pt idx="76">
                  <c:v>76</c:v>
                </c:pt>
                <c:pt idx="77">
                  <c:v>75</c:v>
                </c:pt>
                <c:pt idx="78">
                  <c:v>73</c:v>
                </c:pt>
                <c:pt idx="79">
                  <c:v>73</c:v>
                </c:pt>
                <c:pt idx="80">
                  <c:v>73</c:v>
                </c:pt>
                <c:pt idx="81">
                  <c:v>70</c:v>
                </c:pt>
                <c:pt idx="82">
                  <c:v>70</c:v>
                </c:pt>
                <c:pt idx="83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63-4968-A13C-E50F9465C6EE}"/>
            </c:ext>
          </c:extLst>
        </c:ser>
        <c:ser>
          <c:idx val="7"/>
          <c:order val="2"/>
          <c:tx>
            <c:v>NYMEX futures price</c:v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'1'!$B$27:$B$110</c:f>
              <c:numCache>
                <c:formatCode>mmm\ yyyy</c:formatCode>
                <c:ptCount val="8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</c:numCache>
            </c:numRef>
          </c:cat>
          <c:val>
            <c:numRef>
              <c:f>'1'!$E$27:$E$110</c:f>
              <c:numCache>
                <c:formatCode>0.00</c:formatCode>
                <c:ptCount val="8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100.104</c:v>
                </c:pt>
                <c:pt idx="66">
                  <c:v>95.683999999999997</c:v>
                </c:pt>
                <c:pt idx="67">
                  <c:v>91.36</c:v>
                </c:pt>
                <c:pt idx="68">
                  <c:v>87.587999999999994</c:v>
                </c:pt>
                <c:pt idx="69">
                  <c:v>84.350000000000009</c:v>
                </c:pt>
                <c:pt idx="70">
                  <c:v>81.89200000000001</c:v>
                </c:pt>
                <c:pt idx="71">
                  <c:v>79.931999999999988</c:v>
                </c:pt>
                <c:pt idx="72">
                  <c:v>78.337999999999994</c:v>
                </c:pt>
                <c:pt idx="73">
                  <c:v>77.06</c:v>
                </c:pt>
                <c:pt idx="74">
                  <c:v>76.057999999999993</c:v>
                </c:pt>
                <c:pt idx="75">
                  <c:v>75.272000000000006</c:v>
                </c:pt>
                <c:pt idx="76">
                  <c:v>74.655999999999992</c:v>
                </c:pt>
                <c:pt idx="77">
                  <c:v>74.153999999999996</c:v>
                </c:pt>
                <c:pt idx="78">
                  <c:v>73.694000000000003</c:v>
                </c:pt>
                <c:pt idx="79">
                  <c:v>73.274000000000001</c:v>
                </c:pt>
                <c:pt idx="80">
                  <c:v>72.893999999999991</c:v>
                </c:pt>
                <c:pt idx="81">
                  <c:v>72.559999999999988</c:v>
                </c:pt>
                <c:pt idx="82">
                  <c:v>72.265999999999991</c:v>
                </c:pt>
                <c:pt idx="83">
                  <c:v>71.981999999999999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63-4968-A13C-E50F9465C6EE}"/>
            </c:ext>
          </c:extLst>
        </c:ser>
        <c:ser>
          <c:idx val="0"/>
          <c:order val="3"/>
          <c:tx>
            <c:v>Historical spot price</c:v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'1'!$B$27:$B$110</c:f>
              <c:numCache>
                <c:formatCode>mmm\ yyyy</c:formatCode>
                <c:ptCount val="8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</c:numCache>
            </c:numRef>
          </c:cat>
          <c:val>
            <c:numRef>
              <c:f>'1'!$C$27:$C$110</c:f>
              <c:numCache>
                <c:formatCode>0.00</c:formatCode>
                <c:ptCount val="84"/>
                <c:pt idx="0">
                  <c:v>52</c:v>
                </c:pt>
                <c:pt idx="1">
                  <c:v>59.04</c:v>
                </c:pt>
                <c:pt idx="2">
                  <c:v>62.33</c:v>
                </c:pt>
                <c:pt idx="3">
                  <c:v>61.72</c:v>
                </c:pt>
                <c:pt idx="4">
                  <c:v>65.17</c:v>
                </c:pt>
                <c:pt idx="5">
                  <c:v>71.38</c:v>
                </c:pt>
                <c:pt idx="6">
                  <c:v>72.489999999999995</c:v>
                </c:pt>
                <c:pt idx="7">
                  <c:v>67.73</c:v>
                </c:pt>
                <c:pt idx="8">
                  <c:v>71.650000000000006</c:v>
                </c:pt>
                <c:pt idx="9">
                  <c:v>81.48</c:v>
                </c:pt>
                <c:pt idx="10">
                  <c:v>79.150000000000006</c:v>
                </c:pt>
                <c:pt idx="11">
                  <c:v>71.709999999999994</c:v>
                </c:pt>
                <c:pt idx="12">
                  <c:v>83.22</c:v>
                </c:pt>
                <c:pt idx="13">
                  <c:v>91.64</c:v>
                </c:pt>
                <c:pt idx="14">
                  <c:v>108.5</c:v>
                </c:pt>
                <c:pt idx="15">
                  <c:v>101.78</c:v>
                </c:pt>
                <c:pt idx="16">
                  <c:v>109.55</c:v>
                </c:pt>
                <c:pt idx="17">
                  <c:v>114.84</c:v>
                </c:pt>
                <c:pt idx="18">
                  <c:v>101.62</c:v>
                </c:pt>
                <c:pt idx="19">
                  <c:v>93.67</c:v>
                </c:pt>
                <c:pt idx="20">
                  <c:v>84.26</c:v>
                </c:pt>
                <c:pt idx="21">
                  <c:v>87.55</c:v>
                </c:pt>
                <c:pt idx="22">
                  <c:v>84.37</c:v>
                </c:pt>
                <c:pt idx="23">
                  <c:v>76.44</c:v>
                </c:pt>
                <c:pt idx="24">
                  <c:v>78.12</c:v>
                </c:pt>
                <c:pt idx="25">
                  <c:v>76.83</c:v>
                </c:pt>
                <c:pt idx="26">
                  <c:v>73.28</c:v>
                </c:pt>
                <c:pt idx="27">
                  <c:v>79.45</c:v>
                </c:pt>
                <c:pt idx="28">
                  <c:v>71.58</c:v>
                </c:pt>
                <c:pt idx="29">
                  <c:v>70.25</c:v>
                </c:pt>
                <c:pt idx="30">
                  <c:v>76.069999999999993</c:v>
                </c:pt>
                <c:pt idx="31">
                  <c:v>81.39</c:v>
                </c:pt>
                <c:pt idx="32">
                  <c:v>89.43</c:v>
                </c:pt>
                <c:pt idx="33">
                  <c:v>85.64</c:v>
                </c:pt>
                <c:pt idx="34">
                  <c:v>77.69</c:v>
                </c:pt>
                <c:pt idx="35">
                  <c:v>71.900000000000006</c:v>
                </c:pt>
                <c:pt idx="36">
                  <c:v>74.150000000000006</c:v>
                </c:pt>
                <c:pt idx="37">
                  <c:v>77.25</c:v>
                </c:pt>
                <c:pt idx="38">
                  <c:v>81.28</c:v>
                </c:pt>
                <c:pt idx="39">
                  <c:v>85.35</c:v>
                </c:pt>
                <c:pt idx="40">
                  <c:v>80.02</c:v>
                </c:pt>
                <c:pt idx="41">
                  <c:v>79.77</c:v>
                </c:pt>
                <c:pt idx="42">
                  <c:v>81.8</c:v>
                </c:pt>
                <c:pt idx="43">
                  <c:v>76.680000000000007</c:v>
                </c:pt>
                <c:pt idx="44">
                  <c:v>70.239999999999995</c:v>
                </c:pt>
                <c:pt idx="45">
                  <c:v>71.989999999999995</c:v>
                </c:pt>
                <c:pt idx="46">
                  <c:v>69.95</c:v>
                </c:pt>
                <c:pt idx="47">
                  <c:v>70.12</c:v>
                </c:pt>
                <c:pt idx="48">
                  <c:v>75.739999999999995</c:v>
                </c:pt>
                <c:pt idx="49">
                  <c:v>71.53</c:v>
                </c:pt>
                <c:pt idx="50">
                  <c:v>68.239999999999995</c:v>
                </c:pt>
                <c:pt idx="51">
                  <c:v>63.54</c:v>
                </c:pt>
                <c:pt idx="52">
                  <c:v>62.17</c:v>
                </c:pt>
                <c:pt idx="53">
                  <c:v>68.17</c:v>
                </c:pt>
                <c:pt idx="54">
                  <c:v>68.39</c:v>
                </c:pt>
                <c:pt idx="55">
                  <c:v>64.86</c:v>
                </c:pt>
                <c:pt idx="56">
                  <c:v>63.96</c:v>
                </c:pt>
                <c:pt idx="57">
                  <c:v>60.89</c:v>
                </c:pt>
                <c:pt idx="58">
                  <c:v>60.06</c:v>
                </c:pt>
                <c:pt idx="59">
                  <c:v>57.97</c:v>
                </c:pt>
                <c:pt idx="60">
                  <c:v>60.04</c:v>
                </c:pt>
                <c:pt idx="61">
                  <c:v>64.510000000000005</c:v>
                </c:pt>
                <c:pt idx="62">
                  <c:v>91.38</c:v>
                </c:pt>
                <c:pt idx="63">
                  <c:v>100.32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163-4968-A13C-E50F9465C6EE}"/>
            </c:ext>
          </c:extLst>
        </c:ser>
        <c:ser>
          <c:idx val="1"/>
          <c:order val="4"/>
          <c:tx>
            <c:v>STEO price forecast</c:v>
          </c:tx>
          <c:spPr>
            <a:ln>
              <a:solidFill>
                <a:schemeClr val="accent1"/>
              </a:solidFill>
              <a:prstDash val="solid"/>
            </a:ln>
          </c:spPr>
          <c:marker>
            <c:symbol val="none"/>
          </c:marker>
          <c:cat>
            <c:numRef>
              <c:f>'1'!$B$27:$B$110</c:f>
              <c:numCache>
                <c:formatCode>mmm\ yyyy</c:formatCode>
                <c:ptCount val="8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</c:numCache>
            </c:numRef>
          </c:cat>
          <c:val>
            <c:numRef>
              <c:f>'1'!$D$27:$D$110</c:f>
              <c:numCache>
                <c:formatCode>0.00</c:formatCode>
                <c:ptCount val="8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100.32</c:v>
                </c:pt>
                <c:pt idx="64">
                  <c:v>95</c:v>
                </c:pt>
                <c:pt idx="65">
                  <c:v>94</c:v>
                </c:pt>
                <c:pt idx="66">
                  <c:v>92</c:v>
                </c:pt>
                <c:pt idx="67">
                  <c:v>90</c:v>
                </c:pt>
                <c:pt idx="68">
                  <c:v>88</c:v>
                </c:pt>
                <c:pt idx="69">
                  <c:v>85</c:v>
                </c:pt>
                <c:pt idx="70">
                  <c:v>83</c:v>
                </c:pt>
                <c:pt idx="71">
                  <c:v>81</c:v>
                </c:pt>
                <c:pt idx="72">
                  <c:v>80</c:v>
                </c:pt>
                <c:pt idx="73">
                  <c:v>79</c:v>
                </c:pt>
                <c:pt idx="74">
                  <c:v>78</c:v>
                </c:pt>
                <c:pt idx="75">
                  <c:v>77</c:v>
                </c:pt>
                <c:pt idx="76">
                  <c:v>76</c:v>
                </c:pt>
                <c:pt idx="77">
                  <c:v>75</c:v>
                </c:pt>
                <c:pt idx="78">
                  <c:v>73</c:v>
                </c:pt>
                <c:pt idx="79">
                  <c:v>73</c:v>
                </c:pt>
                <c:pt idx="80">
                  <c:v>73</c:v>
                </c:pt>
                <c:pt idx="81">
                  <c:v>70</c:v>
                </c:pt>
                <c:pt idx="82">
                  <c:v>70</c:v>
                </c:pt>
                <c:pt idx="83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163-4968-A13C-E50F9465C6EE}"/>
            </c:ext>
          </c:extLst>
        </c:ser>
        <c:ser>
          <c:idx val="2"/>
          <c:order val="5"/>
          <c:tx>
            <c:v>NYMEX futures price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'1'!$B$27:$B$110</c:f>
              <c:numCache>
                <c:formatCode>mmm\ yyyy</c:formatCode>
                <c:ptCount val="8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</c:numCache>
            </c:numRef>
          </c:cat>
          <c:val>
            <c:numRef>
              <c:f>'1'!$E$27:$E$110</c:f>
              <c:numCache>
                <c:formatCode>0.00</c:formatCode>
                <c:ptCount val="8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100.104</c:v>
                </c:pt>
                <c:pt idx="66">
                  <c:v>95.683999999999997</c:v>
                </c:pt>
                <c:pt idx="67">
                  <c:v>91.36</c:v>
                </c:pt>
                <c:pt idx="68">
                  <c:v>87.587999999999994</c:v>
                </c:pt>
                <c:pt idx="69">
                  <c:v>84.350000000000009</c:v>
                </c:pt>
                <c:pt idx="70">
                  <c:v>81.89200000000001</c:v>
                </c:pt>
                <c:pt idx="71">
                  <c:v>79.931999999999988</c:v>
                </c:pt>
                <c:pt idx="72">
                  <c:v>78.337999999999994</c:v>
                </c:pt>
                <c:pt idx="73">
                  <c:v>77.06</c:v>
                </c:pt>
                <c:pt idx="74">
                  <c:v>76.057999999999993</c:v>
                </c:pt>
                <c:pt idx="75">
                  <c:v>75.272000000000006</c:v>
                </c:pt>
                <c:pt idx="76">
                  <c:v>74.655999999999992</c:v>
                </c:pt>
                <c:pt idx="77">
                  <c:v>74.153999999999996</c:v>
                </c:pt>
                <c:pt idx="78">
                  <c:v>73.694000000000003</c:v>
                </c:pt>
                <c:pt idx="79">
                  <c:v>73.274000000000001</c:v>
                </c:pt>
                <c:pt idx="80">
                  <c:v>72.893999999999991</c:v>
                </c:pt>
                <c:pt idx="81">
                  <c:v>72.559999999999988</c:v>
                </c:pt>
                <c:pt idx="82">
                  <c:v>72.265999999999991</c:v>
                </c:pt>
                <c:pt idx="83">
                  <c:v>71.981999999999999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163-4968-A13C-E50F9465C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500297280"/>
        <c:axId val="-1500296736"/>
        <c:extLst/>
      </c:lineChart>
      <c:catAx>
        <c:axId val="-150029728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-1500296736"/>
        <c:crosses val="autoZero"/>
        <c:auto val="0"/>
        <c:lblAlgn val="ctr"/>
        <c:lblOffset val="100"/>
        <c:tickLblSkip val="12"/>
        <c:tickMarkSkip val="12"/>
        <c:noMultiLvlLbl val="1"/>
      </c:catAx>
      <c:valAx>
        <c:axId val="-1500296736"/>
        <c:scaling>
          <c:orientation val="minMax"/>
          <c:max val="120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&quot;$&quot;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baseline="0"/>
            </a:pPr>
            <a:endParaRPr lang="en-US"/>
          </a:p>
        </c:txPr>
        <c:crossAx val="-1500297280"/>
        <c:crosses val="autoZero"/>
        <c:crossBetween val="midCat"/>
        <c:majorUnit val="20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230368237280538E-2"/>
          <c:y val="0.17899400404861415"/>
          <c:w val="0.90432697991753108"/>
          <c:h val="0.66479296743197203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3"/>
            </a:solidFill>
          </c:spPr>
          <c:invertIfNegative val="0"/>
          <c:cat>
            <c:numRef>
              <c:f>'6'!$B$30:$B$41</c:f>
              <c:numCache>
                <c:formatCode>General</c:formatCode>
                <c:ptCount val="1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</c:numCache>
            </c:numRef>
          </c:cat>
          <c:val>
            <c:numRef>
              <c:f>'6'!$C$30:$C$41</c:f>
              <c:numCache>
                <c:formatCode>0.00</c:formatCode>
                <c:ptCount val="12"/>
                <c:pt idx="0">
                  <c:v>1.4185009153000001</c:v>
                </c:pt>
                <c:pt idx="1">
                  <c:v>2.0856712328999998</c:v>
                </c:pt>
                <c:pt idx="2">
                  <c:v>1.3148931506999999</c:v>
                </c:pt>
                <c:pt idx="3">
                  <c:v>1.9509385752999999</c:v>
                </c:pt>
                <c:pt idx="4">
                  <c:v>4.0397416037999996</c:v>
                </c:pt>
                <c:pt idx="5">
                  <c:v>3.7746520548000002</c:v>
                </c:pt>
                <c:pt idx="6">
                  <c:v>1.4793490411000001</c:v>
                </c:pt>
                <c:pt idx="7">
                  <c:v>2.5399468493000001</c:v>
                </c:pt>
                <c:pt idx="8">
                  <c:v>3.5634426229999998</c:v>
                </c:pt>
                <c:pt idx="9">
                  <c:v>3.4269780822000002</c:v>
                </c:pt>
                <c:pt idx="10">
                  <c:v>0.45617808219</c:v>
                </c:pt>
                <c:pt idx="11">
                  <c:v>2.4876712328999999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2B-4640-92B8-9F9CC8D8B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-982736800"/>
        <c:axId val="-982744960"/>
      </c:barChart>
      <c:lineChart>
        <c:grouping val="standard"/>
        <c:varyColors val="0"/>
        <c:ser>
          <c:idx val="0"/>
          <c:order val="1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'6'!$B$30:$B$41</c:f>
              <c:numCache>
                <c:formatCode>General</c:formatCode>
                <c:ptCount val="1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</c:numCache>
            </c:numRef>
          </c:cat>
          <c:val>
            <c:numRef>
              <c:f>'6'!$D$30:$D$41</c:f>
              <c:numCache>
                <c:formatCode>0.00</c:formatCode>
                <c:ptCount val="12"/>
                <c:pt idx="0">
                  <c:v>2.5594114128400003</c:v>
                </c:pt>
                <c:pt idx="1">
                  <c:v>2.5594114128400003</c:v>
                </c:pt>
                <c:pt idx="2">
                  <c:v>2.5594114128400003</c:v>
                </c:pt>
                <c:pt idx="3">
                  <c:v>2.5594114128400003</c:v>
                </c:pt>
                <c:pt idx="4">
                  <c:v>2.5594114128400003</c:v>
                </c:pt>
                <c:pt idx="5">
                  <c:v>2.5594114128400003</c:v>
                </c:pt>
                <c:pt idx="6">
                  <c:v>2.5594114128400003</c:v>
                </c:pt>
                <c:pt idx="7">
                  <c:v>2.5594114128400003</c:v>
                </c:pt>
                <c:pt idx="8">
                  <c:v>2.5594114128400003</c:v>
                </c:pt>
                <c:pt idx="9">
                  <c:v>2.5594114128400003</c:v>
                </c:pt>
                <c:pt idx="10">
                  <c:v>2.5594114128400003</c:v>
                </c:pt>
                <c:pt idx="11">
                  <c:v>2.5594114128400003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2B-4640-92B8-9F9CC8D8B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82736800"/>
        <c:axId val="-982744960"/>
      </c:lineChart>
      <c:scatterChart>
        <c:scatterStyle val="lineMarker"/>
        <c:varyColors val="0"/>
        <c:ser>
          <c:idx val="2"/>
          <c:order val="2"/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'6'!$B$46:$B$48</c:f>
              <c:numCache>
                <c:formatCode>General</c:formatCode>
                <c:ptCount val="3"/>
                <c:pt idx="1">
                  <c:v>10.8</c:v>
                </c:pt>
                <c:pt idx="2">
                  <c:v>10.8</c:v>
                </c:pt>
              </c:numCache>
            </c:numRef>
          </c:xVal>
          <c:yVal>
            <c:numRef>
              <c:f>'6'!$C$46:$C$48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2B-4640-92B8-9F9CC8D8B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82742784"/>
        <c:axId val="-982758016"/>
      </c:scatterChart>
      <c:dateAx>
        <c:axId val="-98273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crossAx val="-982744960"/>
        <c:crosses val="autoZero"/>
        <c:auto val="0"/>
        <c:lblOffset val="100"/>
        <c:baseTimeUnit val="days"/>
      </c:dateAx>
      <c:valAx>
        <c:axId val="-9827449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.0" sourceLinked="0"/>
        <c:majorTickMark val="out"/>
        <c:minorTickMark val="none"/>
        <c:tickLblPos val="nextTo"/>
        <c:spPr>
          <a:ln>
            <a:noFill/>
          </a:ln>
        </c:spPr>
        <c:crossAx val="-982736800"/>
        <c:crosses val="autoZero"/>
        <c:crossBetween val="between"/>
      </c:valAx>
      <c:valAx>
        <c:axId val="-982742784"/>
        <c:scaling>
          <c:orientation val="minMax"/>
          <c:max val="13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-982758016"/>
        <c:crosses val="max"/>
        <c:crossBetween val="midCat"/>
        <c:majorUnit val="1"/>
      </c:valAx>
      <c:valAx>
        <c:axId val="-982758016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-982742784"/>
        <c:crosses val="max"/>
        <c:crossBetween val="midCat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38363954505687"/>
          <c:y val="0.13419101198997851"/>
          <c:w val="0.83564413823272088"/>
          <c:h val="0.70156970790583006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'7'!$B$27</c:f>
              <c:strCache>
                <c:ptCount val="1"/>
                <c:pt idx="0">
                  <c:v>Non-OECD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'7'!$I$25:$L$25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'7'!$I$27:$L$27</c:f>
              <c:numCache>
                <c:formatCode>0.000</c:formatCode>
                <c:ptCount val="4"/>
                <c:pt idx="0">
                  <c:v>1.1590283339999985</c:v>
                </c:pt>
                <c:pt idx="1">
                  <c:v>1.1968057280000011</c:v>
                </c:pt>
                <c:pt idx="2">
                  <c:v>0.47613503399999502</c:v>
                </c:pt>
                <c:pt idx="3">
                  <c:v>1.4975350200000008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42-463A-85CC-78C75FCE46C5}"/>
            </c:ext>
          </c:extLst>
        </c:ser>
        <c:ser>
          <c:idx val="1"/>
          <c:order val="1"/>
          <c:tx>
            <c:strRef>
              <c:f>'7'!$B$26</c:f>
              <c:strCache>
                <c:ptCount val="1"/>
                <c:pt idx="0">
                  <c:v>OECD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'7'!$I$25:$L$25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'7'!$I$26:$L$26</c:f>
              <c:numCache>
                <c:formatCode>0.000</c:formatCode>
                <c:ptCount val="4"/>
                <c:pt idx="0">
                  <c:v>0.20013952000000046</c:v>
                </c:pt>
                <c:pt idx="1">
                  <c:v>-2.6311065999998107E-2</c:v>
                </c:pt>
                <c:pt idx="2">
                  <c:v>-0.29316982799999636</c:v>
                </c:pt>
                <c:pt idx="3">
                  <c:v>-1.0689359000004117E-2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42-463A-85CC-78C75FCE4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82738432"/>
        <c:axId val="-982743872"/>
      </c:barChart>
      <c:lineChart>
        <c:grouping val="stacked"/>
        <c:varyColors val="0"/>
        <c:ser>
          <c:idx val="3"/>
          <c:order val="2"/>
          <c:tx>
            <c:strRef>
              <c:f>'7'!$B$28</c:f>
              <c:strCache>
                <c:ptCount val="1"/>
                <c:pt idx="0">
                  <c:v>World Total </c:v>
                </c:pt>
              </c:strCache>
            </c:strRef>
          </c:tx>
          <c:spPr>
            <a:ln>
              <a:noFill/>
            </a:ln>
          </c:spPr>
          <c:marker>
            <c:symbol val="dot"/>
            <c:size val="5"/>
            <c:spPr>
              <a:solidFill>
                <a:schemeClr val="tx1"/>
              </a:solidFill>
              <a:ln w="38100">
                <a:solidFill>
                  <a:schemeClr val="tx1"/>
                </a:solidFill>
              </a:ln>
            </c:spPr>
          </c:marker>
          <c:dLbls>
            <c:dLbl>
              <c:idx val="2"/>
              <c:layout>
                <c:manualLayout>
                  <c:x val="-7.3323851019414049E-2"/>
                  <c:y val="-0.123729741099241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26-4461-A1F7-0814715207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'7'!$I$25:$L$25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'7'!$I$28:$L$28</c:f>
              <c:numCache>
                <c:formatCode>0.0</c:formatCode>
                <c:ptCount val="4"/>
                <c:pt idx="0">
                  <c:v>1.3591678499999915</c:v>
                </c:pt>
                <c:pt idx="1">
                  <c:v>1.1704946600000028</c:v>
                </c:pt>
                <c:pt idx="2">
                  <c:v>0.1829652100000061</c:v>
                </c:pt>
                <c:pt idx="3">
                  <c:v>1.4868456600000002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42-463A-85CC-78C75FCE4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82738432"/>
        <c:axId val="-982743872"/>
      </c:lineChart>
      <c:scatterChart>
        <c:scatterStyle val="lineMarker"/>
        <c:varyColors val="0"/>
        <c:ser>
          <c:idx val="5"/>
          <c:order val="3"/>
          <c:tx>
            <c:strRef>
              <c:f>'7'!$B$82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'7'!$A$83:$A$84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xVal>
          <c:yVal>
            <c:numRef>
              <c:f>'7'!$B$83:$B$84</c:f>
              <c:numCache>
                <c:formatCode>0.00</c:formatCode>
                <c:ptCount val="2"/>
                <c:pt idx="0">
                  <c:v>-2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F542-463A-85CC-78C75FCE4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82741152"/>
        <c:axId val="-982735712"/>
      </c:scatterChart>
      <c:catAx>
        <c:axId val="-982738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43872"/>
        <c:crosses val="autoZero"/>
        <c:auto val="1"/>
        <c:lblAlgn val="ctr"/>
        <c:lblOffset val="100"/>
        <c:tickLblSkip val="1"/>
        <c:noMultiLvlLbl val="0"/>
      </c:catAx>
      <c:valAx>
        <c:axId val="-982743872"/>
        <c:scaling>
          <c:orientation val="minMax"/>
          <c:min val="-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38432"/>
        <c:crosses val="autoZero"/>
        <c:crossBetween val="between"/>
        <c:majorUnit val="0.2"/>
      </c:valAx>
      <c:valAx>
        <c:axId val="-982735712"/>
        <c:scaling>
          <c:orientation val="minMax"/>
          <c:max val="4"/>
          <c:min val="-2"/>
        </c:scaling>
        <c:delete val="0"/>
        <c:axPos val="r"/>
        <c:numFmt formatCode="0.00" sourceLinked="1"/>
        <c:majorTickMark val="none"/>
        <c:minorTickMark val="none"/>
        <c:tickLblPos val="none"/>
        <c:spPr>
          <a:ln>
            <a:solidFill>
              <a:schemeClr val="bg1">
                <a:lumMod val="85000"/>
              </a:schemeClr>
            </a:solidFill>
          </a:ln>
        </c:spPr>
        <c:crossAx val="-982741152"/>
        <c:crosses val="max"/>
        <c:crossBetween val="midCat"/>
      </c:valAx>
      <c:valAx>
        <c:axId val="-982741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82735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02358546645083"/>
          <c:y val="0.13950412448443944"/>
          <c:w val="0.77744100723443987"/>
          <c:h val="0.69332395950506176"/>
        </c:manualLayout>
      </c:layout>
      <c:lineChart>
        <c:grouping val="standard"/>
        <c:varyColors val="0"/>
        <c:ser>
          <c:idx val="0"/>
          <c:order val="0"/>
          <c:tx>
            <c:strRef>
              <c:f>'7'!$C$31</c:f>
              <c:strCache>
                <c:ptCount val="1"/>
                <c:pt idx="0">
                  <c:v>monthly history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'7'!$A$32:$A$80</c:f>
              <c:numCache>
                <c:formatCode>General</c:formatCode>
                <c:ptCount val="49"/>
                <c:pt idx="0">
                  <c:v>2024</c:v>
                </c:pt>
                <c:pt idx="1">
                  <c:v>2024</c:v>
                </c:pt>
                <c:pt idx="2">
                  <c:v>2024</c:v>
                </c:pt>
                <c:pt idx="3">
                  <c:v>2024</c:v>
                </c:pt>
                <c:pt idx="4">
                  <c:v>2024</c:v>
                </c:pt>
                <c:pt idx="5">
                  <c:v>2024</c:v>
                </c:pt>
                <c:pt idx="6">
                  <c:v>2024</c:v>
                </c:pt>
                <c:pt idx="7">
                  <c:v>2024</c:v>
                </c:pt>
                <c:pt idx="8">
                  <c:v>2024</c:v>
                </c:pt>
                <c:pt idx="9">
                  <c:v>2024</c:v>
                </c:pt>
                <c:pt idx="10">
                  <c:v>2024</c:v>
                </c:pt>
                <c:pt idx="11">
                  <c:v>2024</c:v>
                </c:pt>
                <c:pt idx="12">
                  <c:v>2025</c:v>
                </c:pt>
                <c:pt idx="13">
                  <c:v>2025</c:v>
                </c:pt>
                <c:pt idx="14">
                  <c:v>2025</c:v>
                </c:pt>
                <c:pt idx="15">
                  <c:v>2025</c:v>
                </c:pt>
                <c:pt idx="16">
                  <c:v>2025</c:v>
                </c:pt>
                <c:pt idx="17">
                  <c:v>2025</c:v>
                </c:pt>
                <c:pt idx="18">
                  <c:v>2025</c:v>
                </c:pt>
                <c:pt idx="19">
                  <c:v>2025</c:v>
                </c:pt>
                <c:pt idx="20">
                  <c:v>2025</c:v>
                </c:pt>
                <c:pt idx="21">
                  <c:v>2025</c:v>
                </c:pt>
                <c:pt idx="22">
                  <c:v>2025</c:v>
                </c:pt>
                <c:pt idx="23">
                  <c:v>2025</c:v>
                </c:pt>
                <c:pt idx="24">
                  <c:v>2026</c:v>
                </c:pt>
                <c:pt idx="25">
                  <c:v>2026</c:v>
                </c:pt>
                <c:pt idx="26">
                  <c:v>2026</c:v>
                </c:pt>
                <c:pt idx="27">
                  <c:v>2026</c:v>
                </c:pt>
                <c:pt idx="28">
                  <c:v>2026</c:v>
                </c:pt>
                <c:pt idx="29">
                  <c:v>2026</c:v>
                </c:pt>
                <c:pt idx="30">
                  <c:v>2026</c:v>
                </c:pt>
                <c:pt idx="31">
                  <c:v>2026</c:v>
                </c:pt>
                <c:pt idx="32">
                  <c:v>2026</c:v>
                </c:pt>
                <c:pt idx="33">
                  <c:v>2026</c:v>
                </c:pt>
                <c:pt idx="34">
                  <c:v>2026</c:v>
                </c:pt>
                <c:pt idx="35">
                  <c:v>2026</c:v>
                </c:pt>
                <c:pt idx="36">
                  <c:v>2027</c:v>
                </c:pt>
                <c:pt idx="37">
                  <c:v>2027</c:v>
                </c:pt>
                <c:pt idx="38">
                  <c:v>2027</c:v>
                </c:pt>
                <c:pt idx="39">
                  <c:v>2027</c:v>
                </c:pt>
                <c:pt idx="40">
                  <c:v>2027</c:v>
                </c:pt>
                <c:pt idx="41">
                  <c:v>2027</c:v>
                </c:pt>
                <c:pt idx="42">
                  <c:v>2027</c:v>
                </c:pt>
                <c:pt idx="43">
                  <c:v>2027</c:v>
                </c:pt>
                <c:pt idx="44">
                  <c:v>2027</c:v>
                </c:pt>
                <c:pt idx="45">
                  <c:v>2027</c:v>
                </c:pt>
                <c:pt idx="46">
                  <c:v>2027</c:v>
                </c:pt>
                <c:pt idx="47">
                  <c:v>2027</c:v>
                </c:pt>
              </c:numCache>
            </c:numRef>
          </c:cat>
          <c:val>
            <c:numRef>
              <c:f>'7'!$C$32:$C$80</c:f>
              <c:numCache>
                <c:formatCode>0.000</c:formatCode>
                <c:ptCount val="49"/>
                <c:pt idx="0">
                  <c:v>99.741219165000004</c:v>
                </c:pt>
                <c:pt idx="1">
                  <c:v>101.90490412</c:v>
                </c:pt>
                <c:pt idx="2">
                  <c:v>101.32258548</c:v>
                </c:pt>
                <c:pt idx="3">
                  <c:v>102.15385436</c:v>
                </c:pt>
                <c:pt idx="4">
                  <c:v>103.13807822</c:v>
                </c:pt>
                <c:pt idx="5">
                  <c:v>103.80818554</c:v>
                </c:pt>
                <c:pt idx="6">
                  <c:v>103.99153504</c:v>
                </c:pt>
                <c:pt idx="7">
                  <c:v>103.52202978</c:v>
                </c:pt>
                <c:pt idx="8">
                  <c:v>103.39707464999999</c:v>
                </c:pt>
                <c:pt idx="9">
                  <c:v>103.71816346999999</c:v>
                </c:pt>
                <c:pt idx="10">
                  <c:v>103.34333011</c:v>
                </c:pt>
                <c:pt idx="11">
                  <c:v>103.56513674</c:v>
                </c:pt>
                <c:pt idx="12">
                  <c:v>101.71685643000001</c:v>
                </c:pt>
                <c:pt idx="13">
                  <c:v>103.20873112</c:v>
                </c:pt>
                <c:pt idx="14">
                  <c:v>102.01445053</c:v>
                </c:pt>
                <c:pt idx="15">
                  <c:v>103.27531942</c:v>
                </c:pt>
                <c:pt idx="16">
                  <c:v>103.19712907</c:v>
                </c:pt>
                <c:pt idx="17">
                  <c:v>105.41771045</c:v>
                </c:pt>
                <c:pt idx="18">
                  <c:v>105.11770444</c:v>
                </c:pt>
                <c:pt idx="19">
                  <c:v>104.18641818</c:v>
                </c:pt>
                <c:pt idx="20">
                  <c:v>105.54438761</c:v>
                </c:pt>
                <c:pt idx="21">
                  <c:v>104.14233921</c:v>
                </c:pt>
                <c:pt idx="22">
                  <c:v>103.93233875999999</c:v>
                </c:pt>
                <c:pt idx="23">
                  <c:v>105.90796778000001</c:v>
                </c:pt>
                <c:pt idx="24">
                  <c:v>102.60853238999999</c:v>
                </c:pt>
                <c:pt idx="25">
                  <c:v>104.68493624</c:v>
                </c:pt>
                <c:pt idx="26">
                  <c:v>102.33190343</c:v>
                </c:pt>
                <c:pt idx="27">
                  <c:v>103.16832277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67-43AA-BFFB-65AF5344FE28}"/>
            </c:ext>
          </c:extLst>
        </c:ser>
        <c:ser>
          <c:idx val="1"/>
          <c:order val="1"/>
          <c:tx>
            <c:strRef>
              <c:f>'7'!$D$31</c:f>
              <c:strCache>
                <c:ptCount val="1"/>
                <c:pt idx="0">
                  <c:v>monthly forecast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'7'!$A$32:$A$80</c:f>
              <c:numCache>
                <c:formatCode>General</c:formatCode>
                <c:ptCount val="49"/>
                <c:pt idx="0">
                  <c:v>2024</c:v>
                </c:pt>
                <c:pt idx="1">
                  <c:v>2024</c:v>
                </c:pt>
                <c:pt idx="2">
                  <c:v>2024</c:v>
                </c:pt>
                <c:pt idx="3">
                  <c:v>2024</c:v>
                </c:pt>
                <c:pt idx="4">
                  <c:v>2024</c:v>
                </c:pt>
                <c:pt idx="5">
                  <c:v>2024</c:v>
                </c:pt>
                <c:pt idx="6">
                  <c:v>2024</c:v>
                </c:pt>
                <c:pt idx="7">
                  <c:v>2024</c:v>
                </c:pt>
                <c:pt idx="8">
                  <c:v>2024</c:v>
                </c:pt>
                <c:pt idx="9">
                  <c:v>2024</c:v>
                </c:pt>
                <c:pt idx="10">
                  <c:v>2024</c:v>
                </c:pt>
                <c:pt idx="11">
                  <c:v>2024</c:v>
                </c:pt>
                <c:pt idx="12">
                  <c:v>2025</c:v>
                </c:pt>
                <c:pt idx="13">
                  <c:v>2025</c:v>
                </c:pt>
                <c:pt idx="14">
                  <c:v>2025</c:v>
                </c:pt>
                <c:pt idx="15">
                  <c:v>2025</c:v>
                </c:pt>
                <c:pt idx="16">
                  <c:v>2025</c:v>
                </c:pt>
                <c:pt idx="17">
                  <c:v>2025</c:v>
                </c:pt>
                <c:pt idx="18">
                  <c:v>2025</c:v>
                </c:pt>
                <c:pt idx="19">
                  <c:v>2025</c:v>
                </c:pt>
                <c:pt idx="20">
                  <c:v>2025</c:v>
                </c:pt>
                <c:pt idx="21">
                  <c:v>2025</c:v>
                </c:pt>
                <c:pt idx="22">
                  <c:v>2025</c:v>
                </c:pt>
                <c:pt idx="23">
                  <c:v>2025</c:v>
                </c:pt>
                <c:pt idx="24">
                  <c:v>2026</c:v>
                </c:pt>
                <c:pt idx="25">
                  <c:v>2026</c:v>
                </c:pt>
                <c:pt idx="26">
                  <c:v>2026</c:v>
                </c:pt>
                <c:pt idx="27">
                  <c:v>2026</c:v>
                </c:pt>
                <c:pt idx="28">
                  <c:v>2026</c:v>
                </c:pt>
                <c:pt idx="29">
                  <c:v>2026</c:v>
                </c:pt>
                <c:pt idx="30">
                  <c:v>2026</c:v>
                </c:pt>
                <c:pt idx="31">
                  <c:v>2026</c:v>
                </c:pt>
                <c:pt idx="32">
                  <c:v>2026</c:v>
                </c:pt>
                <c:pt idx="33">
                  <c:v>2026</c:v>
                </c:pt>
                <c:pt idx="34">
                  <c:v>2026</c:v>
                </c:pt>
                <c:pt idx="35">
                  <c:v>2026</c:v>
                </c:pt>
                <c:pt idx="36">
                  <c:v>2027</c:v>
                </c:pt>
                <c:pt idx="37">
                  <c:v>2027</c:v>
                </c:pt>
                <c:pt idx="38">
                  <c:v>2027</c:v>
                </c:pt>
                <c:pt idx="39">
                  <c:v>2027</c:v>
                </c:pt>
                <c:pt idx="40">
                  <c:v>2027</c:v>
                </c:pt>
                <c:pt idx="41">
                  <c:v>2027</c:v>
                </c:pt>
                <c:pt idx="42">
                  <c:v>2027</c:v>
                </c:pt>
                <c:pt idx="43">
                  <c:v>2027</c:v>
                </c:pt>
                <c:pt idx="44">
                  <c:v>2027</c:v>
                </c:pt>
                <c:pt idx="45">
                  <c:v>2027</c:v>
                </c:pt>
                <c:pt idx="46">
                  <c:v>2027</c:v>
                </c:pt>
                <c:pt idx="47">
                  <c:v>2027</c:v>
                </c:pt>
              </c:numCache>
            </c:numRef>
          </c:cat>
          <c:val>
            <c:numRef>
              <c:f>'7'!$D$32:$D$80</c:f>
              <c:numCache>
                <c:formatCode>0.000</c:formatCode>
                <c:ptCount val="4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103.16832277</c:v>
                </c:pt>
                <c:pt idx="28">
                  <c:v>103.39954974</c:v>
                </c:pt>
                <c:pt idx="29">
                  <c:v>105.03378718</c:v>
                </c:pt>
                <c:pt idx="30">
                  <c:v>104.93390553</c:v>
                </c:pt>
                <c:pt idx="31">
                  <c:v>104.86844597</c:v>
                </c:pt>
                <c:pt idx="32">
                  <c:v>105.02318308</c:v>
                </c:pt>
                <c:pt idx="33">
                  <c:v>103.79727016</c:v>
                </c:pt>
                <c:pt idx="34">
                  <c:v>104.49851936</c:v>
                </c:pt>
                <c:pt idx="35">
                  <c:v>105.59573817</c:v>
                </c:pt>
                <c:pt idx="36">
                  <c:v>103.03886882</c:v>
                </c:pt>
                <c:pt idx="37">
                  <c:v>105.30715533</c:v>
                </c:pt>
                <c:pt idx="38">
                  <c:v>104.18696213</c:v>
                </c:pt>
                <c:pt idx="39">
                  <c:v>105.03274469999999</c:v>
                </c:pt>
                <c:pt idx="40">
                  <c:v>105.28107669000001</c:v>
                </c:pt>
                <c:pt idx="41">
                  <c:v>106.83500432</c:v>
                </c:pt>
                <c:pt idx="42">
                  <c:v>106.47859072</c:v>
                </c:pt>
                <c:pt idx="43">
                  <c:v>106.3763433</c:v>
                </c:pt>
                <c:pt idx="44">
                  <c:v>106.53530327</c:v>
                </c:pt>
                <c:pt idx="45">
                  <c:v>105.32467622</c:v>
                </c:pt>
                <c:pt idx="46">
                  <c:v>106.10023209000001</c:v>
                </c:pt>
                <c:pt idx="47">
                  <c:v>107.2324524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67-43AA-BFFB-65AF5344FE28}"/>
            </c:ext>
          </c:extLst>
        </c:ser>
        <c:ser>
          <c:idx val="2"/>
          <c:order val="2"/>
          <c:tx>
            <c:strRef>
              <c:f>'7'!$E$31</c:f>
              <c:strCache>
                <c:ptCount val="1"/>
                <c:pt idx="0">
                  <c:v>annual average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  <a:alpha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'7'!$E$32:$E$79</c:f>
              <c:numCache>
                <c:formatCode>0.000</c:formatCode>
                <c:ptCount val="48"/>
                <c:pt idx="1">
                  <c:v>102.80050805625</c:v>
                </c:pt>
                <c:pt idx="2">
                  <c:v>102.80050805625</c:v>
                </c:pt>
                <c:pt idx="3">
                  <c:v>102.80050805625</c:v>
                </c:pt>
                <c:pt idx="4">
                  <c:v>102.80050805625</c:v>
                </c:pt>
                <c:pt idx="5">
                  <c:v>102.80050805625</c:v>
                </c:pt>
                <c:pt idx="6">
                  <c:v>102.80050805625</c:v>
                </c:pt>
                <c:pt idx="7">
                  <c:v>102.80050805625</c:v>
                </c:pt>
                <c:pt idx="8">
                  <c:v>102.80050805625</c:v>
                </c:pt>
                <c:pt idx="9">
                  <c:v>102.80050805625</c:v>
                </c:pt>
                <c:pt idx="10">
                  <c:v>102.80050805625</c:v>
                </c:pt>
                <c:pt idx="13">
                  <c:v>103.97177941666668</c:v>
                </c:pt>
                <c:pt idx="14">
                  <c:v>103.97177941666668</c:v>
                </c:pt>
                <c:pt idx="15">
                  <c:v>103.97177941666668</c:v>
                </c:pt>
                <c:pt idx="16">
                  <c:v>103.97177941666668</c:v>
                </c:pt>
                <c:pt idx="17">
                  <c:v>103.97177941666668</c:v>
                </c:pt>
                <c:pt idx="18">
                  <c:v>103.97177941666668</c:v>
                </c:pt>
                <c:pt idx="19">
                  <c:v>103.97177941666668</c:v>
                </c:pt>
                <c:pt idx="20">
                  <c:v>103.97177941666668</c:v>
                </c:pt>
                <c:pt idx="21">
                  <c:v>103.97177941666668</c:v>
                </c:pt>
                <c:pt idx="22">
                  <c:v>103.97177941666668</c:v>
                </c:pt>
                <c:pt idx="25">
                  <c:v>104.16200783500001</c:v>
                </c:pt>
                <c:pt idx="26">
                  <c:v>104.16200783500001</c:v>
                </c:pt>
                <c:pt idx="27">
                  <c:v>104.16200783500001</c:v>
                </c:pt>
                <c:pt idx="28">
                  <c:v>104.16200783500001</c:v>
                </c:pt>
                <c:pt idx="29">
                  <c:v>104.16200783500001</c:v>
                </c:pt>
                <c:pt idx="30">
                  <c:v>104.16200783500001</c:v>
                </c:pt>
                <c:pt idx="31">
                  <c:v>104.16200783500001</c:v>
                </c:pt>
                <c:pt idx="32">
                  <c:v>104.16200783500001</c:v>
                </c:pt>
                <c:pt idx="33">
                  <c:v>104.16200783500001</c:v>
                </c:pt>
                <c:pt idx="34">
                  <c:v>104.16200783500001</c:v>
                </c:pt>
                <c:pt idx="37">
                  <c:v>105.64411749916667</c:v>
                </c:pt>
                <c:pt idx="38">
                  <c:v>105.64411749916667</c:v>
                </c:pt>
                <c:pt idx="39">
                  <c:v>105.64411749916667</c:v>
                </c:pt>
                <c:pt idx="40">
                  <c:v>105.64411749916667</c:v>
                </c:pt>
                <c:pt idx="41">
                  <c:v>105.64411749916667</c:v>
                </c:pt>
                <c:pt idx="42">
                  <c:v>105.64411749916667</c:v>
                </c:pt>
                <c:pt idx="43">
                  <c:v>105.64411749916667</c:v>
                </c:pt>
                <c:pt idx="44">
                  <c:v>105.64411749916667</c:v>
                </c:pt>
                <c:pt idx="45">
                  <c:v>105.64411749916667</c:v>
                </c:pt>
                <c:pt idx="46">
                  <c:v>105.64411749916667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67-43AA-BFFB-65AF5344F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82740608"/>
        <c:axId val="-982753664"/>
      </c:lineChart>
      <c:catAx>
        <c:axId val="-982740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7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53664"/>
        <c:crosses val="autoZero"/>
        <c:auto val="1"/>
        <c:lblAlgn val="ctr"/>
        <c:lblOffset val="120"/>
        <c:tickLblSkip val="12"/>
        <c:tickMarkSkip val="12"/>
        <c:noMultiLvlLbl val="0"/>
      </c:catAx>
      <c:valAx>
        <c:axId val="-982753664"/>
        <c:scaling>
          <c:orientation val="minMax"/>
          <c:max val="109"/>
          <c:min val="9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40608"/>
        <c:crosses val="autoZero"/>
        <c:crossBetween val="midCat"/>
        <c:majorUnit val="1"/>
        <c:minorUnit val="0.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944038245219353E-2"/>
          <c:y val="0.1382274090738658"/>
          <c:w val="0.71845042807149095"/>
          <c:h val="0.698495791474341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'8'!$B$28</c:f>
              <c:strCache>
                <c:ptCount val="1"/>
                <c:pt idx="0">
                  <c:v>United States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'8'!$I$26:$L$26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'8'!$I$28:$L$28</c:f>
              <c:numCache>
                <c:formatCode>0.0</c:formatCode>
                <c:ptCount val="4"/>
                <c:pt idx="0">
                  <c:v>0.18870678799999752</c:v>
                </c:pt>
                <c:pt idx="1">
                  <c:v>0.14660942000000077</c:v>
                </c:pt>
                <c:pt idx="2">
                  <c:v>9.5226708000001992E-2</c:v>
                </c:pt>
                <c:pt idx="3">
                  <c:v>-1.4623516000000336E-2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8-44DA-A80E-15A78937FF28}"/>
            </c:ext>
          </c:extLst>
        </c:ser>
        <c:ser>
          <c:idx val="3"/>
          <c:order val="2"/>
          <c:tx>
            <c:strRef>
              <c:f>'8'!$B$33</c:f>
              <c:strCache>
                <c:ptCount val="1"/>
                <c:pt idx="0">
                  <c:v>Other OECD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'8'!$I$26:$L$26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'8'!$I$33:$L$33</c:f>
              <c:numCache>
                <c:formatCode>0.0</c:formatCode>
                <c:ptCount val="4"/>
                <c:pt idx="0">
                  <c:v>1.1432732000002943E-2</c:v>
                </c:pt>
                <c:pt idx="1">
                  <c:v>-0.17292048599999887</c:v>
                </c:pt>
                <c:pt idx="2">
                  <c:v>-0.38839653599999835</c:v>
                </c:pt>
                <c:pt idx="3">
                  <c:v>3.9341569999962189E-3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8-44DA-A80E-15A78937FF28}"/>
            </c:ext>
          </c:extLst>
        </c:ser>
        <c:ser>
          <c:idx val="0"/>
          <c:order val="3"/>
          <c:tx>
            <c:strRef>
              <c:f>'8'!$B$27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'8'!$I$26:$L$26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'8'!$I$27:$L$27</c:f>
              <c:numCache>
                <c:formatCode>0.0</c:formatCode>
                <c:ptCount val="4"/>
                <c:pt idx="0">
                  <c:v>0.39006133400000031</c:v>
                </c:pt>
                <c:pt idx="1">
                  <c:v>0.22888454399999958</c:v>
                </c:pt>
                <c:pt idx="2">
                  <c:v>0.21879740299999995</c:v>
                </c:pt>
                <c:pt idx="3">
                  <c:v>0.17821697999999841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8-44DA-A80E-15A78937FF28}"/>
            </c:ext>
          </c:extLst>
        </c:ser>
        <c:ser>
          <c:idx val="2"/>
          <c:order val="4"/>
          <c:tx>
            <c:strRef>
              <c:f>'8'!$B$29</c:f>
              <c:strCache>
                <c:ptCount val="1"/>
                <c:pt idx="0">
                  <c:v>India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'8'!$I$26:$L$26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'8'!$I$29:$L$29</c:f>
              <c:numCache>
                <c:formatCode>0.0</c:formatCode>
                <c:ptCount val="4"/>
                <c:pt idx="0">
                  <c:v>0.21499999999999986</c:v>
                </c:pt>
                <c:pt idx="1">
                  <c:v>7.1170187199999901E-2</c:v>
                </c:pt>
                <c:pt idx="2">
                  <c:v>0.23082685299999994</c:v>
                </c:pt>
                <c:pt idx="3">
                  <c:v>0.28557369630000018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8-44DA-A80E-15A78937FF28}"/>
            </c:ext>
          </c:extLst>
        </c:ser>
        <c:ser>
          <c:idx val="4"/>
          <c:order val="5"/>
          <c:tx>
            <c:strRef>
              <c:f>'8'!$B$30</c:f>
              <c:strCache>
                <c:ptCount val="1"/>
                <c:pt idx="0">
                  <c:v>Middle East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'8'!$I$26:$L$26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'8'!$I$30:$L$30</c:f>
              <c:numCache>
                <c:formatCode>0.0</c:formatCode>
                <c:ptCount val="4"/>
                <c:pt idx="0">
                  <c:v>5.5548167399999571E-2</c:v>
                </c:pt>
                <c:pt idx="1">
                  <c:v>0.17868660710000128</c:v>
                </c:pt>
                <c:pt idx="2">
                  <c:v>-0.49347667109999982</c:v>
                </c:pt>
                <c:pt idx="3">
                  <c:v>0.52922062049999852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8-44DA-A80E-15A78937FF28}"/>
            </c:ext>
          </c:extLst>
        </c:ser>
        <c:ser>
          <c:idx val="6"/>
          <c:order val="6"/>
          <c:tx>
            <c:strRef>
              <c:f>'8'!$B$34</c:f>
              <c:strCache>
                <c:ptCount val="1"/>
                <c:pt idx="0">
                  <c:v>Other non-OECD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invertIfNegative val="0"/>
          <c:val>
            <c:numRef>
              <c:f>'8'!$I$34:$L$34</c:f>
              <c:numCache>
                <c:formatCode>0.0</c:formatCode>
                <c:ptCount val="4"/>
                <c:pt idx="0">
                  <c:v>0.49841883260000941</c:v>
                </c:pt>
                <c:pt idx="1">
                  <c:v>0.71806438969998965</c:v>
                </c:pt>
                <c:pt idx="2">
                  <c:v>0.51998744910000383</c:v>
                </c:pt>
                <c:pt idx="3">
                  <c:v>0.50452372319999483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EA8-44DA-A80E-15A78937F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82730816"/>
        <c:axId val="-982747136"/>
      </c:barChart>
      <c:lineChart>
        <c:grouping val="standard"/>
        <c:varyColors val="0"/>
        <c:ser>
          <c:idx val="5"/>
          <c:order val="0"/>
          <c:tx>
            <c:v>World</c:v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tx1"/>
              </a:solidFill>
              <a:ln w="38100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2252154844379176E-2"/>
                  <c:y val="-3.26471691038620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A8-44DA-A80E-15A78937FF28}"/>
                </c:ext>
              </c:extLst>
            </c:dLbl>
            <c:dLbl>
              <c:idx val="1"/>
              <c:layout>
                <c:manualLayout>
                  <c:x val="-3.2039937953885052E-2"/>
                  <c:y val="-3.25026644396723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A8-44DA-A80E-15A78937FF28}"/>
                </c:ext>
              </c:extLst>
            </c:dLbl>
            <c:dLbl>
              <c:idx val="2"/>
              <c:layout>
                <c:manualLayout>
                  <c:x val="-3.9365587114110735E-2"/>
                  <c:y val="-9.57783402074740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A8-44DA-A80E-15A78937FF28}"/>
                </c:ext>
              </c:extLst>
            </c:dLbl>
            <c:dLbl>
              <c:idx val="3"/>
              <c:layout>
                <c:manualLayout>
                  <c:x val="-3.4363995861407773E-2"/>
                  <c:y val="-3.63988876390451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A8-44DA-A80E-15A78937FF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'8'!$I$26:$L$26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'8'!$I$35:$L$35</c:f>
              <c:numCache>
                <c:formatCode>0.0</c:formatCode>
                <c:ptCount val="4"/>
                <c:pt idx="0">
                  <c:v>1.3591678499999915</c:v>
                </c:pt>
                <c:pt idx="1">
                  <c:v>1.1704946600000028</c:v>
                </c:pt>
                <c:pt idx="2">
                  <c:v>0.1829652100000061</c:v>
                </c:pt>
                <c:pt idx="3">
                  <c:v>1.4868456600000002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EA8-44DA-A80E-15A78937F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82730816"/>
        <c:axId val="-982747136"/>
      </c:lineChart>
      <c:scatterChart>
        <c:scatterStyle val="lineMarker"/>
        <c:varyColors val="0"/>
        <c:ser>
          <c:idx val="7"/>
          <c:order val="7"/>
          <c:tx>
            <c:strRef>
              <c:f>'8'!$C$40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'8'!$B$41:$B$42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xVal>
          <c:yVal>
            <c:numRef>
              <c:f>'8'!$C$41:$C$42</c:f>
              <c:numCache>
                <c:formatCode>0.00</c:formatCode>
                <c:ptCount val="2"/>
                <c:pt idx="0">
                  <c:v>0</c:v>
                </c:pt>
                <c:pt idx="1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4EA8-44DA-A80E-15A78937F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82757472"/>
        <c:axId val="-982735168"/>
      </c:scatterChart>
      <c:catAx>
        <c:axId val="-982730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bg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982747136"/>
        <c:crosses val="autoZero"/>
        <c:auto val="1"/>
        <c:lblAlgn val="ctr"/>
        <c:lblOffset val="100"/>
        <c:noMultiLvlLbl val="0"/>
      </c:catAx>
      <c:valAx>
        <c:axId val="-982747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982730816"/>
        <c:crosses val="autoZero"/>
        <c:crossBetween val="between"/>
      </c:valAx>
      <c:valAx>
        <c:axId val="-982735168"/>
        <c:scaling>
          <c:orientation val="minMax"/>
          <c:max val="2"/>
          <c:min val="0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982757472"/>
        <c:crosses val="max"/>
        <c:crossBetween val="midCat"/>
      </c:valAx>
      <c:valAx>
        <c:axId val="-982757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82735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84342505967249E-2"/>
          <c:y val="0.19089790750466373"/>
          <c:w val="0.91482308613862295"/>
          <c:h val="0.64264195329532425"/>
        </c:manualLayout>
      </c:layout>
      <c:areaChart>
        <c:grouping val="stacked"/>
        <c:varyColors val="0"/>
        <c:ser>
          <c:idx val="1"/>
          <c:order val="1"/>
          <c:tx>
            <c:v>Normal range (low)</c:v>
          </c:tx>
          <c:spPr>
            <a:noFill/>
            <a:ln>
              <a:noFill/>
            </a:ln>
          </c:spPr>
          <c:cat>
            <c:numRef>
              <c:f>'9'!$A$29:$A$112</c:f>
              <c:numCache>
                <c:formatCode>mmm\ yyyy</c:formatCode>
                <c:ptCount val="8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</c:numCache>
            </c:numRef>
          </c:cat>
          <c:val>
            <c:numRef>
              <c:f>'9'!$C$29:$C$112</c:f>
              <c:numCache>
                <c:formatCode>0</c:formatCode>
                <c:ptCount val="84"/>
                <c:pt idx="0">
                  <c:v>56.810944892999999</c:v>
                </c:pt>
                <c:pt idx="1">
                  <c:v>56.777820319</c:v>
                </c:pt>
                <c:pt idx="2">
                  <c:v>58.567164073999997</c:v>
                </c:pt>
                <c:pt idx="3">
                  <c:v>59.11090343</c:v>
                </c:pt>
                <c:pt idx="4">
                  <c:v>57.868754152000001</c:v>
                </c:pt>
                <c:pt idx="5">
                  <c:v>58.115032907</c:v>
                </c:pt>
                <c:pt idx="6">
                  <c:v>58.317538141999997</c:v>
                </c:pt>
                <c:pt idx="7">
                  <c:v>58.915166063000001</c:v>
                </c:pt>
                <c:pt idx="8">
                  <c:v>59.167147442000001</c:v>
                </c:pt>
                <c:pt idx="9">
                  <c:v>58.998017816999997</c:v>
                </c:pt>
                <c:pt idx="10">
                  <c:v>57.435464359000001</c:v>
                </c:pt>
                <c:pt idx="11">
                  <c:v>59.475875135000003</c:v>
                </c:pt>
                <c:pt idx="12">
                  <c:v>56.810944892999999</c:v>
                </c:pt>
                <c:pt idx="13">
                  <c:v>56.777820319</c:v>
                </c:pt>
                <c:pt idx="14">
                  <c:v>58.567164073999997</c:v>
                </c:pt>
                <c:pt idx="15">
                  <c:v>59.11090343</c:v>
                </c:pt>
                <c:pt idx="16">
                  <c:v>57.868754152000001</c:v>
                </c:pt>
                <c:pt idx="17">
                  <c:v>58.115032907</c:v>
                </c:pt>
                <c:pt idx="18">
                  <c:v>58.317538141999997</c:v>
                </c:pt>
                <c:pt idx="19">
                  <c:v>58.915166063000001</c:v>
                </c:pt>
                <c:pt idx="20">
                  <c:v>59.167147442000001</c:v>
                </c:pt>
                <c:pt idx="21">
                  <c:v>58.998017816999997</c:v>
                </c:pt>
                <c:pt idx="22">
                  <c:v>57.435464359000001</c:v>
                </c:pt>
                <c:pt idx="23">
                  <c:v>59.475875135000003</c:v>
                </c:pt>
                <c:pt idx="24">
                  <c:v>56.810944892999999</c:v>
                </c:pt>
                <c:pt idx="25">
                  <c:v>56.777820319</c:v>
                </c:pt>
                <c:pt idx="26">
                  <c:v>58.567164073999997</c:v>
                </c:pt>
                <c:pt idx="27">
                  <c:v>59.11090343</c:v>
                </c:pt>
                <c:pt idx="28">
                  <c:v>57.868754152000001</c:v>
                </c:pt>
                <c:pt idx="29">
                  <c:v>58.115032907</c:v>
                </c:pt>
                <c:pt idx="30">
                  <c:v>58.317538141999997</c:v>
                </c:pt>
                <c:pt idx="31">
                  <c:v>58.915166063000001</c:v>
                </c:pt>
                <c:pt idx="32">
                  <c:v>59.167147442000001</c:v>
                </c:pt>
                <c:pt idx="33">
                  <c:v>58.998017816999997</c:v>
                </c:pt>
                <c:pt idx="34">
                  <c:v>57.435464359000001</c:v>
                </c:pt>
                <c:pt idx="35">
                  <c:v>59.475875135000003</c:v>
                </c:pt>
                <c:pt idx="36">
                  <c:v>56.810944892999999</c:v>
                </c:pt>
                <c:pt idx="37">
                  <c:v>56.777820319</c:v>
                </c:pt>
                <c:pt idx="38">
                  <c:v>58.567164073999997</c:v>
                </c:pt>
                <c:pt idx="39">
                  <c:v>59.11090343</c:v>
                </c:pt>
                <c:pt idx="40">
                  <c:v>57.868754152000001</c:v>
                </c:pt>
                <c:pt idx="41">
                  <c:v>58.115032907</c:v>
                </c:pt>
                <c:pt idx="42">
                  <c:v>58.317538141999997</c:v>
                </c:pt>
                <c:pt idx="43">
                  <c:v>58.915166063000001</c:v>
                </c:pt>
                <c:pt idx="44">
                  <c:v>59.167147442000001</c:v>
                </c:pt>
                <c:pt idx="45">
                  <c:v>58.998017816999997</c:v>
                </c:pt>
                <c:pt idx="46">
                  <c:v>57.435464359000001</c:v>
                </c:pt>
                <c:pt idx="47">
                  <c:v>59.475875135000003</c:v>
                </c:pt>
                <c:pt idx="48">
                  <c:v>56.810944892999999</c:v>
                </c:pt>
                <c:pt idx="49">
                  <c:v>56.777820319</c:v>
                </c:pt>
                <c:pt idx="50">
                  <c:v>58.567164073999997</c:v>
                </c:pt>
                <c:pt idx="51">
                  <c:v>59.11090343</c:v>
                </c:pt>
                <c:pt idx="52">
                  <c:v>57.868754152000001</c:v>
                </c:pt>
                <c:pt idx="53">
                  <c:v>58.115032907</c:v>
                </c:pt>
                <c:pt idx="54">
                  <c:v>58.317538141999997</c:v>
                </c:pt>
                <c:pt idx="55">
                  <c:v>58.915166063000001</c:v>
                </c:pt>
                <c:pt idx="56">
                  <c:v>59.167147442000001</c:v>
                </c:pt>
                <c:pt idx="57">
                  <c:v>58.998017816999997</c:v>
                </c:pt>
                <c:pt idx="58">
                  <c:v>57.435464359000001</c:v>
                </c:pt>
                <c:pt idx="59">
                  <c:v>59.475875135000003</c:v>
                </c:pt>
                <c:pt idx="60">
                  <c:v>56.810944892999999</c:v>
                </c:pt>
                <c:pt idx="61">
                  <c:v>56.777820319</c:v>
                </c:pt>
                <c:pt idx="62">
                  <c:v>58.567164073999997</c:v>
                </c:pt>
                <c:pt idx="63">
                  <c:v>59.11090343</c:v>
                </c:pt>
                <c:pt idx="64">
                  <c:v>57.868754152000001</c:v>
                </c:pt>
                <c:pt idx="65">
                  <c:v>58.115032907</c:v>
                </c:pt>
                <c:pt idx="66">
                  <c:v>58.317538141999997</c:v>
                </c:pt>
                <c:pt idx="67">
                  <c:v>58.915166063000001</c:v>
                </c:pt>
                <c:pt idx="68">
                  <c:v>59.167147442000001</c:v>
                </c:pt>
                <c:pt idx="69">
                  <c:v>58.998017816999997</c:v>
                </c:pt>
                <c:pt idx="70">
                  <c:v>57.435464359000001</c:v>
                </c:pt>
                <c:pt idx="71">
                  <c:v>59.475875135000003</c:v>
                </c:pt>
                <c:pt idx="72">
                  <c:v>56.810944892999999</c:v>
                </c:pt>
                <c:pt idx="73">
                  <c:v>56.777820319</c:v>
                </c:pt>
                <c:pt idx="74">
                  <c:v>58.567164073999997</c:v>
                </c:pt>
                <c:pt idx="75">
                  <c:v>59.11090343</c:v>
                </c:pt>
                <c:pt idx="76">
                  <c:v>57.868754152000001</c:v>
                </c:pt>
                <c:pt idx="77">
                  <c:v>58.115032907</c:v>
                </c:pt>
                <c:pt idx="78">
                  <c:v>58.317538141999997</c:v>
                </c:pt>
                <c:pt idx="79">
                  <c:v>58.915166063000001</c:v>
                </c:pt>
                <c:pt idx="80">
                  <c:v>59.167147442000001</c:v>
                </c:pt>
                <c:pt idx="81">
                  <c:v>58.998017816999997</c:v>
                </c:pt>
                <c:pt idx="82">
                  <c:v>57.435464359000001</c:v>
                </c:pt>
                <c:pt idx="83">
                  <c:v>59.475875135000003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4B-47EA-88BA-85D6641B2F0B}"/>
            </c:ext>
          </c:extLst>
        </c:ser>
        <c:ser>
          <c:idx val="2"/>
          <c:order val="2"/>
          <c:tx>
            <c:v>Normal range</c:v>
          </c:tx>
          <c:spPr>
            <a:solidFill>
              <a:schemeClr val="bg2">
                <a:lumMod val="20000"/>
                <a:lumOff val="80000"/>
                <a:alpha val="80000"/>
              </a:schemeClr>
            </a:solidFill>
            <a:ln>
              <a:solidFill>
                <a:schemeClr val="bg2">
                  <a:lumMod val="20000"/>
                  <a:lumOff val="80000"/>
                </a:schemeClr>
              </a:solidFill>
            </a:ln>
          </c:spPr>
          <c:cat>
            <c:numRef>
              <c:f>'9'!$A$29:$A$112</c:f>
              <c:numCache>
                <c:formatCode>mmm\ yyyy</c:formatCode>
                <c:ptCount val="8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</c:numCache>
            </c:numRef>
          </c:cat>
          <c:val>
            <c:numRef>
              <c:f>'9'!$E$29:$E$112</c:f>
              <c:numCache>
                <c:formatCode>0</c:formatCode>
                <c:ptCount val="84"/>
                <c:pt idx="0">
                  <c:v>15.460764875999999</c:v>
                </c:pt>
                <c:pt idx="1">
                  <c:v>11.253494223999994</c:v>
                </c:pt>
                <c:pt idx="2">
                  <c:v>8.7510197070000046</c:v>
                </c:pt>
                <c:pt idx="3">
                  <c:v>8.2628934799999953</c:v>
                </c:pt>
                <c:pt idx="4">
                  <c:v>6.515745618000004</c:v>
                </c:pt>
                <c:pt idx="5">
                  <c:v>4.9904247930000025</c:v>
                </c:pt>
                <c:pt idx="6">
                  <c:v>3.966881499000003</c:v>
                </c:pt>
                <c:pt idx="7">
                  <c:v>2.7964727689999975</c:v>
                </c:pt>
                <c:pt idx="8">
                  <c:v>2.3457391919999964</c:v>
                </c:pt>
                <c:pt idx="9">
                  <c:v>3.3560547400000047</c:v>
                </c:pt>
                <c:pt idx="10">
                  <c:v>3.3522813100000022</c:v>
                </c:pt>
                <c:pt idx="11">
                  <c:v>3.5755964299999974</c:v>
                </c:pt>
                <c:pt idx="12">
                  <c:v>15.460764875999999</c:v>
                </c:pt>
                <c:pt idx="13">
                  <c:v>11.253494223999994</c:v>
                </c:pt>
                <c:pt idx="14">
                  <c:v>8.7510197070000046</c:v>
                </c:pt>
                <c:pt idx="15">
                  <c:v>8.2628934799999953</c:v>
                </c:pt>
                <c:pt idx="16">
                  <c:v>6.515745618000004</c:v>
                </c:pt>
                <c:pt idx="17">
                  <c:v>4.9904247930000025</c:v>
                </c:pt>
                <c:pt idx="18">
                  <c:v>3.966881499000003</c:v>
                </c:pt>
                <c:pt idx="19">
                  <c:v>2.7964727689999975</c:v>
                </c:pt>
                <c:pt idx="20">
                  <c:v>2.3457391919999964</c:v>
                </c:pt>
                <c:pt idx="21">
                  <c:v>3.3560547400000047</c:v>
                </c:pt>
                <c:pt idx="22">
                  <c:v>3.3522813100000022</c:v>
                </c:pt>
                <c:pt idx="23">
                  <c:v>3.5755964299999974</c:v>
                </c:pt>
                <c:pt idx="24">
                  <c:v>15.460764875999999</c:v>
                </c:pt>
                <c:pt idx="25">
                  <c:v>11.253494223999994</c:v>
                </c:pt>
                <c:pt idx="26">
                  <c:v>8.7510197070000046</c:v>
                </c:pt>
                <c:pt idx="27">
                  <c:v>8.2628934799999953</c:v>
                </c:pt>
                <c:pt idx="28">
                  <c:v>6.515745618000004</c:v>
                </c:pt>
                <c:pt idx="29">
                  <c:v>4.9904247930000025</c:v>
                </c:pt>
                <c:pt idx="30">
                  <c:v>3.966881499000003</c:v>
                </c:pt>
                <c:pt idx="31">
                  <c:v>2.7964727689999975</c:v>
                </c:pt>
                <c:pt idx="32">
                  <c:v>2.3457391919999964</c:v>
                </c:pt>
                <c:pt idx="33">
                  <c:v>3.3560547400000047</c:v>
                </c:pt>
                <c:pt idx="34">
                  <c:v>3.3522813100000022</c:v>
                </c:pt>
                <c:pt idx="35">
                  <c:v>3.5755964299999974</c:v>
                </c:pt>
                <c:pt idx="36">
                  <c:v>15.460764875999999</c:v>
                </c:pt>
                <c:pt idx="37">
                  <c:v>11.253494223999994</c:v>
                </c:pt>
                <c:pt idx="38">
                  <c:v>8.7510197070000046</c:v>
                </c:pt>
                <c:pt idx="39">
                  <c:v>8.2628934799999953</c:v>
                </c:pt>
                <c:pt idx="40">
                  <c:v>6.515745618000004</c:v>
                </c:pt>
                <c:pt idx="41">
                  <c:v>4.9904247930000025</c:v>
                </c:pt>
                <c:pt idx="42">
                  <c:v>3.966881499000003</c:v>
                </c:pt>
                <c:pt idx="43">
                  <c:v>2.7964727689999975</c:v>
                </c:pt>
                <c:pt idx="44">
                  <c:v>2.3457391919999964</c:v>
                </c:pt>
                <c:pt idx="45">
                  <c:v>3.3560547400000047</c:v>
                </c:pt>
                <c:pt idx="46">
                  <c:v>3.3522813100000022</c:v>
                </c:pt>
                <c:pt idx="47">
                  <c:v>3.5755964299999974</c:v>
                </c:pt>
                <c:pt idx="48">
                  <c:v>15.460764875999999</c:v>
                </c:pt>
                <c:pt idx="49">
                  <c:v>11.253494223999994</c:v>
                </c:pt>
                <c:pt idx="50">
                  <c:v>8.7510197070000046</c:v>
                </c:pt>
                <c:pt idx="51">
                  <c:v>8.2628934799999953</c:v>
                </c:pt>
                <c:pt idx="52">
                  <c:v>6.515745618000004</c:v>
                </c:pt>
                <c:pt idx="53">
                  <c:v>4.9904247930000025</c:v>
                </c:pt>
                <c:pt idx="54">
                  <c:v>3.966881499000003</c:v>
                </c:pt>
                <c:pt idx="55">
                  <c:v>2.7964727689999975</c:v>
                </c:pt>
                <c:pt idx="56">
                  <c:v>2.3457391919999964</c:v>
                </c:pt>
                <c:pt idx="57">
                  <c:v>3.3560547400000047</c:v>
                </c:pt>
                <c:pt idx="58">
                  <c:v>3.3522813100000022</c:v>
                </c:pt>
                <c:pt idx="59">
                  <c:v>3.5755964299999974</c:v>
                </c:pt>
                <c:pt idx="60">
                  <c:v>15.460764875999999</c:v>
                </c:pt>
                <c:pt idx="61">
                  <c:v>11.253494223999994</c:v>
                </c:pt>
                <c:pt idx="62">
                  <c:v>8.7510197070000046</c:v>
                </c:pt>
                <c:pt idx="63">
                  <c:v>8.2628934799999953</c:v>
                </c:pt>
                <c:pt idx="64">
                  <c:v>6.515745618000004</c:v>
                </c:pt>
                <c:pt idx="65">
                  <c:v>4.9904247930000025</c:v>
                </c:pt>
                <c:pt idx="66">
                  <c:v>3.966881499000003</c:v>
                </c:pt>
                <c:pt idx="67">
                  <c:v>2.7964727689999975</c:v>
                </c:pt>
                <c:pt idx="68">
                  <c:v>2.3457391919999964</c:v>
                </c:pt>
                <c:pt idx="69">
                  <c:v>3.3560547400000047</c:v>
                </c:pt>
                <c:pt idx="70">
                  <c:v>3.3522813100000022</c:v>
                </c:pt>
                <c:pt idx="71">
                  <c:v>3.5755964299999974</c:v>
                </c:pt>
                <c:pt idx="72">
                  <c:v>15.460764875999999</c:v>
                </c:pt>
                <c:pt idx="73">
                  <c:v>11.253494223999994</c:v>
                </c:pt>
                <c:pt idx="74">
                  <c:v>8.7510197070000046</c:v>
                </c:pt>
                <c:pt idx="75">
                  <c:v>8.2628934799999953</c:v>
                </c:pt>
                <c:pt idx="76">
                  <c:v>6.515745618000004</c:v>
                </c:pt>
                <c:pt idx="77">
                  <c:v>4.9904247930000025</c:v>
                </c:pt>
                <c:pt idx="78">
                  <c:v>3.966881499000003</c:v>
                </c:pt>
                <c:pt idx="79">
                  <c:v>2.7964727689999975</c:v>
                </c:pt>
                <c:pt idx="80">
                  <c:v>2.3457391919999964</c:v>
                </c:pt>
                <c:pt idx="81">
                  <c:v>3.3560547400000047</c:v>
                </c:pt>
                <c:pt idx="82">
                  <c:v>3.3522813100000022</c:v>
                </c:pt>
                <c:pt idx="83">
                  <c:v>3.5755964299999974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4B-47EA-88BA-85D6641B2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82743328"/>
        <c:axId val="-982730272"/>
      </c:areaChart>
      <c:lineChart>
        <c:grouping val="standard"/>
        <c:varyColors val="0"/>
        <c:ser>
          <c:idx val="0"/>
          <c:order val="0"/>
          <c:tx>
            <c:v>OECD commercial crude oil stocks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'9'!$A$29:$A$112</c:f>
              <c:numCache>
                <c:formatCode>mmm\ yyyy</c:formatCode>
                <c:ptCount val="8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</c:numCache>
            </c:numRef>
          </c:cat>
          <c:val>
            <c:numRef>
              <c:f>'9'!$B$29:$B$112</c:f>
              <c:numCache>
                <c:formatCode>0.0</c:formatCode>
                <c:ptCount val="84"/>
                <c:pt idx="0">
                  <c:v>72.271709768999997</c:v>
                </c:pt>
                <c:pt idx="1">
                  <c:v>68.031314542999993</c:v>
                </c:pt>
                <c:pt idx="2">
                  <c:v>67.318183781000002</c:v>
                </c:pt>
                <c:pt idx="3">
                  <c:v>67.373796909999996</c:v>
                </c:pt>
                <c:pt idx="4">
                  <c:v>64.384499770000005</c:v>
                </c:pt>
                <c:pt idx="5">
                  <c:v>63.105457700000002</c:v>
                </c:pt>
                <c:pt idx="6">
                  <c:v>62.284419641</c:v>
                </c:pt>
                <c:pt idx="7">
                  <c:v>61.097890757000002</c:v>
                </c:pt>
                <c:pt idx="8">
                  <c:v>59.648860192000001</c:v>
                </c:pt>
                <c:pt idx="9">
                  <c:v>58.998017816999997</c:v>
                </c:pt>
                <c:pt idx="10">
                  <c:v>57.435464359000001</c:v>
                </c:pt>
                <c:pt idx="11">
                  <c:v>59.475875135000003</c:v>
                </c:pt>
                <c:pt idx="12">
                  <c:v>56.810944892999999</c:v>
                </c:pt>
                <c:pt idx="13">
                  <c:v>56.777820319</c:v>
                </c:pt>
                <c:pt idx="14">
                  <c:v>58.567164073999997</c:v>
                </c:pt>
                <c:pt idx="15">
                  <c:v>59.11090343</c:v>
                </c:pt>
                <c:pt idx="16">
                  <c:v>57.868754152000001</c:v>
                </c:pt>
                <c:pt idx="17">
                  <c:v>58.115032907</c:v>
                </c:pt>
                <c:pt idx="18">
                  <c:v>58.317538141999997</c:v>
                </c:pt>
                <c:pt idx="19">
                  <c:v>58.915166063000001</c:v>
                </c:pt>
                <c:pt idx="20">
                  <c:v>60.875446193999998</c:v>
                </c:pt>
                <c:pt idx="21">
                  <c:v>60.066384857999999</c:v>
                </c:pt>
                <c:pt idx="22">
                  <c:v>60.619463422000003</c:v>
                </c:pt>
                <c:pt idx="23">
                  <c:v>63.051471565</c:v>
                </c:pt>
                <c:pt idx="24">
                  <c:v>60.989974384</c:v>
                </c:pt>
                <c:pt idx="25">
                  <c:v>61.119583847999998</c:v>
                </c:pt>
                <c:pt idx="26">
                  <c:v>61.830897141999998</c:v>
                </c:pt>
                <c:pt idx="27">
                  <c:v>61.932225150999997</c:v>
                </c:pt>
                <c:pt idx="28">
                  <c:v>60.275514835999999</c:v>
                </c:pt>
                <c:pt idx="29">
                  <c:v>60.906161679</c:v>
                </c:pt>
                <c:pt idx="30">
                  <c:v>60.686422897999996</c:v>
                </c:pt>
                <c:pt idx="31">
                  <c:v>61.711638831999998</c:v>
                </c:pt>
                <c:pt idx="32">
                  <c:v>61.026275789000003</c:v>
                </c:pt>
                <c:pt idx="33">
                  <c:v>60.064867952</c:v>
                </c:pt>
                <c:pt idx="34">
                  <c:v>60.455697127999997</c:v>
                </c:pt>
                <c:pt idx="35">
                  <c:v>62.141574990999999</c:v>
                </c:pt>
                <c:pt idx="36">
                  <c:v>61.060256047000003</c:v>
                </c:pt>
                <c:pt idx="37">
                  <c:v>61.615663968</c:v>
                </c:pt>
                <c:pt idx="38">
                  <c:v>60.753569069999998</c:v>
                </c:pt>
                <c:pt idx="39">
                  <c:v>61.411175364000002</c:v>
                </c:pt>
                <c:pt idx="40">
                  <c:v>61.628697963999997</c:v>
                </c:pt>
                <c:pt idx="41">
                  <c:v>60.779175166999998</c:v>
                </c:pt>
                <c:pt idx="42">
                  <c:v>60.317588577000002</c:v>
                </c:pt>
                <c:pt idx="43">
                  <c:v>61.393157416999998</c:v>
                </c:pt>
                <c:pt idx="44">
                  <c:v>59.167147442000001</c:v>
                </c:pt>
                <c:pt idx="45">
                  <c:v>59.935224521000002</c:v>
                </c:pt>
                <c:pt idx="46">
                  <c:v>60.007348939000003</c:v>
                </c:pt>
                <c:pt idx="47">
                  <c:v>60.671228018999997</c:v>
                </c:pt>
                <c:pt idx="48">
                  <c:v>59.864623651999999</c:v>
                </c:pt>
                <c:pt idx="49">
                  <c:v>60.757792680999998</c:v>
                </c:pt>
                <c:pt idx="50">
                  <c:v>59.940927664</c:v>
                </c:pt>
                <c:pt idx="51">
                  <c:v>61.083838634000003</c:v>
                </c:pt>
                <c:pt idx="52">
                  <c:v>60.045873972000003</c:v>
                </c:pt>
                <c:pt idx="53">
                  <c:v>59.457833329000003</c:v>
                </c:pt>
                <c:pt idx="54">
                  <c:v>60.86726702</c:v>
                </c:pt>
                <c:pt idx="55">
                  <c:v>61.059753475000001</c:v>
                </c:pt>
                <c:pt idx="56">
                  <c:v>61.512886633999997</c:v>
                </c:pt>
                <c:pt idx="57">
                  <c:v>62.354072557000002</c:v>
                </c:pt>
                <c:pt idx="58">
                  <c:v>60.787745669000003</c:v>
                </c:pt>
                <c:pt idx="59">
                  <c:v>62.044564162999997</c:v>
                </c:pt>
                <c:pt idx="60">
                  <c:v>60.012745146</c:v>
                </c:pt>
                <c:pt idx="61">
                  <c:v>62.715185621000003</c:v>
                </c:pt>
                <c:pt idx="62">
                  <c:v>61.561028980000003</c:v>
                </c:pt>
                <c:pt idx="63">
                  <c:v>59.570562209999999</c:v>
                </c:pt>
                <c:pt idx="64">
                  <c:v>56.798751211999999</c:v>
                </c:pt>
                <c:pt idx="65">
                  <c:v>54.885077529</c:v>
                </c:pt>
                <c:pt idx="66">
                  <c:v>53.331739923999997</c:v>
                </c:pt>
                <c:pt idx="67">
                  <c:v>53.317344147</c:v>
                </c:pt>
                <c:pt idx="68">
                  <c:v>52.730820236</c:v>
                </c:pt>
                <c:pt idx="69">
                  <c:v>53.206278677</c:v>
                </c:pt>
                <c:pt idx="70">
                  <c:v>53.212889052999998</c:v>
                </c:pt>
                <c:pt idx="71">
                  <c:v>54.417617966999998</c:v>
                </c:pt>
                <c:pt idx="72">
                  <c:v>54.064536959000002</c:v>
                </c:pt>
                <c:pt idx="73">
                  <c:v>54.990265831999999</c:v>
                </c:pt>
                <c:pt idx="74">
                  <c:v>55.709366832000001</c:v>
                </c:pt>
                <c:pt idx="75">
                  <c:v>56.549980453000003</c:v>
                </c:pt>
                <c:pt idx="76">
                  <c:v>56.309004942999998</c:v>
                </c:pt>
                <c:pt idx="77">
                  <c:v>56.423112304999997</c:v>
                </c:pt>
                <c:pt idx="78">
                  <c:v>56.338273585000003</c:v>
                </c:pt>
                <c:pt idx="79">
                  <c:v>57.547444495000001</c:v>
                </c:pt>
                <c:pt idx="80">
                  <c:v>57.687262078000003</c:v>
                </c:pt>
                <c:pt idx="81">
                  <c:v>58.845692735999997</c:v>
                </c:pt>
                <c:pt idx="82">
                  <c:v>59.010910496999998</c:v>
                </c:pt>
                <c:pt idx="83">
                  <c:v>60.215639410999998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4B-47EA-88BA-85D6641B2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82743328"/>
        <c:axId val="-982730272"/>
      </c:lineChart>
      <c:scatterChart>
        <c:scatterStyle val="lineMarker"/>
        <c:varyColors val="0"/>
        <c:ser>
          <c:idx val="3"/>
          <c:order val="3"/>
          <c:tx>
            <c:strRef>
              <c:f>'9'!$B$116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4B-47EA-88BA-85D6641B2F0B}"/>
                </c:ext>
              </c:extLst>
            </c:dLbl>
            <c:dLbl>
              <c:idx val="1"/>
              <c:layout>
                <c:manualLayout>
                  <c:x val="-2.5282815257848868E-3"/>
                  <c:y val="4.334169931898383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4B-47EA-88BA-85D6641B2F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aseline="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'9'!$A$117:$A$118</c:f>
              <c:numCache>
                <c:formatCode>0</c:formatCode>
                <c:ptCount val="2"/>
                <c:pt idx="0">
                  <c:v>64</c:v>
                </c:pt>
                <c:pt idx="1">
                  <c:v>64</c:v>
                </c:pt>
              </c:numCache>
            </c:numRef>
          </c:xVal>
          <c:yVal>
            <c:numRef>
              <c:f>'9'!$B$117:$B$118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74B-47EA-88BA-85D6641B2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82739520"/>
        <c:axId val="-982756928"/>
      </c:scatterChart>
      <c:dateAx>
        <c:axId val="-98274332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baseline="0"/>
            </a:pPr>
            <a:endParaRPr lang="en-US"/>
          </a:p>
        </c:txPr>
        <c:crossAx val="-982730272"/>
        <c:crosses val="autoZero"/>
        <c:auto val="0"/>
        <c:lblOffset val="100"/>
        <c:baseTimeUnit val="months"/>
        <c:majorUnit val="12"/>
        <c:majorTimeUnit val="months"/>
        <c:minorUnit val="1"/>
        <c:minorTimeUnit val="months"/>
      </c:dateAx>
      <c:valAx>
        <c:axId val="-982730272"/>
        <c:scaling>
          <c:orientation val="minMax"/>
          <c:max val="75"/>
          <c:min val="5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baseline="0"/>
            </a:pPr>
            <a:endParaRPr lang="en-US"/>
          </a:p>
        </c:txPr>
        <c:crossAx val="-982743328"/>
        <c:crosses val="autoZero"/>
        <c:crossBetween val="between"/>
      </c:valAx>
      <c:valAx>
        <c:axId val="-982739520"/>
        <c:scaling>
          <c:orientation val="minMax"/>
          <c:max val="84"/>
          <c:min val="0"/>
        </c:scaling>
        <c:delete val="0"/>
        <c:axPos val="t"/>
        <c:numFmt formatCode="0" sourceLinked="1"/>
        <c:majorTickMark val="none"/>
        <c:minorTickMark val="none"/>
        <c:tickLblPos val="none"/>
        <c:spPr>
          <a:ln>
            <a:noFill/>
          </a:ln>
        </c:spPr>
        <c:crossAx val="-982756928"/>
        <c:crosses val="max"/>
        <c:crossBetween val="midCat"/>
      </c:valAx>
      <c:valAx>
        <c:axId val="-982756928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-982739520"/>
        <c:crosses val="max"/>
        <c:crossBetween val="midCat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en-US" sz="1000" b="1">
                <a:effectLst/>
              </a:rPr>
              <a:t>Estimated unplanned liquid</a:t>
            </a:r>
            <a:r>
              <a:rPr lang="en-US" sz="1000" b="1" baseline="0">
                <a:effectLst/>
              </a:rPr>
              <a:t> fuels production outages among OPEC and non-OPEC producers </a:t>
            </a:r>
            <a:endParaRPr lang="en-US" sz="1000">
              <a:effectLst/>
            </a:endParaRPr>
          </a:p>
          <a:p>
            <a:pPr algn="l">
              <a:defRPr/>
            </a:pPr>
            <a:r>
              <a:rPr lang="en-US" sz="1000" b="0" baseline="0">
                <a:effectLst/>
              </a:rPr>
              <a:t>million barrels per day</a:t>
            </a:r>
            <a:endParaRPr lang="en-US" sz="1000" b="0">
              <a:effectLst/>
            </a:endParaRPr>
          </a:p>
        </c:rich>
      </c:tx>
      <c:layout>
        <c:manualLayout>
          <c:xMode val="edge"/>
          <c:yMode val="edge"/>
          <c:x val="2.6086140274132402E-2"/>
          <c:y val="1.174634704466180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370188101487314E-2"/>
          <c:y val="0.17846285864115619"/>
          <c:w val="0.74249052201808097"/>
          <c:h val="0.6241067242982114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'10'!$C$27</c:f>
              <c:strCache>
                <c:ptCount val="1"/>
                <c:pt idx="0">
                  <c:v>Libya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'10'!$A$28:$A$63</c:f>
              <c:numCache>
                <c:formatCode>mmm\ yyyy</c:formatCode>
                <c:ptCount val="3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  <c:pt idx="27">
                  <c:v>46113</c:v>
                </c:pt>
                <c:pt idx="28">
                  <c:v>46143</c:v>
                </c:pt>
                <c:pt idx="29">
                  <c:v>46174</c:v>
                </c:pt>
                <c:pt idx="30">
                  <c:v>46204</c:v>
                </c:pt>
                <c:pt idx="31">
                  <c:v>46235</c:v>
                </c:pt>
                <c:pt idx="32">
                  <c:v>46266</c:v>
                </c:pt>
                <c:pt idx="33">
                  <c:v>46296</c:v>
                </c:pt>
                <c:pt idx="34">
                  <c:v>46327</c:v>
                </c:pt>
                <c:pt idx="35">
                  <c:v>46357</c:v>
                </c:pt>
              </c:numCache>
            </c:numRef>
          </c:cat>
          <c:val>
            <c:numRef>
              <c:f>'10'!$C$28:$C$63</c:f>
              <c:numCache>
                <c:formatCode>0.000</c:formatCode>
                <c:ptCount val="36"/>
                <c:pt idx="0">
                  <c:v>0.33</c:v>
                </c:pt>
                <c:pt idx="1">
                  <c:v>0.21</c:v>
                </c:pt>
                <c:pt idx="2">
                  <c:v>0.21</c:v>
                </c:pt>
                <c:pt idx="3">
                  <c:v>0.17</c:v>
                </c:pt>
                <c:pt idx="4">
                  <c:v>0.17</c:v>
                </c:pt>
                <c:pt idx="5">
                  <c:v>0.15</c:v>
                </c:pt>
                <c:pt idx="6">
                  <c:v>0.18</c:v>
                </c:pt>
                <c:pt idx="7">
                  <c:v>0.43</c:v>
                </c:pt>
                <c:pt idx="8">
                  <c:v>0.78</c:v>
                </c:pt>
                <c:pt idx="9">
                  <c:v>0.28000000000000003</c:v>
                </c:pt>
                <c:pt idx="10">
                  <c:v>0.17</c:v>
                </c:pt>
                <c:pt idx="11">
                  <c:v>0.1</c:v>
                </c:pt>
                <c:pt idx="12">
                  <c:v>0.17</c:v>
                </c:pt>
                <c:pt idx="13">
                  <c:v>0.13</c:v>
                </c:pt>
                <c:pt idx="14">
                  <c:v>0.16</c:v>
                </c:pt>
                <c:pt idx="15">
                  <c:v>0.12</c:v>
                </c:pt>
                <c:pt idx="16">
                  <c:v>0.09</c:v>
                </c:pt>
                <c:pt idx="17">
                  <c:v>0.11</c:v>
                </c:pt>
                <c:pt idx="18">
                  <c:v>0.09</c:v>
                </c:pt>
                <c:pt idx="19">
                  <c:v>0.14000000000000001</c:v>
                </c:pt>
                <c:pt idx="20">
                  <c:v>0.08</c:v>
                </c:pt>
                <c:pt idx="21">
                  <c:v>0.12</c:v>
                </c:pt>
                <c:pt idx="22">
                  <c:v>0.12</c:v>
                </c:pt>
                <c:pt idx="23">
                  <c:v>0.05</c:v>
                </c:pt>
                <c:pt idx="24">
                  <c:v>0.08</c:v>
                </c:pt>
                <c:pt idx="25">
                  <c:v>0.11</c:v>
                </c:pt>
                <c:pt idx="26">
                  <c:v>0.15</c:v>
                </c:pt>
                <c:pt idx="27">
                  <c:v>0.1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F8-4F0C-9C24-99C10382D7C2}"/>
            </c:ext>
          </c:extLst>
        </c:ser>
        <c:ser>
          <c:idx val="2"/>
          <c:order val="1"/>
          <c:tx>
            <c:strRef>
              <c:f>'10'!$D$27</c:f>
              <c:strCache>
                <c:ptCount val="1"/>
                <c:pt idx="0">
                  <c:v>Nigeria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</c:spPr>
          <c:invertIfNegative val="0"/>
          <c:cat>
            <c:numRef>
              <c:f>'10'!$A$28:$A$63</c:f>
              <c:numCache>
                <c:formatCode>mmm\ yyyy</c:formatCode>
                <c:ptCount val="3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  <c:pt idx="27">
                  <c:v>46113</c:v>
                </c:pt>
                <c:pt idx="28">
                  <c:v>46143</c:v>
                </c:pt>
                <c:pt idx="29">
                  <c:v>46174</c:v>
                </c:pt>
                <c:pt idx="30">
                  <c:v>46204</c:v>
                </c:pt>
                <c:pt idx="31">
                  <c:v>46235</c:v>
                </c:pt>
                <c:pt idx="32">
                  <c:v>46266</c:v>
                </c:pt>
                <c:pt idx="33">
                  <c:v>46296</c:v>
                </c:pt>
                <c:pt idx="34">
                  <c:v>46327</c:v>
                </c:pt>
                <c:pt idx="35">
                  <c:v>46357</c:v>
                </c:pt>
              </c:numCache>
            </c:numRef>
          </c:cat>
          <c:val>
            <c:numRef>
              <c:f>'10'!$D$28:$D$63</c:f>
              <c:numCache>
                <c:formatCode>0.000</c:formatCode>
                <c:ptCount val="36"/>
                <c:pt idx="0">
                  <c:v>0.26</c:v>
                </c:pt>
                <c:pt idx="1">
                  <c:v>0.28999999999999998</c:v>
                </c:pt>
                <c:pt idx="2">
                  <c:v>0.26</c:v>
                </c:pt>
                <c:pt idx="3">
                  <c:v>0.34</c:v>
                </c:pt>
                <c:pt idx="4">
                  <c:v>0.3</c:v>
                </c:pt>
                <c:pt idx="5">
                  <c:v>0.3</c:v>
                </c:pt>
                <c:pt idx="6">
                  <c:v>0.25</c:v>
                </c:pt>
                <c:pt idx="7">
                  <c:v>0.19</c:v>
                </c:pt>
                <c:pt idx="8">
                  <c:v>0.28999999999999998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</c:v>
                </c:pt>
                <c:pt idx="12">
                  <c:v>0.22</c:v>
                </c:pt>
                <c:pt idx="13">
                  <c:v>0.17</c:v>
                </c:pt>
                <c:pt idx="14">
                  <c:v>0.15</c:v>
                </c:pt>
                <c:pt idx="15">
                  <c:v>0.17</c:v>
                </c:pt>
                <c:pt idx="16">
                  <c:v>0.13</c:v>
                </c:pt>
                <c:pt idx="17">
                  <c:v>0.1</c:v>
                </c:pt>
                <c:pt idx="18">
                  <c:v>0.13</c:v>
                </c:pt>
                <c:pt idx="19">
                  <c:v>0.05</c:v>
                </c:pt>
                <c:pt idx="20">
                  <c:v>7.0000000000000007E-2</c:v>
                </c:pt>
                <c:pt idx="21">
                  <c:v>0.11</c:v>
                </c:pt>
                <c:pt idx="22">
                  <c:v>0.17</c:v>
                </c:pt>
                <c:pt idx="23">
                  <c:v>0.16</c:v>
                </c:pt>
                <c:pt idx="24">
                  <c:v>0.18</c:v>
                </c:pt>
                <c:pt idx="25">
                  <c:v>0.2</c:v>
                </c:pt>
                <c:pt idx="26">
                  <c:v>0.2</c:v>
                </c:pt>
                <c:pt idx="27">
                  <c:v>0.1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F8-4F0C-9C24-99C10382D7C2}"/>
            </c:ext>
          </c:extLst>
        </c:ser>
        <c:ser>
          <c:idx val="3"/>
          <c:order val="2"/>
          <c:tx>
            <c:strRef>
              <c:f>'10'!$E$27</c:f>
              <c:strCache>
                <c:ptCount val="1"/>
                <c:pt idx="0">
                  <c:v>Iraq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numRef>
              <c:f>'10'!$A$28:$A$63</c:f>
              <c:numCache>
                <c:formatCode>mmm\ yyyy</c:formatCode>
                <c:ptCount val="3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  <c:pt idx="27">
                  <c:v>46113</c:v>
                </c:pt>
                <c:pt idx="28">
                  <c:v>46143</c:v>
                </c:pt>
                <c:pt idx="29">
                  <c:v>46174</c:v>
                </c:pt>
                <c:pt idx="30">
                  <c:v>46204</c:v>
                </c:pt>
                <c:pt idx="31">
                  <c:v>46235</c:v>
                </c:pt>
                <c:pt idx="32">
                  <c:v>46266</c:v>
                </c:pt>
                <c:pt idx="33">
                  <c:v>46296</c:v>
                </c:pt>
                <c:pt idx="34">
                  <c:v>46327</c:v>
                </c:pt>
                <c:pt idx="35">
                  <c:v>46357</c:v>
                </c:pt>
              </c:numCache>
            </c:numRef>
          </c:cat>
          <c:val>
            <c:numRef>
              <c:f>'10'!$E$28:$E$63</c:f>
              <c:numCache>
                <c:formatCode>0.000</c:formatCode>
                <c:ptCount val="36"/>
                <c:pt idx="0">
                  <c:v>0.24299999999999999</c:v>
                </c:pt>
                <c:pt idx="1">
                  <c:v>0.21</c:v>
                </c:pt>
                <c:pt idx="2">
                  <c:v>0.184</c:v>
                </c:pt>
                <c:pt idx="3">
                  <c:v>0.17599999999999999</c:v>
                </c:pt>
                <c:pt idx="4">
                  <c:v>0.14599999999999999</c:v>
                </c:pt>
                <c:pt idx="5">
                  <c:v>0.16700000000000001</c:v>
                </c:pt>
                <c:pt idx="6">
                  <c:v>0.14599999999999999</c:v>
                </c:pt>
                <c:pt idx="7">
                  <c:v>0.14599999999999999</c:v>
                </c:pt>
                <c:pt idx="8">
                  <c:v>0.128</c:v>
                </c:pt>
                <c:pt idx="9">
                  <c:v>0.16600000000000001</c:v>
                </c:pt>
                <c:pt idx="10">
                  <c:v>0.16500000000000001</c:v>
                </c:pt>
                <c:pt idx="11">
                  <c:v>0.129</c:v>
                </c:pt>
                <c:pt idx="12">
                  <c:v>0.11700000000000001</c:v>
                </c:pt>
                <c:pt idx="13">
                  <c:v>0.11899999999999999</c:v>
                </c:pt>
                <c:pt idx="14">
                  <c:v>0.114</c:v>
                </c:pt>
                <c:pt idx="15">
                  <c:v>0.11799999999999999</c:v>
                </c:pt>
                <c:pt idx="16">
                  <c:v>9.4E-2</c:v>
                </c:pt>
                <c:pt idx="17">
                  <c:v>0.128</c:v>
                </c:pt>
                <c:pt idx="18">
                  <c:v>0.221</c:v>
                </c:pt>
                <c:pt idx="19">
                  <c:v>0.17</c:v>
                </c:pt>
                <c:pt idx="20">
                  <c:v>0.14699999999999999</c:v>
                </c:pt>
                <c:pt idx="21">
                  <c:v>0.03</c:v>
                </c:pt>
                <c:pt idx="22">
                  <c:v>0.05</c:v>
                </c:pt>
                <c:pt idx="23">
                  <c:v>0.05</c:v>
                </c:pt>
                <c:pt idx="24">
                  <c:v>0.05</c:v>
                </c:pt>
                <c:pt idx="25">
                  <c:v>0.05</c:v>
                </c:pt>
                <c:pt idx="26">
                  <c:v>2.9809999999999999</c:v>
                </c:pt>
                <c:pt idx="27">
                  <c:v>3.3660000000000001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F8-4F0C-9C24-99C10382D7C2}"/>
            </c:ext>
          </c:extLst>
        </c:ser>
        <c:ser>
          <c:idx val="4"/>
          <c:order val="3"/>
          <c:tx>
            <c:strRef>
              <c:f>'10'!$F$27</c:f>
              <c:strCache>
                <c:ptCount val="1"/>
                <c:pt idx="0">
                  <c:v>Kuwait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'10'!$A$28:$A$63</c:f>
              <c:numCache>
                <c:formatCode>mmm\ yyyy</c:formatCode>
                <c:ptCount val="3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  <c:pt idx="27">
                  <c:v>46113</c:v>
                </c:pt>
                <c:pt idx="28">
                  <c:v>46143</c:v>
                </c:pt>
                <c:pt idx="29">
                  <c:v>46174</c:v>
                </c:pt>
                <c:pt idx="30">
                  <c:v>46204</c:v>
                </c:pt>
                <c:pt idx="31">
                  <c:v>46235</c:v>
                </c:pt>
                <c:pt idx="32">
                  <c:v>46266</c:v>
                </c:pt>
                <c:pt idx="33">
                  <c:v>46296</c:v>
                </c:pt>
                <c:pt idx="34">
                  <c:v>46327</c:v>
                </c:pt>
                <c:pt idx="35">
                  <c:v>46357</c:v>
                </c:pt>
              </c:numCache>
            </c:numRef>
          </c:cat>
          <c:val>
            <c:numRef>
              <c:f>'10'!$F$28:$F$63</c:f>
              <c:numCache>
                <c:formatCode>0.000</c:formatCode>
                <c:ptCount val="36"/>
                <c:pt idx="0">
                  <c:v>6.5000000000000002E-2</c:v>
                </c:pt>
                <c:pt idx="1">
                  <c:v>0.06</c:v>
                </c:pt>
                <c:pt idx="2">
                  <c:v>0.05</c:v>
                </c:pt>
                <c:pt idx="3">
                  <c:v>7.0000000000000007E-2</c:v>
                </c:pt>
                <c:pt idx="4">
                  <c:v>0.06</c:v>
                </c:pt>
                <c:pt idx="5">
                  <c:v>7.0000000000000007E-2</c:v>
                </c:pt>
                <c:pt idx="6">
                  <c:v>7.0000000000000007E-2</c:v>
                </c:pt>
                <c:pt idx="7">
                  <c:v>7.0000000000000007E-2</c:v>
                </c:pt>
                <c:pt idx="8">
                  <c:v>0.1</c:v>
                </c:pt>
                <c:pt idx="9">
                  <c:v>0.105</c:v>
                </c:pt>
                <c:pt idx="10">
                  <c:v>0.1</c:v>
                </c:pt>
                <c:pt idx="11">
                  <c:v>9.5000000000000001E-2</c:v>
                </c:pt>
                <c:pt idx="12">
                  <c:v>0.08</c:v>
                </c:pt>
                <c:pt idx="13">
                  <c:v>0.08</c:v>
                </c:pt>
                <c:pt idx="14">
                  <c:v>0.1</c:v>
                </c:pt>
                <c:pt idx="15">
                  <c:v>0.08</c:v>
                </c:pt>
                <c:pt idx="16">
                  <c:v>0.12</c:v>
                </c:pt>
                <c:pt idx="17">
                  <c:v>0.12</c:v>
                </c:pt>
                <c:pt idx="18">
                  <c:v>0.08</c:v>
                </c:pt>
                <c:pt idx="19">
                  <c:v>0.08</c:v>
                </c:pt>
                <c:pt idx="20">
                  <c:v>0.1</c:v>
                </c:pt>
                <c:pt idx="21">
                  <c:v>0.13</c:v>
                </c:pt>
                <c:pt idx="22">
                  <c:v>7.0000000000000007E-2</c:v>
                </c:pt>
                <c:pt idx="23">
                  <c:v>0.09</c:v>
                </c:pt>
                <c:pt idx="24">
                  <c:v>7.0000000000000007E-2</c:v>
                </c:pt>
                <c:pt idx="25">
                  <c:v>7.0000000000000007E-2</c:v>
                </c:pt>
                <c:pt idx="26">
                  <c:v>1.5649999999999999</c:v>
                </c:pt>
                <c:pt idx="27">
                  <c:v>2.25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F8-4F0C-9C24-99C10382D7C2}"/>
            </c:ext>
          </c:extLst>
        </c:ser>
        <c:ser>
          <c:idx val="0"/>
          <c:order val="4"/>
          <c:tx>
            <c:strRef>
              <c:f>'10'!$B$27</c:f>
              <c:strCache>
                <c:ptCount val="1"/>
                <c:pt idx="0">
                  <c:v>Iran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numRef>
              <c:f>'10'!$A$28:$A$63</c:f>
              <c:numCache>
                <c:formatCode>mmm\ yyyy</c:formatCode>
                <c:ptCount val="3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  <c:pt idx="27">
                  <c:v>46113</c:v>
                </c:pt>
                <c:pt idx="28">
                  <c:v>46143</c:v>
                </c:pt>
                <c:pt idx="29">
                  <c:v>46174</c:v>
                </c:pt>
                <c:pt idx="30">
                  <c:v>46204</c:v>
                </c:pt>
                <c:pt idx="31">
                  <c:v>46235</c:v>
                </c:pt>
                <c:pt idx="32">
                  <c:v>46266</c:v>
                </c:pt>
                <c:pt idx="33">
                  <c:v>46296</c:v>
                </c:pt>
                <c:pt idx="34">
                  <c:v>46327</c:v>
                </c:pt>
                <c:pt idx="35">
                  <c:v>46357</c:v>
                </c:pt>
              </c:numCache>
            </c:numRef>
          </c:cat>
          <c:val>
            <c:numRef>
              <c:f>'10'!$B$28:$B$63</c:f>
              <c:numCache>
                <c:formatCode>0.000</c:formatCode>
                <c:ptCount val="36"/>
                <c:pt idx="0">
                  <c:v>0.57999999999999996</c:v>
                </c:pt>
                <c:pt idx="1">
                  <c:v>0.57999999999999996</c:v>
                </c:pt>
                <c:pt idx="2">
                  <c:v>0.52</c:v>
                </c:pt>
                <c:pt idx="3">
                  <c:v>0.54</c:v>
                </c:pt>
                <c:pt idx="4">
                  <c:v>0.54</c:v>
                </c:pt>
                <c:pt idx="5">
                  <c:v>0.54</c:v>
                </c:pt>
                <c:pt idx="6">
                  <c:v>0.5</c:v>
                </c:pt>
                <c:pt idx="7">
                  <c:v>0.47</c:v>
                </c:pt>
                <c:pt idx="8">
                  <c:v>0.4</c:v>
                </c:pt>
                <c:pt idx="9">
                  <c:v>0.45</c:v>
                </c:pt>
                <c:pt idx="10">
                  <c:v>0.38</c:v>
                </c:pt>
                <c:pt idx="11">
                  <c:v>0.4</c:v>
                </c:pt>
                <c:pt idx="12">
                  <c:v>0.4</c:v>
                </c:pt>
                <c:pt idx="13">
                  <c:v>0.35</c:v>
                </c:pt>
                <c:pt idx="14">
                  <c:v>0.45</c:v>
                </c:pt>
                <c:pt idx="15">
                  <c:v>0.4</c:v>
                </c:pt>
                <c:pt idx="16">
                  <c:v>0.35</c:v>
                </c:pt>
                <c:pt idx="17">
                  <c:v>0.55000000000000004</c:v>
                </c:pt>
                <c:pt idx="18">
                  <c:v>0.45</c:v>
                </c:pt>
                <c:pt idx="19">
                  <c:v>0.5</c:v>
                </c:pt>
                <c:pt idx="20">
                  <c:v>0.42</c:v>
                </c:pt>
                <c:pt idx="21">
                  <c:v>0.35</c:v>
                </c:pt>
                <c:pt idx="22">
                  <c:v>0.45</c:v>
                </c:pt>
                <c:pt idx="23">
                  <c:v>0.4</c:v>
                </c:pt>
                <c:pt idx="24">
                  <c:v>0.4</c:v>
                </c:pt>
                <c:pt idx="25">
                  <c:v>0.41</c:v>
                </c:pt>
                <c:pt idx="26">
                  <c:v>0.76500000000000001</c:v>
                </c:pt>
                <c:pt idx="27">
                  <c:v>1.0349999999999999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F8-4F0C-9C24-99C10382D7C2}"/>
            </c:ext>
          </c:extLst>
        </c:ser>
        <c:ser>
          <c:idx val="5"/>
          <c:order val="5"/>
          <c:tx>
            <c:v>Saudi Arabia</c:v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numRef>
              <c:f>'10'!$A$28:$A$63</c:f>
              <c:numCache>
                <c:formatCode>mmm\ yyyy</c:formatCode>
                <c:ptCount val="3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  <c:pt idx="27">
                  <c:v>46113</c:v>
                </c:pt>
                <c:pt idx="28">
                  <c:v>46143</c:v>
                </c:pt>
                <c:pt idx="29">
                  <c:v>46174</c:v>
                </c:pt>
                <c:pt idx="30">
                  <c:v>46204</c:v>
                </c:pt>
                <c:pt idx="31">
                  <c:v>46235</c:v>
                </c:pt>
                <c:pt idx="32">
                  <c:v>46266</c:v>
                </c:pt>
                <c:pt idx="33">
                  <c:v>46296</c:v>
                </c:pt>
                <c:pt idx="34">
                  <c:v>46327</c:v>
                </c:pt>
                <c:pt idx="35">
                  <c:v>46357</c:v>
                </c:pt>
              </c:numCache>
            </c:numRef>
          </c:cat>
          <c:val>
            <c:numRef>
              <c:f>'10'!$G$28:$G$63</c:f>
              <c:numCache>
                <c:formatCode>0.000</c:formatCode>
                <c:ptCount val="36"/>
                <c:pt idx="0">
                  <c:v>6.5000000000000002E-2</c:v>
                </c:pt>
                <c:pt idx="1">
                  <c:v>0.06</c:v>
                </c:pt>
                <c:pt idx="2">
                  <c:v>0.05</c:v>
                </c:pt>
                <c:pt idx="3">
                  <c:v>7.0000000000000007E-2</c:v>
                </c:pt>
                <c:pt idx="4">
                  <c:v>0.06</c:v>
                </c:pt>
                <c:pt idx="5">
                  <c:v>7.0000000000000007E-2</c:v>
                </c:pt>
                <c:pt idx="6">
                  <c:v>7.0000000000000007E-2</c:v>
                </c:pt>
                <c:pt idx="7">
                  <c:v>7.0000000000000007E-2</c:v>
                </c:pt>
                <c:pt idx="8">
                  <c:v>0.1</c:v>
                </c:pt>
                <c:pt idx="9">
                  <c:v>0.105</c:v>
                </c:pt>
                <c:pt idx="10">
                  <c:v>0.1</c:v>
                </c:pt>
                <c:pt idx="11">
                  <c:v>9.5000000000000001E-2</c:v>
                </c:pt>
                <c:pt idx="12">
                  <c:v>0.08</c:v>
                </c:pt>
                <c:pt idx="13">
                  <c:v>0.08</c:v>
                </c:pt>
                <c:pt idx="14">
                  <c:v>0.1</c:v>
                </c:pt>
                <c:pt idx="15">
                  <c:v>0.08</c:v>
                </c:pt>
                <c:pt idx="16">
                  <c:v>0.12</c:v>
                </c:pt>
                <c:pt idx="17">
                  <c:v>0.12</c:v>
                </c:pt>
                <c:pt idx="18">
                  <c:v>0.08</c:v>
                </c:pt>
                <c:pt idx="19">
                  <c:v>0.08</c:v>
                </c:pt>
                <c:pt idx="20">
                  <c:v>0.1</c:v>
                </c:pt>
                <c:pt idx="21">
                  <c:v>0.13</c:v>
                </c:pt>
                <c:pt idx="22">
                  <c:v>7.0000000000000007E-2</c:v>
                </c:pt>
                <c:pt idx="23">
                  <c:v>0.09</c:v>
                </c:pt>
                <c:pt idx="24">
                  <c:v>7.0000000000000007E-2</c:v>
                </c:pt>
                <c:pt idx="25">
                  <c:v>7.0000000000000007E-2</c:v>
                </c:pt>
                <c:pt idx="26">
                  <c:v>2.9</c:v>
                </c:pt>
                <c:pt idx="27">
                  <c:v>3.57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9F8-4F0C-9C24-99C10382D7C2}"/>
            </c:ext>
          </c:extLst>
        </c:ser>
        <c:ser>
          <c:idx val="9"/>
          <c:order val="6"/>
          <c:tx>
            <c:strRef>
              <c:f>'10'!$H$27</c:f>
              <c:strCache>
                <c:ptCount val="1"/>
                <c:pt idx="0">
                  <c:v>Venezuela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val>
            <c:numRef>
              <c:f>'10'!$H$28:$H$63</c:f>
              <c:numCache>
                <c:formatCode>0.000</c:formatCode>
                <c:ptCount val="36"/>
                <c:pt idx="0">
                  <c:v>0.02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0.1</c:v>
                </c:pt>
                <c:pt idx="24">
                  <c:v>0.2</c:v>
                </c:pt>
                <c:pt idx="25">
                  <c:v>6.5000000000000002E-2</c:v>
                </c:pt>
                <c:pt idx="26">
                  <c:v>2.5000000000000001E-2</c:v>
                </c:pt>
                <c:pt idx="27">
                  <c:v>0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9F8-4F0C-9C24-99C10382D7C2}"/>
            </c:ext>
          </c:extLst>
        </c:ser>
        <c:ser>
          <c:idx val="11"/>
          <c:order val="7"/>
          <c:tx>
            <c:strRef>
              <c:f>'10'!$N$27</c:f>
              <c:strCache>
                <c:ptCount val="1"/>
                <c:pt idx="0">
                  <c:v>Russia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cat>
            <c:numRef>
              <c:f>'10'!$A$28:$A$63</c:f>
              <c:numCache>
                <c:formatCode>mmm\ yyyy</c:formatCode>
                <c:ptCount val="3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  <c:pt idx="27">
                  <c:v>46113</c:v>
                </c:pt>
                <c:pt idx="28">
                  <c:v>46143</c:v>
                </c:pt>
                <c:pt idx="29">
                  <c:v>46174</c:v>
                </c:pt>
                <c:pt idx="30">
                  <c:v>46204</c:v>
                </c:pt>
                <c:pt idx="31">
                  <c:v>46235</c:v>
                </c:pt>
                <c:pt idx="32">
                  <c:v>46266</c:v>
                </c:pt>
                <c:pt idx="33">
                  <c:v>46296</c:v>
                </c:pt>
                <c:pt idx="34">
                  <c:v>46327</c:v>
                </c:pt>
                <c:pt idx="35">
                  <c:v>46357</c:v>
                </c:pt>
              </c:numCache>
            </c:numRef>
          </c:cat>
          <c:val>
            <c:numRef>
              <c:f>'10'!$N$28:$N$63</c:f>
              <c:numCache>
                <c:formatCode>0.000</c:formatCode>
                <c:ptCount val="36"/>
                <c:pt idx="0">
                  <c:v>0.6</c:v>
                </c:pt>
                <c:pt idx="1">
                  <c:v>0.65</c:v>
                </c:pt>
                <c:pt idx="2">
                  <c:v>0.7</c:v>
                </c:pt>
                <c:pt idx="3">
                  <c:v>0.8</c:v>
                </c:pt>
                <c:pt idx="4">
                  <c:v>0.8</c:v>
                </c:pt>
                <c:pt idx="5">
                  <c:v>0.875</c:v>
                </c:pt>
                <c:pt idx="6">
                  <c:v>0.875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0.8</c:v>
                </c:pt>
                <c:pt idx="19">
                  <c:v>0.8</c:v>
                </c:pt>
                <c:pt idx="20">
                  <c:v>0.7</c:v>
                </c:pt>
                <c:pt idx="21">
                  <c:v>0.7</c:v>
                </c:pt>
                <c:pt idx="22">
                  <c:v>0.6</c:v>
                </c:pt>
                <c:pt idx="23">
                  <c:v>0.7</c:v>
                </c:pt>
                <c:pt idx="24">
                  <c:v>0.75</c:v>
                </c:pt>
                <c:pt idx="25">
                  <c:v>0.85</c:v>
                </c:pt>
                <c:pt idx="26">
                  <c:v>0.75</c:v>
                </c:pt>
                <c:pt idx="27">
                  <c:v>1.1000000000000001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9F8-4F0C-9C24-99C10382D7C2}"/>
            </c:ext>
          </c:extLst>
        </c:ser>
        <c:ser>
          <c:idx val="6"/>
          <c:order val="8"/>
          <c:tx>
            <c:strRef>
              <c:f>'10'!$L$27</c:f>
              <c:strCache>
                <c:ptCount val="1"/>
                <c:pt idx="0">
                  <c:v>Canada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val>
            <c:numRef>
              <c:f>'10'!$L$28:$L$63</c:f>
              <c:numCache>
                <c:formatCode>0.000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1.7000000000000001E-2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9F8-4F0C-9C24-99C10382D7C2}"/>
            </c:ext>
          </c:extLst>
        </c:ser>
        <c:ser>
          <c:idx val="8"/>
          <c:order val="9"/>
          <c:tx>
            <c:strRef>
              <c:f>'10'!$M$27</c:f>
              <c:strCache>
                <c:ptCount val="1"/>
                <c:pt idx="0">
                  <c:v>United States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79F8-4F0C-9C24-99C10382D7C2}"/>
              </c:ext>
            </c:extLst>
          </c:dPt>
          <c:val>
            <c:numRef>
              <c:f>'10'!$M$28:$M$63</c:f>
              <c:numCache>
                <c:formatCode>0.000</c:formatCode>
                <c:ptCount val="36"/>
                <c:pt idx="0">
                  <c:v>0.65900000000000003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0.29499999999999998</c:v>
                </c:pt>
                <c:pt idx="9">
                  <c:v>0</c:v>
                </c:pt>
                <c:pt idx="10">
                  <c:v>0.11700000000000001</c:v>
                </c:pt>
                <c:pt idx="11">
                  <c:v>0</c:v>
                </c:pt>
                <c:pt idx="12">
                  <c:v>4.2000000000000003E-2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8.9999999999999993E-3</c:v>
                </c:pt>
                <c:pt idx="24">
                  <c:v>0.32</c:v>
                </c:pt>
                <c:pt idx="25">
                  <c:v>7.1999999999999995E-2</c:v>
                </c:pt>
                <c:pt idx="26">
                  <c:v>0.04</c:v>
                </c:pt>
                <c:pt idx="27">
                  <c:v>0.03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9F8-4F0C-9C24-99C10382D7C2}"/>
            </c:ext>
          </c:extLst>
        </c:ser>
        <c:ser>
          <c:idx val="7"/>
          <c:order val="10"/>
          <c:tx>
            <c:strRef>
              <c:f>'10'!$O$27</c:f>
              <c:strCache>
                <c:ptCount val="1"/>
                <c:pt idx="0">
                  <c:v>other non-OPEC</c:v>
                </c:pt>
              </c:strCache>
            </c:strRef>
          </c:tx>
          <c:spPr>
            <a:solidFill>
              <a:schemeClr val="bg2">
                <a:lumMod val="40000"/>
                <a:lumOff val="60000"/>
              </a:schemeClr>
            </a:solidFill>
            <a:ln>
              <a:noFill/>
            </a:ln>
          </c:spPr>
          <c:invertIfNegative val="0"/>
          <c:val>
            <c:numRef>
              <c:f>'10'!$O$28:$O$63</c:f>
              <c:numCache>
                <c:formatCode>0.000</c:formatCode>
                <c:ptCount val="36"/>
                <c:pt idx="0">
                  <c:v>0.16600000000000004</c:v>
                </c:pt>
                <c:pt idx="1">
                  <c:v>0.16599999999999993</c:v>
                </c:pt>
                <c:pt idx="2">
                  <c:v>0.246</c:v>
                </c:pt>
                <c:pt idx="3">
                  <c:v>0.26600000000000001</c:v>
                </c:pt>
                <c:pt idx="4">
                  <c:v>0.30099999999999993</c:v>
                </c:pt>
                <c:pt idx="5">
                  <c:v>0.33762099999999995</c:v>
                </c:pt>
                <c:pt idx="6">
                  <c:v>0.50299999999999989</c:v>
                </c:pt>
                <c:pt idx="7">
                  <c:v>0.28599999999999992</c:v>
                </c:pt>
                <c:pt idx="8">
                  <c:v>0.29369999999999996</c:v>
                </c:pt>
                <c:pt idx="9">
                  <c:v>0.33500000000000008</c:v>
                </c:pt>
                <c:pt idx="10">
                  <c:v>0.42499999999999993</c:v>
                </c:pt>
                <c:pt idx="11">
                  <c:v>0.45600000000000007</c:v>
                </c:pt>
                <c:pt idx="12">
                  <c:v>0.45599999999999985</c:v>
                </c:pt>
                <c:pt idx="13">
                  <c:v>0.28599999999999992</c:v>
                </c:pt>
                <c:pt idx="14">
                  <c:v>0.28599999999999992</c:v>
                </c:pt>
                <c:pt idx="15">
                  <c:v>0.27599999999999991</c:v>
                </c:pt>
                <c:pt idx="16">
                  <c:v>0.22600000000000009</c:v>
                </c:pt>
                <c:pt idx="17">
                  <c:v>0.16600000000000004</c:v>
                </c:pt>
                <c:pt idx="18">
                  <c:v>0.32400000000000007</c:v>
                </c:pt>
                <c:pt idx="19">
                  <c:v>0.16899999999999993</c:v>
                </c:pt>
                <c:pt idx="20">
                  <c:v>0.16600000000000004</c:v>
                </c:pt>
                <c:pt idx="21">
                  <c:v>0.15800000000000003</c:v>
                </c:pt>
                <c:pt idx="22">
                  <c:v>0.17600000000000005</c:v>
                </c:pt>
                <c:pt idx="23">
                  <c:v>0.35600000000000009</c:v>
                </c:pt>
                <c:pt idx="24">
                  <c:v>0.96299999999999986</c:v>
                </c:pt>
                <c:pt idx="25">
                  <c:v>0.60299999999999987</c:v>
                </c:pt>
                <c:pt idx="26">
                  <c:v>3.5010000000000003</c:v>
                </c:pt>
                <c:pt idx="27">
                  <c:v>4.0559999999999992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9F8-4F0C-9C24-99C10382D7C2}"/>
            </c:ext>
          </c:extLst>
        </c:ser>
        <c:ser>
          <c:idx val="10"/>
          <c:order val="11"/>
          <c:invertIfNegative val="0"/>
          <c:cat>
            <c:numRef>
              <c:f>'10'!$A$28:$A$63</c:f>
              <c:numCache>
                <c:formatCode>mmm\ yyyy</c:formatCode>
                <c:ptCount val="3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  <c:pt idx="27">
                  <c:v>46113</c:v>
                </c:pt>
                <c:pt idx="28">
                  <c:v>46143</c:v>
                </c:pt>
                <c:pt idx="29">
                  <c:v>46174</c:v>
                </c:pt>
                <c:pt idx="30">
                  <c:v>46204</c:v>
                </c:pt>
                <c:pt idx="31">
                  <c:v>46235</c:v>
                </c:pt>
                <c:pt idx="32">
                  <c:v>46266</c:v>
                </c:pt>
                <c:pt idx="33">
                  <c:v>46296</c:v>
                </c:pt>
                <c:pt idx="34">
                  <c:v>46327</c:v>
                </c:pt>
                <c:pt idx="35">
                  <c:v>46357</c:v>
                </c:pt>
              </c:numCache>
            </c:numRef>
          </c:cat>
          <c:val>
            <c:numRef>
              <c:f>'10'!$S$17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9F8-4F0C-9C24-99C10382D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"/>
        <c:overlap val="100"/>
        <c:axId val="-982760736"/>
        <c:axId val="-982754752"/>
      </c:barChart>
      <c:dateAx>
        <c:axId val="-982760736"/>
        <c:scaling>
          <c:orientation val="minMax"/>
        </c:scaling>
        <c:delete val="0"/>
        <c:axPos val="b"/>
        <c:numFmt formatCode="mmm\ yy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-982754752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-98275475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-9827607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988" l="0.70000000000000062" r="0.70000000000000062" t="0.75000000000000988" header="0.30000000000000032" footer="0.30000000000000032"/>
    <c:pageSetup orientation="landscape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720484805341539"/>
          <c:y val="0.13727585485461349"/>
          <c:w val="0.74626318144005077"/>
          <c:h val="0.513730520307869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'11'!$C$26</c:f>
              <c:strCache>
                <c:ptCount val="1"/>
                <c:pt idx="0">
                  <c:v>Brent crude oil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'11'!$J$25:$M$25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'11'!$J$26:$M$26</c:f>
              <c:numCache>
                <c:formatCode>0.00</c:formatCode>
                <c:ptCount val="4"/>
                <c:pt idx="0">
                  <c:v>-4.3939905571428461E-2</c:v>
                </c:pt>
                <c:pt idx="1">
                  <c:v>-0.27427154566666645</c:v>
                </c:pt>
                <c:pt idx="2">
                  <c:v>0.61458681011904748</c:v>
                </c:pt>
                <c:pt idx="3">
                  <c:v>-0.3680833522380953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57-4BF7-8FEC-973A63E53B13}"/>
            </c:ext>
          </c:extLst>
        </c:ser>
        <c:ser>
          <c:idx val="2"/>
          <c:order val="1"/>
          <c:tx>
            <c:strRef>
              <c:f>'11'!$C$27</c:f>
              <c:strCache>
                <c:ptCount val="1"/>
                <c:pt idx="0">
                  <c:v>wholesale margin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'11'!$J$25:$M$25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'11'!$J$27:$M$27</c:f>
              <c:numCache>
                <c:formatCode>0.00</c:formatCode>
                <c:ptCount val="4"/>
                <c:pt idx="0">
                  <c:v>-0.22299138272857144</c:v>
                </c:pt>
                <c:pt idx="1">
                  <c:v>4.9495303166666504E-2</c:v>
                </c:pt>
                <c:pt idx="2">
                  <c:v>0.20990204768095255</c:v>
                </c:pt>
                <c:pt idx="3">
                  <c:v>-2.219253256190501E-2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57-4BF7-8FEC-973A63E53B13}"/>
            </c:ext>
          </c:extLst>
        </c:ser>
        <c:ser>
          <c:idx val="4"/>
          <c:order val="2"/>
          <c:tx>
            <c:strRef>
              <c:f>'11'!$C$28</c:f>
              <c:strCache>
                <c:ptCount val="1"/>
                <c:pt idx="0">
                  <c:v>retail margin</c:v>
                </c:pt>
              </c:strCache>
            </c:strRef>
          </c:tx>
          <c:spPr>
            <a:solidFill>
              <a:schemeClr val="accent1"/>
            </a:solidFill>
            <a:ln w="28575" cap="rnd">
              <a:noFill/>
              <a:round/>
            </a:ln>
            <a:effectLst/>
          </c:spPr>
          <c:invertIfNegative val="0"/>
          <c:cat>
            <c:numRef>
              <c:f>'11'!$J$25:$M$25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'11'!$J$28:$M$28</c:f>
              <c:numCache>
                <c:formatCode>0.00</c:formatCode>
                <c:ptCount val="4"/>
                <c:pt idx="0">
                  <c:v>5.6562170699999914E-2</c:v>
                </c:pt>
                <c:pt idx="1">
                  <c:v>1.3365906400000238E-2</c:v>
                </c:pt>
                <c:pt idx="2">
                  <c:v>-3.9502373400000401E-2</c:v>
                </c:pt>
                <c:pt idx="3">
                  <c:v>0.12222242740000011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57-4BF7-8FEC-973A63E53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82756384"/>
        <c:axId val="-982732448"/>
      </c:barChart>
      <c:lineChart>
        <c:grouping val="standard"/>
        <c:varyColors val="0"/>
        <c:ser>
          <c:idx val="0"/>
          <c:order val="3"/>
          <c:tx>
            <c:v>net change</c:v>
          </c:tx>
          <c:spPr>
            <a:ln>
              <a:noFill/>
            </a:ln>
          </c:spPr>
          <c:marker>
            <c:symbol val="dot"/>
            <c:size val="5"/>
            <c:spPr>
              <a:solidFill>
                <a:schemeClr val="bg1"/>
              </a:solidFill>
              <a:ln w="38100"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8.5858966350165766E-2"/>
                  <c:y val="8.01185495969069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63-41A3-9443-28025B6EBD9F}"/>
                </c:ext>
              </c:extLst>
            </c:dLbl>
            <c:dLbl>
              <c:idx val="1"/>
              <c:layout>
                <c:manualLayout>
                  <c:x val="-9.0436880832560518E-2"/>
                  <c:y val="8.409021753169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63-41A3-9443-28025B6EBD9F}"/>
                </c:ext>
              </c:extLst>
            </c:dLbl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63-41A3-9443-28025B6EBD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'11'!$J$25:$M$25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'11'!$J$31:$M$31</c:f>
              <c:numCache>
                <c:formatCode>0.00</c:formatCode>
                <c:ptCount val="4"/>
                <c:pt idx="0">
                  <c:v>-0.21036911759999999</c:v>
                </c:pt>
                <c:pt idx="1">
                  <c:v>-0.21141033609999971</c:v>
                </c:pt>
                <c:pt idx="2">
                  <c:v>0.78498648439999963</c:v>
                </c:pt>
                <c:pt idx="3">
                  <c:v>-0.26805345740000019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057-4BF7-8FEC-973A63E53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82756384"/>
        <c:axId val="-982732448"/>
      </c:lineChart>
      <c:scatterChart>
        <c:scatterStyle val="lineMarker"/>
        <c:varyColors val="0"/>
        <c:ser>
          <c:idx val="3"/>
          <c:order val="4"/>
          <c:tx>
            <c:strRef>
              <c:f>'11'!$C$99</c:f>
              <c:strCache>
                <c:ptCount val="1"/>
                <c:pt idx="0">
                  <c:v>Forecast</c:v>
                </c:pt>
              </c:strCache>
            </c:strRef>
          </c:tx>
          <c:spPr>
            <a:ln w="9525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'11'!$B$100:$B$101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xVal>
          <c:yVal>
            <c:numRef>
              <c:f>'11'!$C$100:$C$101</c:f>
              <c:numCache>
                <c:formatCode>0.00</c:formatCode>
                <c:ptCount val="2"/>
                <c:pt idx="0">
                  <c:v>-0.5</c:v>
                </c:pt>
                <c:pt idx="1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2057-4BF7-8FEC-973A63E53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82755840"/>
        <c:axId val="-982740064"/>
      </c:scatterChart>
      <c:catAx>
        <c:axId val="-982756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32448"/>
        <c:crosses val="autoZero"/>
        <c:auto val="1"/>
        <c:lblAlgn val="ctr"/>
        <c:lblOffset val="100"/>
        <c:tickLblSkip val="1"/>
        <c:noMultiLvlLbl val="0"/>
      </c:catAx>
      <c:valAx>
        <c:axId val="-982732448"/>
        <c:scaling>
          <c:orientation val="minMax"/>
          <c:min val="-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56384"/>
        <c:crosses val="autoZero"/>
        <c:crossBetween val="between"/>
        <c:majorUnit val="0.1"/>
      </c:valAx>
      <c:valAx>
        <c:axId val="-982740064"/>
        <c:scaling>
          <c:orientation val="minMax"/>
          <c:max val="0.5"/>
          <c:min val="-0.5"/>
        </c:scaling>
        <c:delete val="0"/>
        <c:axPos val="r"/>
        <c:numFmt formatCode="0.00" sourceLinked="1"/>
        <c:majorTickMark val="none"/>
        <c:minorTickMark val="none"/>
        <c:tickLblPos val="none"/>
        <c:spPr>
          <a:ln>
            <a:noFill/>
          </a:ln>
        </c:spPr>
        <c:crossAx val="-982755840"/>
        <c:crosses val="max"/>
        <c:crossBetween val="midCat"/>
      </c:valAx>
      <c:valAx>
        <c:axId val="-982755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82740064"/>
        <c:crosses val="autoZero"/>
        <c:crossBetween val="midCat"/>
      </c:valAx>
      <c:spPr>
        <a:noFill/>
        <a:ln>
          <a:solidFill>
            <a:schemeClr val="bg1">
              <a:lumMod val="9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43260776983534"/>
          <c:y val="0.13908307663440339"/>
          <c:w val="0.89361275153105857"/>
          <c:h val="0.68497240160743045"/>
        </c:manualLayout>
      </c:layout>
      <c:lineChart>
        <c:grouping val="standard"/>
        <c:varyColors val="0"/>
        <c:ser>
          <c:idx val="0"/>
          <c:order val="0"/>
          <c:tx>
            <c:strRef>
              <c:f>'11'!$D$35</c:f>
              <c:strCache>
                <c:ptCount val="1"/>
                <c:pt idx="0">
                  <c:v>monthly retail regular gasoline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'11'!$B$36:$B$95</c:f>
              <c:numCache>
                <c:formatCode>General</c:formatCode>
                <c:ptCount val="60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  <c:pt idx="48">
                  <c:v>2027</c:v>
                </c:pt>
                <c:pt idx="49">
                  <c:v>2027</c:v>
                </c:pt>
                <c:pt idx="50">
                  <c:v>2027</c:v>
                </c:pt>
                <c:pt idx="51">
                  <c:v>2027</c:v>
                </c:pt>
                <c:pt idx="52">
                  <c:v>2027</c:v>
                </c:pt>
                <c:pt idx="53">
                  <c:v>2027</c:v>
                </c:pt>
                <c:pt idx="54">
                  <c:v>2027</c:v>
                </c:pt>
                <c:pt idx="55">
                  <c:v>2027</c:v>
                </c:pt>
                <c:pt idx="56">
                  <c:v>2027</c:v>
                </c:pt>
                <c:pt idx="57">
                  <c:v>2027</c:v>
                </c:pt>
                <c:pt idx="58">
                  <c:v>2027</c:v>
                </c:pt>
                <c:pt idx="59">
                  <c:v>2027</c:v>
                </c:pt>
              </c:numCache>
            </c:numRef>
          </c:cat>
          <c:val>
            <c:numRef>
              <c:f>'11'!$D$36:$D$95</c:f>
              <c:numCache>
                <c:formatCode>0.000</c:formatCode>
                <c:ptCount val="60"/>
                <c:pt idx="0">
                  <c:v>3.3391999999999999</c:v>
                </c:pt>
                <c:pt idx="1">
                  <c:v>3.3887499999999999</c:v>
                </c:pt>
                <c:pt idx="2">
                  <c:v>3.4219999999999997</c:v>
                </c:pt>
                <c:pt idx="3">
                  <c:v>3.6030000000000002</c:v>
                </c:pt>
                <c:pt idx="4">
                  <c:v>3.5548000000000002</c:v>
                </c:pt>
                <c:pt idx="5">
                  <c:v>3.5710000000000002</c:v>
                </c:pt>
                <c:pt idx="6">
                  <c:v>3.597</c:v>
                </c:pt>
                <c:pt idx="7">
                  <c:v>3.8397500000000004</c:v>
                </c:pt>
                <c:pt idx="8">
                  <c:v>3.8360000000000003</c:v>
                </c:pt>
                <c:pt idx="9">
                  <c:v>3.6127999999999996</c:v>
                </c:pt>
                <c:pt idx="10">
                  <c:v>3.3180000000000001</c:v>
                </c:pt>
                <c:pt idx="11">
                  <c:v>3.1339999999999999</c:v>
                </c:pt>
                <c:pt idx="12">
                  <c:v>3.0754000000000001</c:v>
                </c:pt>
                <c:pt idx="13">
                  <c:v>3.2114999999999996</c:v>
                </c:pt>
                <c:pt idx="14">
                  <c:v>3.4255</c:v>
                </c:pt>
                <c:pt idx="15">
                  <c:v>3.6113999999999997</c:v>
                </c:pt>
                <c:pt idx="16">
                  <c:v>3.6030000000000002</c:v>
                </c:pt>
                <c:pt idx="17">
                  <c:v>3.4544999999999999</c:v>
                </c:pt>
                <c:pt idx="18">
                  <c:v>3.4838</c:v>
                </c:pt>
                <c:pt idx="19">
                  <c:v>3.3892500000000001</c:v>
                </c:pt>
                <c:pt idx="20">
                  <c:v>3.2138</c:v>
                </c:pt>
                <c:pt idx="21">
                  <c:v>3.137</c:v>
                </c:pt>
                <c:pt idx="22">
                  <c:v>3.0527499999999996</c:v>
                </c:pt>
                <c:pt idx="23">
                  <c:v>3.0175999999999998</c:v>
                </c:pt>
                <c:pt idx="24">
                  <c:v>3.0754999999999999</c:v>
                </c:pt>
                <c:pt idx="25">
                  <c:v>3.1207499999999997</c:v>
                </c:pt>
                <c:pt idx="26">
                  <c:v>3.0964</c:v>
                </c:pt>
                <c:pt idx="27">
                  <c:v>3.1712500000000001</c:v>
                </c:pt>
                <c:pt idx="28">
                  <c:v>3.15</c:v>
                </c:pt>
                <c:pt idx="29">
                  <c:v>3.1501999999999999</c:v>
                </c:pt>
                <c:pt idx="30">
                  <c:v>3.1247500000000001</c:v>
                </c:pt>
                <c:pt idx="31">
                  <c:v>3.1324999999999998</c:v>
                </c:pt>
                <c:pt idx="32">
                  <c:v>3.1656</c:v>
                </c:pt>
                <c:pt idx="33">
                  <c:v>3.0597500000000002</c:v>
                </c:pt>
                <c:pt idx="34">
                  <c:v>3.0495000000000001</c:v>
                </c:pt>
                <c:pt idx="35">
                  <c:v>2.8944000000000001</c:v>
                </c:pt>
                <c:pt idx="36">
                  <c:v>2.8085000000000004</c:v>
                </c:pt>
                <c:pt idx="37">
                  <c:v>2.9075000000000002</c:v>
                </c:pt>
                <c:pt idx="38">
                  <c:v>3.6375999999999999</c:v>
                </c:pt>
                <c:pt idx="39">
                  <c:v>4.1025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3F-4B31-BE32-76065CFAF3A7}"/>
            </c:ext>
          </c:extLst>
        </c:ser>
        <c:ser>
          <c:idx val="1"/>
          <c:order val="1"/>
          <c:tx>
            <c:strRef>
              <c:f>'11'!$F$35</c:f>
              <c:strCache>
                <c:ptCount val="1"/>
                <c:pt idx="0">
                  <c:v>annual average gasoline</c:v>
                </c:pt>
              </c:strCache>
            </c:strRef>
          </c:tx>
          <c:spPr>
            <a:ln w="25400" cap="rnd">
              <a:solidFill>
                <a:schemeClr val="tx1">
                  <a:alpha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'11'!$B$36:$B$95</c:f>
              <c:numCache>
                <c:formatCode>General</c:formatCode>
                <c:ptCount val="60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  <c:pt idx="48">
                  <c:v>2027</c:v>
                </c:pt>
                <c:pt idx="49">
                  <c:v>2027</c:v>
                </c:pt>
                <c:pt idx="50">
                  <c:v>2027</c:v>
                </c:pt>
                <c:pt idx="51">
                  <c:v>2027</c:v>
                </c:pt>
                <c:pt idx="52">
                  <c:v>2027</c:v>
                </c:pt>
                <c:pt idx="53">
                  <c:v>2027</c:v>
                </c:pt>
                <c:pt idx="54">
                  <c:v>2027</c:v>
                </c:pt>
                <c:pt idx="55">
                  <c:v>2027</c:v>
                </c:pt>
                <c:pt idx="56">
                  <c:v>2027</c:v>
                </c:pt>
                <c:pt idx="57">
                  <c:v>2027</c:v>
                </c:pt>
                <c:pt idx="58">
                  <c:v>2027</c:v>
                </c:pt>
                <c:pt idx="59">
                  <c:v>2027</c:v>
                </c:pt>
              </c:numCache>
            </c:numRef>
          </c:cat>
          <c:val>
            <c:numRef>
              <c:f>'11'!$F$36:$F$95</c:f>
              <c:numCache>
                <c:formatCode>0.000</c:formatCode>
                <c:ptCount val="60"/>
                <c:pt idx="1">
                  <c:v>3.5180249999999997</c:v>
                </c:pt>
                <c:pt idx="2">
                  <c:v>3.5180249999999997</c:v>
                </c:pt>
                <c:pt idx="3">
                  <c:v>3.5180249999999997</c:v>
                </c:pt>
                <c:pt idx="4">
                  <c:v>3.5180249999999997</c:v>
                </c:pt>
                <c:pt idx="5">
                  <c:v>3.5180249999999997</c:v>
                </c:pt>
                <c:pt idx="6">
                  <c:v>3.5180249999999997</c:v>
                </c:pt>
                <c:pt idx="7">
                  <c:v>3.5180249999999997</c:v>
                </c:pt>
                <c:pt idx="8">
                  <c:v>3.5180249999999997</c:v>
                </c:pt>
                <c:pt idx="9">
                  <c:v>3.5180249999999997</c:v>
                </c:pt>
                <c:pt idx="10">
                  <c:v>3.5180249999999997</c:v>
                </c:pt>
                <c:pt idx="13">
                  <c:v>3.3062916666666666</c:v>
                </c:pt>
                <c:pt idx="14">
                  <c:v>3.3062916666666666</c:v>
                </c:pt>
                <c:pt idx="15">
                  <c:v>3.3062916666666666</c:v>
                </c:pt>
                <c:pt idx="16">
                  <c:v>3.3062916666666666</c:v>
                </c:pt>
                <c:pt idx="17">
                  <c:v>3.3062916666666666</c:v>
                </c:pt>
                <c:pt idx="18">
                  <c:v>3.3062916666666666</c:v>
                </c:pt>
                <c:pt idx="19">
                  <c:v>3.3062916666666666</c:v>
                </c:pt>
                <c:pt idx="20">
                  <c:v>3.3062916666666666</c:v>
                </c:pt>
                <c:pt idx="21">
                  <c:v>3.3062916666666666</c:v>
                </c:pt>
                <c:pt idx="22">
                  <c:v>3.3062916666666666</c:v>
                </c:pt>
                <c:pt idx="25">
                  <c:v>3.0992166666666665</c:v>
                </c:pt>
                <c:pt idx="26">
                  <c:v>3.0992166666666665</c:v>
                </c:pt>
                <c:pt idx="27">
                  <c:v>3.0992166666666665</c:v>
                </c:pt>
                <c:pt idx="28">
                  <c:v>3.0992166666666665</c:v>
                </c:pt>
                <c:pt idx="29">
                  <c:v>3.0992166666666665</c:v>
                </c:pt>
                <c:pt idx="30">
                  <c:v>3.0992166666666665</c:v>
                </c:pt>
                <c:pt idx="31">
                  <c:v>3.0992166666666665</c:v>
                </c:pt>
                <c:pt idx="32">
                  <c:v>3.0992166666666665</c:v>
                </c:pt>
                <c:pt idx="33">
                  <c:v>3.0992166666666665</c:v>
                </c:pt>
                <c:pt idx="34">
                  <c:v>3.0992166666666665</c:v>
                </c:pt>
                <c:pt idx="37">
                  <c:v>3.8671133333333336</c:v>
                </c:pt>
                <c:pt idx="38">
                  <c:v>3.8671133333333336</c:v>
                </c:pt>
                <c:pt idx="39">
                  <c:v>3.8671133333333336</c:v>
                </c:pt>
                <c:pt idx="40">
                  <c:v>3.8671133333333336</c:v>
                </c:pt>
                <c:pt idx="41">
                  <c:v>3.8671133333333336</c:v>
                </c:pt>
                <c:pt idx="42">
                  <c:v>3.8671133333333336</c:v>
                </c:pt>
                <c:pt idx="43">
                  <c:v>3.8671133333333336</c:v>
                </c:pt>
                <c:pt idx="44">
                  <c:v>3.8671133333333336</c:v>
                </c:pt>
                <c:pt idx="45">
                  <c:v>3.8671133333333336</c:v>
                </c:pt>
                <c:pt idx="46">
                  <c:v>3.8671133333333336</c:v>
                </c:pt>
                <c:pt idx="49">
                  <c:v>3.6145994166666671</c:v>
                </c:pt>
                <c:pt idx="50">
                  <c:v>3.6145994166666671</c:v>
                </c:pt>
                <c:pt idx="51">
                  <c:v>3.6145994166666671</c:v>
                </c:pt>
                <c:pt idx="52">
                  <c:v>3.6145994166666671</c:v>
                </c:pt>
                <c:pt idx="53">
                  <c:v>3.6145994166666671</c:v>
                </c:pt>
                <c:pt idx="54">
                  <c:v>3.6145994166666671</c:v>
                </c:pt>
                <c:pt idx="55">
                  <c:v>3.6145994166666671</c:v>
                </c:pt>
                <c:pt idx="56">
                  <c:v>3.6145994166666671</c:v>
                </c:pt>
                <c:pt idx="57">
                  <c:v>3.6145994166666671</c:v>
                </c:pt>
                <c:pt idx="58">
                  <c:v>3.6145994166666671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3F-4B31-BE32-76065CFAF3A7}"/>
            </c:ext>
          </c:extLst>
        </c:ser>
        <c:ser>
          <c:idx val="3"/>
          <c:order val="2"/>
          <c:tx>
            <c:strRef>
              <c:f>'11'!$I$35</c:f>
              <c:strCache>
                <c:ptCount val="1"/>
                <c:pt idx="0">
                  <c:v>monthly Brent crude oil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'11'!$B$36:$B$95</c:f>
              <c:numCache>
                <c:formatCode>General</c:formatCode>
                <c:ptCount val="60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  <c:pt idx="48">
                  <c:v>2027</c:v>
                </c:pt>
                <c:pt idx="49">
                  <c:v>2027</c:v>
                </c:pt>
                <c:pt idx="50">
                  <c:v>2027</c:v>
                </c:pt>
                <c:pt idx="51">
                  <c:v>2027</c:v>
                </c:pt>
                <c:pt idx="52">
                  <c:v>2027</c:v>
                </c:pt>
                <c:pt idx="53">
                  <c:v>2027</c:v>
                </c:pt>
                <c:pt idx="54">
                  <c:v>2027</c:v>
                </c:pt>
                <c:pt idx="55">
                  <c:v>2027</c:v>
                </c:pt>
                <c:pt idx="56">
                  <c:v>2027</c:v>
                </c:pt>
                <c:pt idx="57">
                  <c:v>2027</c:v>
                </c:pt>
                <c:pt idx="58">
                  <c:v>2027</c:v>
                </c:pt>
                <c:pt idx="59">
                  <c:v>2027</c:v>
                </c:pt>
              </c:numCache>
            </c:numRef>
          </c:cat>
          <c:val>
            <c:numRef>
              <c:f>'11'!$I$36:$I$95</c:f>
              <c:numCache>
                <c:formatCode>0.000</c:formatCode>
                <c:ptCount val="60"/>
                <c:pt idx="0">
                  <c:v>1.9642857142857142</c:v>
                </c:pt>
                <c:pt idx="1">
                  <c:v>1.9664285714285714</c:v>
                </c:pt>
                <c:pt idx="2">
                  <c:v>1.8673809523809526</c:v>
                </c:pt>
                <c:pt idx="3">
                  <c:v>2.0152380952380953</c:v>
                </c:pt>
                <c:pt idx="4">
                  <c:v>1.7969047619047618</c:v>
                </c:pt>
                <c:pt idx="5">
                  <c:v>1.7819047619047619</c:v>
                </c:pt>
                <c:pt idx="6">
                  <c:v>1.9073809523809524</c:v>
                </c:pt>
                <c:pt idx="7">
                  <c:v>2.0511904761904765</c:v>
                </c:pt>
                <c:pt idx="8">
                  <c:v>2.2314285714285713</c:v>
                </c:pt>
                <c:pt idx="9">
                  <c:v>2.157142857142857</c:v>
                </c:pt>
                <c:pt idx="10">
                  <c:v>1.9747619047619047</c:v>
                </c:pt>
                <c:pt idx="11">
                  <c:v>1.8483333333333332</c:v>
                </c:pt>
                <c:pt idx="12">
                  <c:v>1.9076190476190478</c:v>
                </c:pt>
                <c:pt idx="13">
                  <c:v>1.9876190476190476</c:v>
                </c:pt>
                <c:pt idx="14">
                  <c:v>2.0335714285714284</c:v>
                </c:pt>
                <c:pt idx="15">
                  <c:v>2.1414285714285715</c:v>
                </c:pt>
                <c:pt idx="16">
                  <c:v>1.9464285714285714</c:v>
                </c:pt>
                <c:pt idx="17">
                  <c:v>1.9583333333333333</c:v>
                </c:pt>
                <c:pt idx="18">
                  <c:v>2.0273809523809527</c:v>
                </c:pt>
                <c:pt idx="19">
                  <c:v>1.9133333333333333</c:v>
                </c:pt>
                <c:pt idx="20">
                  <c:v>1.7623809523809524</c:v>
                </c:pt>
                <c:pt idx="21">
                  <c:v>1.8007142857142857</c:v>
                </c:pt>
                <c:pt idx="22">
                  <c:v>1.7702380952380952</c:v>
                </c:pt>
                <c:pt idx="23">
                  <c:v>1.7585714285714285</c:v>
                </c:pt>
                <c:pt idx="24">
                  <c:v>1.8873809523809524</c:v>
                </c:pt>
                <c:pt idx="25">
                  <c:v>1.7961904761904761</c:v>
                </c:pt>
                <c:pt idx="26">
                  <c:v>1.7316666666666667</c:v>
                </c:pt>
                <c:pt idx="27">
                  <c:v>1.6221428571428571</c:v>
                </c:pt>
                <c:pt idx="28">
                  <c:v>1.5345238095238096</c:v>
                </c:pt>
                <c:pt idx="29">
                  <c:v>1.700952380952381</c:v>
                </c:pt>
                <c:pt idx="30">
                  <c:v>1.6914285714285715</c:v>
                </c:pt>
                <c:pt idx="31">
                  <c:v>1.615952380952381</c:v>
                </c:pt>
                <c:pt idx="32">
                  <c:v>1.6188095238095237</c:v>
                </c:pt>
                <c:pt idx="33">
                  <c:v>1.5366666666666668</c:v>
                </c:pt>
                <c:pt idx="34">
                  <c:v>1.519047619047619</c:v>
                </c:pt>
                <c:pt idx="35">
                  <c:v>1.489047619047619</c:v>
                </c:pt>
                <c:pt idx="36">
                  <c:v>1.5857142857142856</c:v>
                </c:pt>
                <c:pt idx="37">
                  <c:v>1.6878571428571429</c:v>
                </c:pt>
                <c:pt idx="38">
                  <c:v>2.4554761904761904</c:v>
                </c:pt>
                <c:pt idx="39">
                  <c:v>2.7926190476190476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3F-4B31-BE32-76065CFAF3A7}"/>
            </c:ext>
          </c:extLst>
        </c:ser>
        <c:ser>
          <c:idx val="5"/>
          <c:order val="3"/>
          <c:tx>
            <c:strRef>
              <c:f>'11'!$K$35</c:f>
              <c:strCache>
                <c:ptCount val="1"/>
                <c:pt idx="0">
                  <c:v>annual average Brent</c:v>
                </c:pt>
              </c:strCache>
            </c:strRef>
          </c:tx>
          <c:spPr>
            <a:ln w="2540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57"/>
            <c:marker>
              <c:symbol val="none"/>
            </c:marker>
            <c:bubble3D val="0"/>
            <c:spPr>
              <a:ln w="25400" cap="rnd">
                <a:solidFill>
                  <a:schemeClr val="accent2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E3F-4B31-BE32-76065CFAF3A7}"/>
              </c:ext>
            </c:extLst>
          </c:dPt>
          <c:cat>
            <c:numRef>
              <c:f>'11'!$B$36:$B$95</c:f>
              <c:numCache>
                <c:formatCode>General</c:formatCode>
                <c:ptCount val="60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  <c:pt idx="48">
                  <c:v>2027</c:v>
                </c:pt>
                <c:pt idx="49">
                  <c:v>2027</c:v>
                </c:pt>
                <c:pt idx="50">
                  <c:v>2027</c:v>
                </c:pt>
                <c:pt idx="51">
                  <c:v>2027</c:v>
                </c:pt>
                <c:pt idx="52">
                  <c:v>2027</c:v>
                </c:pt>
                <c:pt idx="53">
                  <c:v>2027</c:v>
                </c:pt>
                <c:pt idx="54">
                  <c:v>2027</c:v>
                </c:pt>
                <c:pt idx="55">
                  <c:v>2027</c:v>
                </c:pt>
                <c:pt idx="56">
                  <c:v>2027</c:v>
                </c:pt>
                <c:pt idx="57">
                  <c:v>2027</c:v>
                </c:pt>
                <c:pt idx="58">
                  <c:v>2027</c:v>
                </c:pt>
                <c:pt idx="59">
                  <c:v>2027</c:v>
                </c:pt>
              </c:numCache>
            </c:numRef>
          </c:cat>
          <c:val>
            <c:numRef>
              <c:f>'11'!$K$36:$K$95</c:f>
              <c:numCache>
                <c:formatCode>0.000</c:formatCode>
                <c:ptCount val="60"/>
                <c:pt idx="1">
                  <c:v>1.9635317460317461</c:v>
                </c:pt>
                <c:pt idx="2">
                  <c:v>1.9635317460317461</c:v>
                </c:pt>
                <c:pt idx="3">
                  <c:v>1.9635317460317461</c:v>
                </c:pt>
                <c:pt idx="4">
                  <c:v>1.9635317460317461</c:v>
                </c:pt>
                <c:pt idx="5">
                  <c:v>1.9635317460317461</c:v>
                </c:pt>
                <c:pt idx="6">
                  <c:v>1.9635317460317461</c:v>
                </c:pt>
                <c:pt idx="7">
                  <c:v>1.9635317460317461</c:v>
                </c:pt>
                <c:pt idx="8">
                  <c:v>1.9635317460317461</c:v>
                </c:pt>
                <c:pt idx="9">
                  <c:v>1.9635317460317461</c:v>
                </c:pt>
                <c:pt idx="10">
                  <c:v>1.9635317460317461</c:v>
                </c:pt>
                <c:pt idx="13">
                  <c:v>1.9173015873015873</c:v>
                </c:pt>
                <c:pt idx="14">
                  <c:v>1.9173015873015873</c:v>
                </c:pt>
                <c:pt idx="15">
                  <c:v>1.9173015873015873</c:v>
                </c:pt>
                <c:pt idx="16">
                  <c:v>1.9173015873015873</c:v>
                </c:pt>
                <c:pt idx="17">
                  <c:v>1.9173015873015873</c:v>
                </c:pt>
                <c:pt idx="18">
                  <c:v>1.9173015873015873</c:v>
                </c:pt>
                <c:pt idx="19">
                  <c:v>1.9173015873015873</c:v>
                </c:pt>
                <c:pt idx="20">
                  <c:v>1.9173015873015873</c:v>
                </c:pt>
                <c:pt idx="21">
                  <c:v>1.9173015873015873</c:v>
                </c:pt>
                <c:pt idx="22">
                  <c:v>1.9173015873015873</c:v>
                </c:pt>
                <c:pt idx="25">
                  <c:v>1.6453174603174603</c:v>
                </c:pt>
                <c:pt idx="26">
                  <c:v>1.6453174603174603</c:v>
                </c:pt>
                <c:pt idx="27">
                  <c:v>1.6453174603174603</c:v>
                </c:pt>
                <c:pt idx="28">
                  <c:v>1.6453174603174603</c:v>
                </c:pt>
                <c:pt idx="29">
                  <c:v>1.6453174603174603</c:v>
                </c:pt>
                <c:pt idx="30">
                  <c:v>1.6453174603174603</c:v>
                </c:pt>
                <c:pt idx="31">
                  <c:v>1.6453174603174603</c:v>
                </c:pt>
                <c:pt idx="32">
                  <c:v>1.6453174603174603</c:v>
                </c:pt>
                <c:pt idx="33">
                  <c:v>1.6453174603174603</c:v>
                </c:pt>
                <c:pt idx="34">
                  <c:v>1.6453174603174603</c:v>
                </c:pt>
                <c:pt idx="37">
                  <c:v>2.2498214285714284</c:v>
                </c:pt>
                <c:pt idx="38">
                  <c:v>2.2498214285714284</c:v>
                </c:pt>
                <c:pt idx="39">
                  <c:v>2.2498214285714284</c:v>
                </c:pt>
                <c:pt idx="40">
                  <c:v>2.2498214285714284</c:v>
                </c:pt>
                <c:pt idx="41">
                  <c:v>2.2498214285714284</c:v>
                </c:pt>
                <c:pt idx="42">
                  <c:v>2.2498214285714284</c:v>
                </c:pt>
                <c:pt idx="43">
                  <c:v>2.2498214285714284</c:v>
                </c:pt>
                <c:pt idx="44">
                  <c:v>2.2498214285714284</c:v>
                </c:pt>
                <c:pt idx="45">
                  <c:v>2.2498214285714284</c:v>
                </c:pt>
                <c:pt idx="46">
                  <c:v>2.2498214285714284</c:v>
                </c:pt>
                <c:pt idx="49">
                  <c:v>1.8928571428571426</c:v>
                </c:pt>
                <c:pt idx="50">
                  <c:v>1.8928571428571426</c:v>
                </c:pt>
                <c:pt idx="51">
                  <c:v>1.8928571428571426</c:v>
                </c:pt>
                <c:pt idx="52">
                  <c:v>1.8928571428571426</c:v>
                </c:pt>
                <c:pt idx="53">
                  <c:v>1.8928571428571426</c:v>
                </c:pt>
                <c:pt idx="54">
                  <c:v>1.8928571428571426</c:v>
                </c:pt>
                <c:pt idx="55">
                  <c:v>1.8928571428571426</c:v>
                </c:pt>
                <c:pt idx="56">
                  <c:v>1.8928571428571426</c:v>
                </c:pt>
                <c:pt idx="57">
                  <c:v>1.8928571428571426</c:v>
                </c:pt>
                <c:pt idx="58">
                  <c:v>1.8928571428571426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E3F-4B31-BE32-76065CFAF3A7}"/>
            </c:ext>
          </c:extLst>
        </c:ser>
        <c:ser>
          <c:idx val="4"/>
          <c:order val="4"/>
          <c:tx>
            <c:strRef>
              <c:f>'11'!$J$35</c:f>
              <c:strCache>
                <c:ptCount val="1"/>
                <c:pt idx="0">
                  <c:v>Brent  forecast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'11'!$B$36:$B$95</c:f>
              <c:numCache>
                <c:formatCode>General</c:formatCode>
                <c:ptCount val="60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  <c:pt idx="48">
                  <c:v>2027</c:v>
                </c:pt>
                <c:pt idx="49">
                  <c:v>2027</c:v>
                </c:pt>
                <c:pt idx="50">
                  <c:v>2027</c:v>
                </c:pt>
                <c:pt idx="51">
                  <c:v>2027</c:v>
                </c:pt>
                <c:pt idx="52">
                  <c:v>2027</c:v>
                </c:pt>
                <c:pt idx="53">
                  <c:v>2027</c:v>
                </c:pt>
                <c:pt idx="54">
                  <c:v>2027</c:v>
                </c:pt>
                <c:pt idx="55">
                  <c:v>2027</c:v>
                </c:pt>
                <c:pt idx="56">
                  <c:v>2027</c:v>
                </c:pt>
                <c:pt idx="57">
                  <c:v>2027</c:v>
                </c:pt>
                <c:pt idx="58">
                  <c:v>2027</c:v>
                </c:pt>
                <c:pt idx="59">
                  <c:v>2027</c:v>
                </c:pt>
              </c:numCache>
            </c:numRef>
          </c:cat>
          <c:val>
            <c:numRef>
              <c:f>'11'!$J$36:$J$95</c:f>
              <c:numCache>
                <c:formatCode>0.000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2.7926190476190476</c:v>
                </c:pt>
                <c:pt idx="40">
                  <c:v>2.5476190476190474</c:v>
                </c:pt>
                <c:pt idx="41">
                  <c:v>2.5</c:v>
                </c:pt>
                <c:pt idx="42">
                  <c:v>2.4285714285714284</c:v>
                </c:pt>
                <c:pt idx="43">
                  <c:v>2.3571428571428572</c:v>
                </c:pt>
                <c:pt idx="44">
                  <c:v>2.2857142857142856</c:v>
                </c:pt>
                <c:pt idx="45">
                  <c:v>2.1904761904761907</c:v>
                </c:pt>
                <c:pt idx="46">
                  <c:v>2.1190476190476191</c:v>
                </c:pt>
                <c:pt idx="47">
                  <c:v>2.0476190476190474</c:v>
                </c:pt>
                <c:pt idx="48">
                  <c:v>2.0238095238095237</c:v>
                </c:pt>
                <c:pt idx="49">
                  <c:v>2</c:v>
                </c:pt>
                <c:pt idx="50">
                  <c:v>1.9761904761904763</c:v>
                </c:pt>
                <c:pt idx="51">
                  <c:v>1.9523809523809523</c:v>
                </c:pt>
                <c:pt idx="52">
                  <c:v>1.9285714285714286</c:v>
                </c:pt>
                <c:pt idx="53">
                  <c:v>1.9047619047619047</c:v>
                </c:pt>
                <c:pt idx="54">
                  <c:v>1.8571428571428572</c:v>
                </c:pt>
                <c:pt idx="55">
                  <c:v>1.8571428571428572</c:v>
                </c:pt>
                <c:pt idx="56">
                  <c:v>1.8571428571428572</c:v>
                </c:pt>
                <c:pt idx="57">
                  <c:v>1.7857142857142858</c:v>
                </c:pt>
                <c:pt idx="58">
                  <c:v>1.7857142857142858</c:v>
                </c:pt>
                <c:pt idx="59">
                  <c:v>1.7857142857142858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E3F-4B31-BE32-76065CFAF3A7}"/>
            </c:ext>
          </c:extLst>
        </c:ser>
        <c:ser>
          <c:idx val="2"/>
          <c:order val="5"/>
          <c:tx>
            <c:strRef>
              <c:f>'11'!$E$35</c:f>
              <c:strCache>
                <c:ptCount val="1"/>
                <c:pt idx="0">
                  <c:v>gasoline forecast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'11'!$B$36:$B$95</c:f>
              <c:numCache>
                <c:formatCode>General</c:formatCode>
                <c:ptCount val="60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  <c:pt idx="48">
                  <c:v>2027</c:v>
                </c:pt>
                <c:pt idx="49">
                  <c:v>2027</c:v>
                </c:pt>
                <c:pt idx="50">
                  <c:v>2027</c:v>
                </c:pt>
                <c:pt idx="51">
                  <c:v>2027</c:v>
                </c:pt>
                <c:pt idx="52">
                  <c:v>2027</c:v>
                </c:pt>
                <c:pt idx="53">
                  <c:v>2027</c:v>
                </c:pt>
                <c:pt idx="54">
                  <c:v>2027</c:v>
                </c:pt>
                <c:pt idx="55">
                  <c:v>2027</c:v>
                </c:pt>
                <c:pt idx="56">
                  <c:v>2027</c:v>
                </c:pt>
                <c:pt idx="57">
                  <c:v>2027</c:v>
                </c:pt>
                <c:pt idx="58">
                  <c:v>2027</c:v>
                </c:pt>
                <c:pt idx="59">
                  <c:v>2027</c:v>
                </c:pt>
              </c:numCache>
            </c:numRef>
          </c:cat>
          <c:val>
            <c:numRef>
              <c:f>'11'!$E$36:$E$95</c:f>
              <c:numCache>
                <c:formatCode>0.000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4.1025</c:v>
                </c:pt>
                <c:pt idx="40">
                  <c:v>4.4013859999999996</c:v>
                </c:pt>
                <c:pt idx="41">
                  <c:v>4.421665</c:v>
                </c:pt>
                <c:pt idx="42">
                  <c:v>4.3718150000000007</c:v>
                </c:pt>
                <c:pt idx="43">
                  <c:v>4.2272480000000003</c:v>
                </c:pt>
                <c:pt idx="44">
                  <c:v>4.101146</c:v>
                </c:pt>
                <c:pt idx="45">
                  <c:v>3.970062</c:v>
                </c:pt>
                <c:pt idx="46">
                  <c:v>3.8042280000000002</c:v>
                </c:pt>
                <c:pt idx="47">
                  <c:v>3.65171</c:v>
                </c:pt>
                <c:pt idx="48">
                  <c:v>3.5851870000000003</c:v>
                </c:pt>
                <c:pt idx="49">
                  <c:v>3.5912810000000004</c:v>
                </c:pt>
                <c:pt idx="50">
                  <c:v>3.683789</c:v>
                </c:pt>
                <c:pt idx="51">
                  <c:v>3.7644490000000004</c:v>
                </c:pt>
                <c:pt idx="52">
                  <c:v>3.79094</c:v>
                </c:pt>
                <c:pt idx="53">
                  <c:v>3.7949740000000003</c:v>
                </c:pt>
                <c:pt idx="54">
                  <c:v>3.7267440000000001</c:v>
                </c:pt>
                <c:pt idx="55">
                  <c:v>3.6802039999999998</c:v>
                </c:pt>
                <c:pt idx="56">
                  <c:v>3.5950940000000005</c:v>
                </c:pt>
                <c:pt idx="57">
                  <c:v>3.4817680000000002</c:v>
                </c:pt>
                <c:pt idx="58">
                  <c:v>3.3878199999999996</c:v>
                </c:pt>
                <c:pt idx="59">
                  <c:v>3.2929430000000002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E3F-4B31-BE32-76065CFAF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82729728"/>
        <c:axId val="-982734624"/>
      </c:lineChart>
      <c:catAx>
        <c:axId val="-982729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34624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-982734624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2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.15949270604512775"/>
          <c:y val="0.64729754663581074"/>
          <c:w val="0.77548789934643947"/>
          <c:h val="0.163054743327130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79104695246426"/>
          <c:y val="0.1457450431567005"/>
          <c:w val="0.74440965342741527"/>
          <c:h val="0.4876527223993285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'12'!$C$26</c:f>
              <c:strCache>
                <c:ptCount val="1"/>
                <c:pt idx="0">
                  <c:v>Brent crude oil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'12'!$J$25:$M$25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'12'!$J$26:$M$26</c:f>
              <c:numCache>
                <c:formatCode>0.00</c:formatCode>
                <c:ptCount val="4"/>
                <c:pt idx="0">
                  <c:v>-4.3939905571428461E-2</c:v>
                </c:pt>
                <c:pt idx="1">
                  <c:v>-0.27427154566666645</c:v>
                </c:pt>
                <c:pt idx="2">
                  <c:v>0.61458681011904748</c:v>
                </c:pt>
                <c:pt idx="3">
                  <c:v>-0.3680833522380953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54-425B-843E-BA549FECF161}"/>
            </c:ext>
          </c:extLst>
        </c:ser>
        <c:ser>
          <c:idx val="2"/>
          <c:order val="1"/>
          <c:tx>
            <c:strRef>
              <c:f>'12'!$C$27</c:f>
              <c:strCache>
                <c:ptCount val="1"/>
                <c:pt idx="0">
                  <c:v>wholesale margin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'12'!$J$25:$M$25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'12'!$J$27:$M$27</c:f>
              <c:numCache>
                <c:formatCode>0.00</c:formatCode>
                <c:ptCount val="4"/>
                <c:pt idx="0">
                  <c:v>-0.35333137882857146</c:v>
                </c:pt>
                <c:pt idx="1">
                  <c:v>0.16102318086666645</c:v>
                </c:pt>
                <c:pt idx="2">
                  <c:v>0.40052637378095213</c:v>
                </c:pt>
                <c:pt idx="3">
                  <c:v>7.2517947380956738E-3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54-425B-843E-BA549FECF161}"/>
            </c:ext>
          </c:extLst>
        </c:ser>
        <c:ser>
          <c:idx val="4"/>
          <c:order val="2"/>
          <c:tx>
            <c:strRef>
              <c:f>'12'!$C$28</c:f>
              <c:strCache>
                <c:ptCount val="1"/>
                <c:pt idx="0">
                  <c:v>retail margin</c:v>
                </c:pt>
              </c:strCache>
            </c:strRef>
          </c:tx>
          <c:spPr>
            <a:solidFill>
              <a:schemeClr val="accent3"/>
            </a:solidFill>
            <a:ln w="28575" cap="rnd">
              <a:noFill/>
              <a:round/>
            </a:ln>
            <a:effectLst/>
          </c:spPr>
          <c:invertIfNegative val="0"/>
          <c:cat>
            <c:numRef>
              <c:f>'12'!$J$25:$M$25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'12'!$J$28:$M$28</c:f>
              <c:numCache>
                <c:formatCode>0.00</c:formatCode>
                <c:ptCount val="4"/>
                <c:pt idx="0">
                  <c:v>-5.9703660799999447E-2</c:v>
                </c:pt>
                <c:pt idx="1">
                  <c:v>1.4119705899999779E-2</c:v>
                </c:pt>
                <c:pt idx="2">
                  <c:v>8.7058273600001179E-2</c:v>
                </c:pt>
                <c:pt idx="3">
                  <c:v>-2.2832131700000868E-2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854-425B-843E-BA549FECF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82742240"/>
        <c:axId val="-982738976"/>
      </c:barChart>
      <c:lineChart>
        <c:grouping val="standard"/>
        <c:varyColors val="0"/>
        <c:ser>
          <c:idx val="0"/>
          <c:order val="3"/>
          <c:tx>
            <c:v>net change</c:v>
          </c:tx>
          <c:spPr>
            <a:ln>
              <a:noFill/>
            </a:ln>
          </c:spPr>
          <c:marker>
            <c:symbol val="dot"/>
            <c:size val="5"/>
            <c:spPr>
              <a:solidFill>
                <a:schemeClr val="bg1"/>
              </a:solidFill>
              <a:ln w="38100">
                <a:solidFill>
                  <a:schemeClr val="tx1"/>
                </a:solidFill>
              </a:ln>
            </c:spPr>
          </c:marker>
          <c:dLbls>
            <c:dLbl>
              <c:idx val="1"/>
              <c:layout>
                <c:manualLayout>
                  <c:x val="-9.2406812038890243E-2"/>
                  <c:y val="6.2661314895456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98-43AC-9C03-73A942A01525}"/>
                </c:ext>
              </c:extLst>
            </c:dLbl>
            <c:dLbl>
              <c:idx val="2"/>
              <c:layout>
                <c:manualLayout>
                  <c:x val="-0.10251985073011348"/>
                  <c:y val="-4.62764205222627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 b="1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084265946827546"/>
                      <c:h val="8.842348499743406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9B3-495A-9851-01BFBFDB6EB2}"/>
                </c:ext>
              </c:extLst>
            </c:dLbl>
            <c:dLbl>
              <c:idx val="3"/>
              <c:layout>
                <c:manualLayout>
                  <c:x val="-9.7333851125052523E-2"/>
                  <c:y val="3.37518645619893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E0-4CBF-8B7B-EE46568D35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'12'!$J$25:$M$25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'12'!$J$31:$M$31</c:f>
              <c:numCache>
                <c:formatCode>0.00</c:formatCode>
                <c:ptCount val="4"/>
                <c:pt idx="0">
                  <c:v>-0.45697494519999937</c:v>
                </c:pt>
                <c:pt idx="1">
                  <c:v>-9.9128658900000222E-2</c:v>
                </c:pt>
                <c:pt idx="2">
                  <c:v>1.1021714575000008</c:v>
                </c:pt>
                <c:pt idx="3">
                  <c:v>-0.38366368920000049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54-425B-843E-BA549FECF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82742240"/>
        <c:axId val="-982738976"/>
      </c:lineChart>
      <c:scatterChart>
        <c:scatterStyle val="lineMarker"/>
        <c:varyColors val="0"/>
        <c:ser>
          <c:idx val="3"/>
          <c:order val="4"/>
          <c:tx>
            <c:strRef>
              <c:f>'12'!$C$99</c:f>
              <c:strCache>
                <c:ptCount val="1"/>
                <c:pt idx="0">
                  <c:v>Forecast</c:v>
                </c:pt>
              </c:strCache>
            </c:strRef>
          </c:tx>
          <c:spPr>
            <a:ln w="9525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'12'!$B$100:$B$101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xVal>
          <c:yVal>
            <c:numRef>
              <c:f>'12'!$C$100:$C$101</c:f>
              <c:numCache>
                <c:formatCode>0.00</c:formatCode>
                <c:ptCount val="2"/>
                <c:pt idx="0">
                  <c:v>-0.5</c:v>
                </c:pt>
                <c:pt idx="1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B854-425B-843E-BA549FECF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82737344"/>
        <c:axId val="-982734080"/>
      </c:scatterChart>
      <c:catAx>
        <c:axId val="-982742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38976"/>
        <c:crosses val="autoZero"/>
        <c:auto val="1"/>
        <c:lblAlgn val="ctr"/>
        <c:lblOffset val="100"/>
        <c:tickLblSkip val="1"/>
        <c:noMultiLvlLbl val="0"/>
      </c:catAx>
      <c:valAx>
        <c:axId val="-982738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42240"/>
        <c:crosses val="autoZero"/>
        <c:crossBetween val="between"/>
      </c:valAx>
      <c:valAx>
        <c:axId val="-982734080"/>
        <c:scaling>
          <c:orientation val="minMax"/>
          <c:max val="0.5"/>
          <c:min val="-0.5"/>
        </c:scaling>
        <c:delete val="0"/>
        <c:axPos val="r"/>
        <c:numFmt formatCode="0.00" sourceLinked="1"/>
        <c:majorTickMark val="none"/>
        <c:minorTickMark val="none"/>
        <c:tickLblPos val="none"/>
        <c:spPr>
          <a:ln>
            <a:noFill/>
          </a:ln>
        </c:spPr>
        <c:crossAx val="-982737344"/>
        <c:crosses val="max"/>
        <c:crossBetween val="midCat"/>
      </c:valAx>
      <c:valAx>
        <c:axId val="-982737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82734080"/>
        <c:crosses val="autoZero"/>
        <c:crossBetween val="midCat"/>
      </c:valAx>
      <c:spPr>
        <a:noFill/>
        <a:ln>
          <a:solidFill>
            <a:schemeClr val="bg1">
              <a:lumMod val="9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14411119792593"/>
          <c:y val="0.13142034012484141"/>
          <c:w val="0.79381505291911547"/>
          <c:h val="0.70906298500849552"/>
        </c:manualLayout>
      </c:layout>
      <c:lineChart>
        <c:grouping val="standard"/>
        <c:varyColors val="0"/>
        <c:ser>
          <c:idx val="0"/>
          <c:order val="0"/>
          <c:tx>
            <c:strRef>
              <c:f>'12'!$D$35</c:f>
              <c:strCache>
                <c:ptCount val="1"/>
                <c:pt idx="0">
                  <c:v>monthly retail diesel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'12'!$B$36:$B$95</c:f>
              <c:numCache>
                <c:formatCode>General</c:formatCode>
                <c:ptCount val="60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  <c:pt idx="48">
                  <c:v>2027</c:v>
                </c:pt>
                <c:pt idx="49">
                  <c:v>2027</c:v>
                </c:pt>
                <c:pt idx="50">
                  <c:v>2027</c:v>
                </c:pt>
                <c:pt idx="51">
                  <c:v>2027</c:v>
                </c:pt>
                <c:pt idx="52">
                  <c:v>2027</c:v>
                </c:pt>
                <c:pt idx="53">
                  <c:v>2027</c:v>
                </c:pt>
                <c:pt idx="54">
                  <c:v>2027</c:v>
                </c:pt>
                <c:pt idx="55">
                  <c:v>2027</c:v>
                </c:pt>
                <c:pt idx="56">
                  <c:v>2027</c:v>
                </c:pt>
                <c:pt idx="57">
                  <c:v>2027</c:v>
                </c:pt>
                <c:pt idx="58">
                  <c:v>2027</c:v>
                </c:pt>
                <c:pt idx="59">
                  <c:v>2027</c:v>
                </c:pt>
              </c:numCache>
            </c:numRef>
          </c:cat>
          <c:val>
            <c:numRef>
              <c:f>'12'!$D$36:$D$95</c:f>
              <c:numCache>
                <c:formatCode>0.000</c:formatCode>
                <c:ptCount val="60"/>
                <c:pt idx="0">
                  <c:v>4.5763999999999996</c:v>
                </c:pt>
                <c:pt idx="1">
                  <c:v>4.4132499999999997</c:v>
                </c:pt>
                <c:pt idx="2">
                  <c:v>4.2104999999999997</c:v>
                </c:pt>
                <c:pt idx="3">
                  <c:v>4.0990000000000002</c:v>
                </c:pt>
                <c:pt idx="4">
                  <c:v>3.915</c:v>
                </c:pt>
                <c:pt idx="5">
                  <c:v>3.8017500000000002</c:v>
                </c:pt>
                <c:pt idx="6">
                  <c:v>3.8822000000000001</c:v>
                </c:pt>
                <c:pt idx="7">
                  <c:v>4.3702499999999995</c:v>
                </c:pt>
                <c:pt idx="8">
                  <c:v>4.5627499999999994</c:v>
                </c:pt>
                <c:pt idx="9">
                  <c:v>4.5068000000000001</c:v>
                </c:pt>
                <c:pt idx="10">
                  <c:v>4.2537500000000001</c:v>
                </c:pt>
                <c:pt idx="11">
                  <c:v>3.9717500000000001</c:v>
                </c:pt>
                <c:pt idx="12">
                  <c:v>3.8544</c:v>
                </c:pt>
                <c:pt idx="13">
                  <c:v>4.0437500000000002</c:v>
                </c:pt>
                <c:pt idx="14">
                  <c:v>4.0220000000000002</c:v>
                </c:pt>
                <c:pt idx="15">
                  <c:v>4.0022000000000002</c:v>
                </c:pt>
                <c:pt idx="16">
                  <c:v>3.8222500000000004</c:v>
                </c:pt>
                <c:pt idx="17">
                  <c:v>3.722</c:v>
                </c:pt>
                <c:pt idx="18">
                  <c:v>3.8102</c:v>
                </c:pt>
                <c:pt idx="19">
                  <c:v>3.6995</c:v>
                </c:pt>
                <c:pt idx="20">
                  <c:v>3.5577999999999999</c:v>
                </c:pt>
                <c:pt idx="21">
                  <c:v>3.5852499999999998</c:v>
                </c:pt>
                <c:pt idx="22">
                  <c:v>3.5217499999999999</c:v>
                </c:pt>
                <c:pt idx="23">
                  <c:v>3.4942000000000002</c:v>
                </c:pt>
                <c:pt idx="24">
                  <c:v>3.6342500000000002</c:v>
                </c:pt>
                <c:pt idx="25">
                  <c:v>3.6747500000000004</c:v>
                </c:pt>
                <c:pt idx="26">
                  <c:v>3.585</c:v>
                </c:pt>
                <c:pt idx="27">
                  <c:v>3.5664999999999996</c:v>
                </c:pt>
                <c:pt idx="28">
                  <c:v>3.4989999999999997</c:v>
                </c:pt>
                <c:pt idx="29">
                  <c:v>3.5989999999999998</c:v>
                </c:pt>
                <c:pt idx="30">
                  <c:v>3.7785000000000002</c:v>
                </c:pt>
                <c:pt idx="31">
                  <c:v>3.7437499999999999</c:v>
                </c:pt>
                <c:pt idx="32">
                  <c:v>3.7483999999999997</c:v>
                </c:pt>
                <c:pt idx="33">
                  <c:v>3.6785000000000001</c:v>
                </c:pt>
                <c:pt idx="34">
                  <c:v>3.8222500000000004</c:v>
                </c:pt>
                <c:pt idx="35">
                  <c:v>3.6148000000000002</c:v>
                </c:pt>
                <c:pt idx="36">
                  <c:v>3.5225</c:v>
                </c:pt>
                <c:pt idx="37">
                  <c:v>3.7222500000000003</c:v>
                </c:pt>
                <c:pt idx="38">
                  <c:v>4.9206000000000003</c:v>
                </c:pt>
                <c:pt idx="39">
                  <c:v>5.5012499999999998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3E-4290-89EB-CB86C7B2DEB0}"/>
            </c:ext>
          </c:extLst>
        </c:ser>
        <c:ser>
          <c:idx val="1"/>
          <c:order val="1"/>
          <c:tx>
            <c:strRef>
              <c:f>'12'!$F$35</c:f>
              <c:strCache>
                <c:ptCount val="1"/>
                <c:pt idx="0">
                  <c:v>annual average diesel</c:v>
                </c:pt>
              </c:strCache>
            </c:strRef>
          </c:tx>
          <c:spPr>
            <a:ln w="25400" cap="rnd">
              <a:solidFill>
                <a:schemeClr val="tx1">
                  <a:alpha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'12'!$B$36:$B$95</c:f>
              <c:numCache>
                <c:formatCode>General</c:formatCode>
                <c:ptCount val="60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  <c:pt idx="48">
                  <c:v>2027</c:v>
                </c:pt>
                <c:pt idx="49">
                  <c:v>2027</c:v>
                </c:pt>
                <c:pt idx="50">
                  <c:v>2027</c:v>
                </c:pt>
                <c:pt idx="51">
                  <c:v>2027</c:v>
                </c:pt>
                <c:pt idx="52">
                  <c:v>2027</c:v>
                </c:pt>
                <c:pt idx="53">
                  <c:v>2027</c:v>
                </c:pt>
                <c:pt idx="54">
                  <c:v>2027</c:v>
                </c:pt>
                <c:pt idx="55">
                  <c:v>2027</c:v>
                </c:pt>
                <c:pt idx="56">
                  <c:v>2027</c:v>
                </c:pt>
                <c:pt idx="57">
                  <c:v>2027</c:v>
                </c:pt>
                <c:pt idx="58">
                  <c:v>2027</c:v>
                </c:pt>
                <c:pt idx="59">
                  <c:v>2027</c:v>
                </c:pt>
              </c:numCache>
            </c:numRef>
          </c:cat>
          <c:val>
            <c:numRef>
              <c:f>'12'!$F$36:$F$95</c:f>
              <c:numCache>
                <c:formatCode>0.000</c:formatCode>
                <c:ptCount val="60"/>
                <c:pt idx="1">
                  <c:v>4.2136166666666668</c:v>
                </c:pt>
                <c:pt idx="2">
                  <c:v>4.2136166666666668</c:v>
                </c:pt>
                <c:pt idx="3">
                  <c:v>4.2136166666666668</c:v>
                </c:pt>
                <c:pt idx="4">
                  <c:v>4.2136166666666668</c:v>
                </c:pt>
                <c:pt idx="5">
                  <c:v>4.2136166666666668</c:v>
                </c:pt>
                <c:pt idx="6">
                  <c:v>4.2136166666666668</c:v>
                </c:pt>
                <c:pt idx="7">
                  <c:v>4.2136166666666668</c:v>
                </c:pt>
                <c:pt idx="8">
                  <c:v>4.2136166666666668</c:v>
                </c:pt>
                <c:pt idx="9">
                  <c:v>4.2136166666666668</c:v>
                </c:pt>
                <c:pt idx="10">
                  <c:v>4.2136166666666668</c:v>
                </c:pt>
                <c:pt idx="13">
                  <c:v>3.7612749999999999</c:v>
                </c:pt>
                <c:pt idx="14">
                  <c:v>3.7612749999999999</c:v>
                </c:pt>
                <c:pt idx="15">
                  <c:v>3.7612749999999999</c:v>
                </c:pt>
                <c:pt idx="16">
                  <c:v>3.7612749999999999</c:v>
                </c:pt>
                <c:pt idx="17">
                  <c:v>3.7612749999999999</c:v>
                </c:pt>
                <c:pt idx="18">
                  <c:v>3.7612749999999999</c:v>
                </c:pt>
                <c:pt idx="19">
                  <c:v>3.7612749999999999</c:v>
                </c:pt>
                <c:pt idx="20">
                  <c:v>3.7612749999999999</c:v>
                </c:pt>
                <c:pt idx="21">
                  <c:v>3.7612749999999999</c:v>
                </c:pt>
                <c:pt idx="22">
                  <c:v>3.7612749999999999</c:v>
                </c:pt>
                <c:pt idx="25">
                  <c:v>3.662058333333333</c:v>
                </c:pt>
                <c:pt idx="26">
                  <c:v>3.662058333333333</c:v>
                </c:pt>
                <c:pt idx="27">
                  <c:v>3.662058333333333</c:v>
                </c:pt>
                <c:pt idx="28">
                  <c:v>3.662058333333333</c:v>
                </c:pt>
                <c:pt idx="29">
                  <c:v>3.662058333333333</c:v>
                </c:pt>
                <c:pt idx="30">
                  <c:v>3.662058333333333</c:v>
                </c:pt>
                <c:pt idx="31">
                  <c:v>3.662058333333333</c:v>
                </c:pt>
                <c:pt idx="32">
                  <c:v>3.662058333333333</c:v>
                </c:pt>
                <c:pt idx="33">
                  <c:v>3.662058333333333</c:v>
                </c:pt>
                <c:pt idx="34">
                  <c:v>3.662058333333333</c:v>
                </c:pt>
                <c:pt idx="37">
                  <c:v>4.7721735833333332</c:v>
                </c:pt>
                <c:pt idx="38">
                  <c:v>4.7721735833333332</c:v>
                </c:pt>
                <c:pt idx="39">
                  <c:v>4.7721735833333332</c:v>
                </c:pt>
                <c:pt idx="40">
                  <c:v>4.7721735833333332</c:v>
                </c:pt>
                <c:pt idx="41">
                  <c:v>4.7721735833333332</c:v>
                </c:pt>
                <c:pt idx="42">
                  <c:v>4.7721735833333332</c:v>
                </c:pt>
                <c:pt idx="43">
                  <c:v>4.7721735833333332</c:v>
                </c:pt>
                <c:pt idx="44">
                  <c:v>4.7721735833333332</c:v>
                </c:pt>
                <c:pt idx="45">
                  <c:v>4.7721735833333332</c:v>
                </c:pt>
                <c:pt idx="46">
                  <c:v>4.7721735833333332</c:v>
                </c:pt>
                <c:pt idx="49">
                  <c:v>4.3811589166666671</c:v>
                </c:pt>
                <c:pt idx="50">
                  <c:v>4.3811589166666671</c:v>
                </c:pt>
                <c:pt idx="51">
                  <c:v>4.3811589166666671</c:v>
                </c:pt>
                <c:pt idx="52">
                  <c:v>4.3811589166666671</c:v>
                </c:pt>
                <c:pt idx="53">
                  <c:v>4.3811589166666671</c:v>
                </c:pt>
                <c:pt idx="54">
                  <c:v>4.3811589166666671</c:v>
                </c:pt>
                <c:pt idx="55">
                  <c:v>4.3811589166666671</c:v>
                </c:pt>
                <c:pt idx="56">
                  <c:v>4.3811589166666671</c:v>
                </c:pt>
                <c:pt idx="57">
                  <c:v>4.3811589166666671</c:v>
                </c:pt>
                <c:pt idx="58">
                  <c:v>4.3811589166666671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3E-4290-89EB-CB86C7B2DEB0}"/>
            </c:ext>
          </c:extLst>
        </c:ser>
        <c:ser>
          <c:idx val="3"/>
          <c:order val="2"/>
          <c:tx>
            <c:strRef>
              <c:f>'12'!$I$35</c:f>
              <c:strCache>
                <c:ptCount val="1"/>
                <c:pt idx="0">
                  <c:v>monthly Brent crude oil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'12'!$B$36:$B$95</c:f>
              <c:numCache>
                <c:formatCode>General</c:formatCode>
                <c:ptCount val="60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  <c:pt idx="48">
                  <c:v>2027</c:v>
                </c:pt>
                <c:pt idx="49">
                  <c:v>2027</c:v>
                </c:pt>
                <c:pt idx="50">
                  <c:v>2027</c:v>
                </c:pt>
                <c:pt idx="51">
                  <c:v>2027</c:v>
                </c:pt>
                <c:pt idx="52">
                  <c:v>2027</c:v>
                </c:pt>
                <c:pt idx="53">
                  <c:v>2027</c:v>
                </c:pt>
                <c:pt idx="54">
                  <c:v>2027</c:v>
                </c:pt>
                <c:pt idx="55">
                  <c:v>2027</c:v>
                </c:pt>
                <c:pt idx="56">
                  <c:v>2027</c:v>
                </c:pt>
                <c:pt idx="57">
                  <c:v>2027</c:v>
                </c:pt>
                <c:pt idx="58">
                  <c:v>2027</c:v>
                </c:pt>
                <c:pt idx="59">
                  <c:v>2027</c:v>
                </c:pt>
              </c:numCache>
            </c:numRef>
          </c:cat>
          <c:val>
            <c:numRef>
              <c:f>'12'!$I$36:$I$95</c:f>
              <c:numCache>
                <c:formatCode>0.000</c:formatCode>
                <c:ptCount val="60"/>
                <c:pt idx="0">
                  <c:v>1.9642857142857142</c:v>
                </c:pt>
                <c:pt idx="1">
                  <c:v>1.9664285714285714</c:v>
                </c:pt>
                <c:pt idx="2">
                  <c:v>1.8673809523809526</c:v>
                </c:pt>
                <c:pt idx="3">
                  <c:v>2.0152380952380953</c:v>
                </c:pt>
                <c:pt idx="4">
                  <c:v>1.7969047619047618</c:v>
                </c:pt>
                <c:pt idx="5">
                  <c:v>1.7819047619047619</c:v>
                </c:pt>
                <c:pt idx="6">
                  <c:v>1.9073809523809524</c:v>
                </c:pt>
                <c:pt idx="7">
                  <c:v>2.0511904761904765</c:v>
                </c:pt>
                <c:pt idx="8">
                  <c:v>2.2314285714285713</c:v>
                </c:pt>
                <c:pt idx="9">
                  <c:v>2.157142857142857</c:v>
                </c:pt>
                <c:pt idx="10">
                  <c:v>1.9747619047619047</c:v>
                </c:pt>
                <c:pt idx="11">
                  <c:v>1.8483333333333332</c:v>
                </c:pt>
                <c:pt idx="12">
                  <c:v>1.9076190476190478</c:v>
                </c:pt>
                <c:pt idx="13">
                  <c:v>1.9876190476190476</c:v>
                </c:pt>
                <c:pt idx="14">
                  <c:v>2.0335714285714284</c:v>
                </c:pt>
                <c:pt idx="15">
                  <c:v>2.1414285714285715</c:v>
                </c:pt>
                <c:pt idx="16">
                  <c:v>1.9464285714285714</c:v>
                </c:pt>
                <c:pt idx="17">
                  <c:v>1.9583333333333333</c:v>
                </c:pt>
                <c:pt idx="18">
                  <c:v>2.0273809523809527</c:v>
                </c:pt>
                <c:pt idx="19">
                  <c:v>1.9133333333333333</c:v>
                </c:pt>
                <c:pt idx="20">
                  <c:v>1.7623809523809524</c:v>
                </c:pt>
                <c:pt idx="21">
                  <c:v>1.8007142857142857</c:v>
                </c:pt>
                <c:pt idx="22">
                  <c:v>1.7702380952380952</c:v>
                </c:pt>
                <c:pt idx="23">
                  <c:v>1.7585714285714285</c:v>
                </c:pt>
                <c:pt idx="24">
                  <c:v>1.8873809523809524</c:v>
                </c:pt>
                <c:pt idx="25">
                  <c:v>1.7961904761904761</c:v>
                </c:pt>
                <c:pt idx="26">
                  <c:v>1.7316666666666667</c:v>
                </c:pt>
                <c:pt idx="27">
                  <c:v>1.6221428571428571</c:v>
                </c:pt>
                <c:pt idx="28">
                  <c:v>1.5345238095238096</c:v>
                </c:pt>
                <c:pt idx="29">
                  <c:v>1.700952380952381</c:v>
                </c:pt>
                <c:pt idx="30">
                  <c:v>1.6914285714285715</c:v>
                </c:pt>
                <c:pt idx="31">
                  <c:v>1.615952380952381</c:v>
                </c:pt>
                <c:pt idx="32">
                  <c:v>1.6188095238095237</c:v>
                </c:pt>
                <c:pt idx="33">
                  <c:v>1.5366666666666668</c:v>
                </c:pt>
                <c:pt idx="34">
                  <c:v>1.519047619047619</c:v>
                </c:pt>
                <c:pt idx="35">
                  <c:v>1.489047619047619</c:v>
                </c:pt>
                <c:pt idx="36">
                  <c:v>1.5857142857142856</c:v>
                </c:pt>
                <c:pt idx="37">
                  <c:v>1.6878571428571429</c:v>
                </c:pt>
                <c:pt idx="38">
                  <c:v>2.4554761904761904</c:v>
                </c:pt>
                <c:pt idx="39">
                  <c:v>2.7926190476190476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3E-4290-89EB-CB86C7B2DEB0}"/>
            </c:ext>
          </c:extLst>
        </c:ser>
        <c:ser>
          <c:idx val="5"/>
          <c:order val="3"/>
          <c:tx>
            <c:v>Brent annual average</c:v>
          </c:tx>
          <c:spPr>
            <a:ln w="2540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'12'!$B$36:$B$95</c:f>
              <c:numCache>
                <c:formatCode>General</c:formatCode>
                <c:ptCount val="60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  <c:pt idx="48">
                  <c:v>2027</c:v>
                </c:pt>
                <c:pt idx="49">
                  <c:v>2027</c:v>
                </c:pt>
                <c:pt idx="50">
                  <c:v>2027</c:v>
                </c:pt>
                <c:pt idx="51">
                  <c:v>2027</c:v>
                </c:pt>
                <c:pt idx="52">
                  <c:v>2027</c:v>
                </c:pt>
                <c:pt idx="53">
                  <c:v>2027</c:v>
                </c:pt>
                <c:pt idx="54">
                  <c:v>2027</c:v>
                </c:pt>
                <c:pt idx="55">
                  <c:v>2027</c:v>
                </c:pt>
                <c:pt idx="56">
                  <c:v>2027</c:v>
                </c:pt>
                <c:pt idx="57">
                  <c:v>2027</c:v>
                </c:pt>
                <c:pt idx="58">
                  <c:v>2027</c:v>
                </c:pt>
                <c:pt idx="59">
                  <c:v>2027</c:v>
                </c:pt>
              </c:numCache>
            </c:numRef>
          </c:cat>
          <c:val>
            <c:numRef>
              <c:f>'12'!$K$36:$K$95</c:f>
              <c:numCache>
                <c:formatCode>0.000</c:formatCode>
                <c:ptCount val="60"/>
                <c:pt idx="1">
                  <c:v>1.9635317460317461</c:v>
                </c:pt>
                <c:pt idx="2">
                  <c:v>1.9635317460317461</c:v>
                </c:pt>
                <c:pt idx="3">
                  <c:v>1.9635317460317461</c:v>
                </c:pt>
                <c:pt idx="4">
                  <c:v>1.9635317460317461</c:v>
                </c:pt>
                <c:pt idx="5">
                  <c:v>1.9635317460317461</c:v>
                </c:pt>
                <c:pt idx="6">
                  <c:v>1.9635317460317461</c:v>
                </c:pt>
                <c:pt idx="7">
                  <c:v>1.9635317460317461</c:v>
                </c:pt>
                <c:pt idx="8">
                  <c:v>1.9635317460317461</c:v>
                </c:pt>
                <c:pt idx="9">
                  <c:v>1.9635317460317461</c:v>
                </c:pt>
                <c:pt idx="10">
                  <c:v>1.9635317460317461</c:v>
                </c:pt>
                <c:pt idx="13">
                  <c:v>1.9173015873015873</c:v>
                </c:pt>
                <c:pt idx="14">
                  <c:v>1.9173015873015873</c:v>
                </c:pt>
                <c:pt idx="15">
                  <c:v>1.9173015873015873</c:v>
                </c:pt>
                <c:pt idx="16">
                  <c:v>1.9173015873015873</c:v>
                </c:pt>
                <c:pt idx="17">
                  <c:v>1.9173015873015873</c:v>
                </c:pt>
                <c:pt idx="18">
                  <c:v>1.9173015873015873</c:v>
                </c:pt>
                <c:pt idx="19">
                  <c:v>1.9173015873015873</c:v>
                </c:pt>
                <c:pt idx="20">
                  <c:v>1.9173015873015873</c:v>
                </c:pt>
                <c:pt idx="21">
                  <c:v>1.9173015873015873</c:v>
                </c:pt>
                <c:pt idx="22">
                  <c:v>1.9173015873015873</c:v>
                </c:pt>
                <c:pt idx="25">
                  <c:v>1.6453174603174603</c:v>
                </c:pt>
                <c:pt idx="26">
                  <c:v>1.6453174603174603</c:v>
                </c:pt>
                <c:pt idx="27">
                  <c:v>1.6453174603174603</c:v>
                </c:pt>
                <c:pt idx="28">
                  <c:v>1.6453174603174603</c:v>
                </c:pt>
                <c:pt idx="29">
                  <c:v>1.6453174603174603</c:v>
                </c:pt>
                <c:pt idx="30">
                  <c:v>1.6453174603174603</c:v>
                </c:pt>
                <c:pt idx="31">
                  <c:v>1.6453174603174603</c:v>
                </c:pt>
                <c:pt idx="32">
                  <c:v>1.6453174603174603</c:v>
                </c:pt>
                <c:pt idx="33">
                  <c:v>1.6453174603174603</c:v>
                </c:pt>
                <c:pt idx="34">
                  <c:v>1.6453174603174603</c:v>
                </c:pt>
                <c:pt idx="37">
                  <c:v>2.2498214285714284</c:v>
                </c:pt>
                <c:pt idx="38">
                  <c:v>2.2498214285714284</c:v>
                </c:pt>
                <c:pt idx="39">
                  <c:v>2.2498214285714284</c:v>
                </c:pt>
                <c:pt idx="40">
                  <c:v>2.2498214285714284</c:v>
                </c:pt>
                <c:pt idx="41">
                  <c:v>2.2498214285714284</c:v>
                </c:pt>
                <c:pt idx="42">
                  <c:v>2.2498214285714284</c:v>
                </c:pt>
                <c:pt idx="43">
                  <c:v>2.2498214285714284</c:v>
                </c:pt>
                <c:pt idx="44">
                  <c:v>2.2498214285714284</c:v>
                </c:pt>
                <c:pt idx="45">
                  <c:v>2.2498214285714284</c:v>
                </c:pt>
                <c:pt idx="46">
                  <c:v>2.2498214285714284</c:v>
                </c:pt>
                <c:pt idx="49">
                  <c:v>1.8928571428571426</c:v>
                </c:pt>
                <c:pt idx="50">
                  <c:v>1.8928571428571426</c:v>
                </c:pt>
                <c:pt idx="51">
                  <c:v>1.8928571428571426</c:v>
                </c:pt>
                <c:pt idx="52">
                  <c:v>1.8928571428571426</c:v>
                </c:pt>
                <c:pt idx="53">
                  <c:v>1.8928571428571426</c:v>
                </c:pt>
                <c:pt idx="54">
                  <c:v>1.8928571428571426</c:v>
                </c:pt>
                <c:pt idx="55">
                  <c:v>1.8928571428571426</c:v>
                </c:pt>
                <c:pt idx="56">
                  <c:v>1.8928571428571426</c:v>
                </c:pt>
                <c:pt idx="57">
                  <c:v>1.8928571428571426</c:v>
                </c:pt>
                <c:pt idx="58">
                  <c:v>1.8928571428571426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3E-4290-89EB-CB86C7B2DEB0}"/>
            </c:ext>
          </c:extLst>
        </c:ser>
        <c:ser>
          <c:idx val="4"/>
          <c:order val="4"/>
          <c:tx>
            <c:strRef>
              <c:f>'12'!$J$35</c:f>
              <c:strCache>
                <c:ptCount val="1"/>
                <c:pt idx="0">
                  <c:v>crude oil  forecast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'12'!$B$36:$B$95</c:f>
              <c:numCache>
                <c:formatCode>General</c:formatCode>
                <c:ptCount val="60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  <c:pt idx="48">
                  <c:v>2027</c:v>
                </c:pt>
                <c:pt idx="49">
                  <c:v>2027</c:v>
                </c:pt>
                <c:pt idx="50">
                  <c:v>2027</c:v>
                </c:pt>
                <c:pt idx="51">
                  <c:v>2027</c:v>
                </c:pt>
                <c:pt idx="52">
                  <c:v>2027</c:v>
                </c:pt>
                <c:pt idx="53">
                  <c:v>2027</c:v>
                </c:pt>
                <c:pt idx="54">
                  <c:v>2027</c:v>
                </c:pt>
                <c:pt idx="55">
                  <c:v>2027</c:v>
                </c:pt>
                <c:pt idx="56">
                  <c:v>2027</c:v>
                </c:pt>
                <c:pt idx="57">
                  <c:v>2027</c:v>
                </c:pt>
                <c:pt idx="58">
                  <c:v>2027</c:v>
                </c:pt>
                <c:pt idx="59">
                  <c:v>2027</c:v>
                </c:pt>
              </c:numCache>
            </c:numRef>
          </c:cat>
          <c:val>
            <c:numRef>
              <c:f>'12'!$J$36:$J$95</c:f>
              <c:numCache>
                <c:formatCode>0.000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2.7926190476190476</c:v>
                </c:pt>
                <c:pt idx="40">
                  <c:v>2.5476190476190474</c:v>
                </c:pt>
                <c:pt idx="41">
                  <c:v>2.5</c:v>
                </c:pt>
                <c:pt idx="42">
                  <c:v>2.4285714285714284</c:v>
                </c:pt>
                <c:pt idx="43">
                  <c:v>2.3571428571428572</c:v>
                </c:pt>
                <c:pt idx="44">
                  <c:v>2.2857142857142856</c:v>
                </c:pt>
                <c:pt idx="45">
                  <c:v>2.1904761904761907</c:v>
                </c:pt>
                <c:pt idx="46">
                  <c:v>2.1190476190476191</c:v>
                </c:pt>
                <c:pt idx="47">
                  <c:v>2.0476190476190474</c:v>
                </c:pt>
                <c:pt idx="48">
                  <c:v>2.0238095238095237</c:v>
                </c:pt>
                <c:pt idx="49">
                  <c:v>2</c:v>
                </c:pt>
                <c:pt idx="50">
                  <c:v>1.9761904761904763</c:v>
                </c:pt>
                <c:pt idx="51">
                  <c:v>1.9523809523809523</c:v>
                </c:pt>
                <c:pt idx="52">
                  <c:v>1.9285714285714286</c:v>
                </c:pt>
                <c:pt idx="53">
                  <c:v>1.9047619047619047</c:v>
                </c:pt>
                <c:pt idx="54">
                  <c:v>1.8571428571428572</c:v>
                </c:pt>
                <c:pt idx="55">
                  <c:v>1.8571428571428572</c:v>
                </c:pt>
                <c:pt idx="56">
                  <c:v>1.8571428571428572</c:v>
                </c:pt>
                <c:pt idx="57">
                  <c:v>1.7857142857142858</c:v>
                </c:pt>
                <c:pt idx="58">
                  <c:v>1.7857142857142858</c:v>
                </c:pt>
                <c:pt idx="59">
                  <c:v>1.7857142857142858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3E-4290-89EB-CB86C7B2DEB0}"/>
            </c:ext>
          </c:extLst>
        </c:ser>
        <c:ser>
          <c:idx val="2"/>
          <c:order val="5"/>
          <c:tx>
            <c:strRef>
              <c:f>'12'!$E$35</c:f>
              <c:strCache>
                <c:ptCount val="1"/>
                <c:pt idx="0">
                  <c:v> diesel forecast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'12'!$B$36:$B$95</c:f>
              <c:numCache>
                <c:formatCode>General</c:formatCode>
                <c:ptCount val="60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  <c:pt idx="48">
                  <c:v>2027</c:v>
                </c:pt>
                <c:pt idx="49">
                  <c:v>2027</c:v>
                </c:pt>
                <c:pt idx="50">
                  <c:v>2027</c:v>
                </c:pt>
                <c:pt idx="51">
                  <c:v>2027</c:v>
                </c:pt>
                <c:pt idx="52">
                  <c:v>2027</c:v>
                </c:pt>
                <c:pt idx="53">
                  <c:v>2027</c:v>
                </c:pt>
                <c:pt idx="54">
                  <c:v>2027</c:v>
                </c:pt>
                <c:pt idx="55">
                  <c:v>2027</c:v>
                </c:pt>
                <c:pt idx="56">
                  <c:v>2027</c:v>
                </c:pt>
                <c:pt idx="57">
                  <c:v>2027</c:v>
                </c:pt>
                <c:pt idx="58">
                  <c:v>2027</c:v>
                </c:pt>
                <c:pt idx="59">
                  <c:v>2027</c:v>
                </c:pt>
              </c:numCache>
            </c:numRef>
          </c:cat>
          <c:val>
            <c:numRef>
              <c:f>'12'!$E$36:$E$95</c:f>
              <c:numCache>
                <c:formatCode>0.000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5.5012499999999998</c:v>
                </c:pt>
                <c:pt idx="40">
                  <c:v>5.3973329999999997</c:v>
                </c:pt>
                <c:pt idx="41">
                  <c:v>5.1916769999999994</c:v>
                </c:pt>
                <c:pt idx="42">
                  <c:v>5.0261649999999998</c:v>
                </c:pt>
                <c:pt idx="43">
                  <c:v>4.9462429999999999</c:v>
                </c:pt>
                <c:pt idx="44">
                  <c:v>4.8610930000000003</c:v>
                </c:pt>
                <c:pt idx="45">
                  <c:v>4.8108079999999998</c:v>
                </c:pt>
                <c:pt idx="46">
                  <c:v>4.7786369999999998</c:v>
                </c:pt>
                <c:pt idx="47">
                  <c:v>4.5875269999999997</c:v>
                </c:pt>
                <c:pt idx="48">
                  <c:v>4.591704</c:v>
                </c:pt>
                <c:pt idx="49">
                  <c:v>4.565232</c:v>
                </c:pt>
                <c:pt idx="50">
                  <c:v>4.5360639999999997</c:v>
                </c:pt>
                <c:pt idx="51">
                  <c:v>4.459746</c:v>
                </c:pt>
                <c:pt idx="52">
                  <c:v>4.4271830000000003</c:v>
                </c:pt>
                <c:pt idx="53">
                  <c:v>4.3810599999999997</c:v>
                </c:pt>
                <c:pt idx="54">
                  <c:v>4.3171109999999997</c:v>
                </c:pt>
                <c:pt idx="55">
                  <c:v>4.30769</c:v>
                </c:pt>
                <c:pt idx="56">
                  <c:v>4.3183980000000002</c:v>
                </c:pt>
                <c:pt idx="57">
                  <c:v>4.2535879999999997</c:v>
                </c:pt>
                <c:pt idx="58">
                  <c:v>4.2348239999999997</c:v>
                </c:pt>
                <c:pt idx="59">
                  <c:v>4.1813070000000003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3E-4290-89EB-CB86C7B2D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82731904"/>
        <c:axId val="-982755296"/>
      </c:lineChart>
      <c:catAx>
        <c:axId val="-982731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55296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-982755296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31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.17685199446154254"/>
          <c:y val="0.13637497370018761"/>
          <c:w val="0.65723178529312209"/>
          <c:h val="0.163029766486875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605500902553428E-2"/>
          <c:y val="0.15865135608048994"/>
          <c:w val="0.86888750065719911"/>
          <c:h val="0.64273658501020703"/>
        </c:manualLayout>
      </c:layout>
      <c:lineChart>
        <c:grouping val="standard"/>
        <c:varyColors val="0"/>
        <c:ser>
          <c:idx val="0"/>
          <c:order val="0"/>
          <c:tx>
            <c:v>World production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multiLvlStrRef>
              <c:f>'2'!$B$28:$C$55</c:f>
              <c:multiLvlStrCache>
                <c:ptCount val="28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  <c:pt idx="16">
                    <c:v>2025</c:v>
                  </c:pt>
                  <c:pt idx="20">
                    <c:v>2026</c:v>
                  </c:pt>
                  <c:pt idx="24">
                    <c:v>2027</c:v>
                  </c:pt>
                </c:lvl>
              </c:multiLvlStrCache>
            </c:multiLvlStrRef>
          </c:cat>
          <c:val>
            <c:numRef>
              <c:f>'2'!$E$28:$E$55</c:f>
              <c:numCache>
                <c:formatCode>0.00</c:formatCode>
                <c:ptCount val="28"/>
                <c:pt idx="0">
                  <c:v>92.901636135999993</c:v>
                </c:pt>
                <c:pt idx="1">
                  <c:v>94.913794112999994</c:v>
                </c:pt>
                <c:pt idx="2">
                  <c:v>96.866037438000006</c:v>
                </c:pt>
                <c:pt idx="3">
                  <c:v>98.580280672000001</c:v>
                </c:pt>
                <c:pt idx="4">
                  <c:v>99.341931692000003</c:v>
                </c:pt>
                <c:pt idx="5">
                  <c:v>99.633674677000002</c:v>
                </c:pt>
                <c:pt idx="6">
                  <c:v>101.62991452999999</c:v>
                </c:pt>
                <c:pt idx="7">
                  <c:v>101.90072618000001</c:v>
                </c:pt>
                <c:pt idx="8">
                  <c:v>102.14436272</c:v>
                </c:pt>
                <c:pt idx="9">
                  <c:v>102.32304619</c:v>
                </c:pt>
                <c:pt idx="10">
                  <c:v>102.43483114</c:v>
                </c:pt>
                <c:pt idx="11">
                  <c:v>103.87026387</c:v>
                </c:pt>
                <c:pt idx="12">
                  <c:v>102.80124626999999</c:v>
                </c:pt>
                <c:pt idx="13">
                  <c:v>103.39494562</c:v>
                </c:pt>
                <c:pt idx="14">
                  <c:v>103.24819629</c:v>
                </c:pt>
                <c:pt idx="15">
                  <c:v>103.96831469</c:v>
                </c:pt>
                <c:pt idx="16">
                  <c:v>103.66675755</c:v>
                </c:pt>
                <c:pt idx="17">
                  <c:v>105.21997218</c:v>
                </c:pt>
                <c:pt idx="18">
                  <c:v>107.9647777</c:v>
                </c:pt>
                <c:pt idx="19">
                  <c:v>108.48143808</c:v>
                </c:pt>
                <c:pt idx="20">
                  <c:v>103.82741805000001</c:v>
                </c:pt>
                <c:pt idx="21">
                  <c:v>95.388584851000005</c:v>
                </c:pt>
                <c:pt idx="22">
                  <c:v>100.52550832999999</c:v>
                </c:pt>
                <c:pt idx="23">
                  <c:v>106.62685848</c:v>
                </c:pt>
                <c:pt idx="24">
                  <c:v>108.02203745</c:v>
                </c:pt>
                <c:pt idx="25">
                  <c:v>109.01466906</c:v>
                </c:pt>
                <c:pt idx="26">
                  <c:v>110.00861786</c:v>
                </c:pt>
                <c:pt idx="27">
                  <c:v>110.90912985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33-46F9-9C44-25C767B0D407}"/>
            </c:ext>
          </c:extLst>
        </c:ser>
        <c:ser>
          <c:idx val="1"/>
          <c:order val="1"/>
          <c:tx>
            <c:v>World consumption</c:v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multiLvlStrRef>
              <c:f>'2'!$B$28:$C$55</c:f>
              <c:multiLvlStrCache>
                <c:ptCount val="28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  <c:pt idx="16">
                    <c:v>2025</c:v>
                  </c:pt>
                  <c:pt idx="20">
                    <c:v>2026</c:v>
                  </c:pt>
                  <c:pt idx="24">
                    <c:v>2027</c:v>
                  </c:pt>
                </c:lvl>
              </c:multiLvlStrCache>
            </c:multiLvlStrRef>
          </c:cat>
          <c:val>
            <c:numRef>
              <c:f>'2'!$G$28:$G$55</c:f>
              <c:numCache>
                <c:formatCode>0.00</c:formatCode>
                <c:ptCount val="28"/>
                <c:pt idx="0">
                  <c:v>94.275636335000002</c:v>
                </c:pt>
                <c:pt idx="1">
                  <c:v>96.923515132999995</c:v>
                </c:pt>
                <c:pt idx="2">
                  <c:v>98.742012584999998</c:v>
                </c:pt>
                <c:pt idx="3">
                  <c:v>99.695252765999996</c:v>
                </c:pt>
                <c:pt idx="4">
                  <c:v>98.910980918999996</c:v>
                </c:pt>
                <c:pt idx="5">
                  <c:v>99.373968822999998</c:v>
                </c:pt>
                <c:pt idx="6">
                  <c:v>100.69335285</c:v>
                </c:pt>
                <c:pt idx="7">
                  <c:v>100.05204649</c:v>
                </c:pt>
                <c:pt idx="8">
                  <c:v>100.11785132999999</c:v>
                </c:pt>
                <c:pt idx="9">
                  <c:v>101.54008002</c:v>
                </c:pt>
                <c:pt idx="10">
                  <c:v>101.95391533999999</c:v>
                </c:pt>
                <c:pt idx="11">
                  <c:v>102.12896806000001</c:v>
                </c:pt>
                <c:pt idx="12">
                  <c:v>100.96945235</c:v>
                </c:pt>
                <c:pt idx="13">
                  <c:v>103.03452332000001</c:v>
                </c:pt>
                <c:pt idx="14">
                  <c:v>103.6394864</c:v>
                </c:pt>
                <c:pt idx="15">
                  <c:v>103.54437185</c:v>
                </c:pt>
                <c:pt idx="16">
                  <c:v>102.28349986000001</c:v>
                </c:pt>
                <c:pt idx="17">
                  <c:v>103.9549659</c:v>
                </c:pt>
                <c:pt idx="18">
                  <c:v>104.94303728</c:v>
                </c:pt>
                <c:pt idx="19">
                  <c:v>104.66880087</c:v>
                </c:pt>
                <c:pt idx="20">
                  <c:v>103.15924139000001</c:v>
                </c:pt>
                <c:pt idx="21">
                  <c:v>103.86208066</c:v>
                </c:pt>
                <c:pt idx="22">
                  <c:v>104.94096075</c:v>
                </c:pt>
                <c:pt idx="23">
                  <c:v>104.6319439</c:v>
                </c:pt>
                <c:pt idx="24">
                  <c:v>104.14001232</c:v>
                </c:pt>
                <c:pt idx="25">
                  <c:v>105.71149284000001</c:v>
                </c:pt>
                <c:pt idx="26">
                  <c:v>106.46263101</c:v>
                </c:pt>
                <c:pt idx="27">
                  <c:v>106.22041249999999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33-46F9-9C44-25C767B0D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0300000"/>
        <c:axId val="-1500299456"/>
      </c:lineChart>
      <c:scatterChart>
        <c:scatterStyle val="lineMarker"/>
        <c:varyColors val="0"/>
        <c:ser>
          <c:idx val="3"/>
          <c:order val="2"/>
          <c:tx>
            <c:strRef>
              <c:f>'2'!$C$58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33-46F9-9C44-25C767B0D40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33-46F9-9C44-25C767B0D4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aseline="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'2'!$B$59:$B$60</c:f>
              <c:numCache>
                <c:formatCode>General</c:formatCode>
                <c:ptCount val="2"/>
                <c:pt idx="0">
                  <c:v>21.5</c:v>
                </c:pt>
                <c:pt idx="1">
                  <c:v>21.5</c:v>
                </c:pt>
              </c:numCache>
            </c:numRef>
          </c:xVal>
          <c:yVal>
            <c:numRef>
              <c:f>'2'!$C$59:$C$60</c:f>
              <c:numCache>
                <c:formatCode>0</c:formatCode>
                <c:ptCount val="2"/>
                <c:pt idx="0">
                  <c:v>70</c:v>
                </c:pt>
                <c:pt idx="1">
                  <c:v>120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633-46F9-9C44-25C767B0D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00300000"/>
        <c:axId val="-1500299456"/>
      </c:scatterChart>
      <c:catAx>
        <c:axId val="-150030000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ln/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1500299456"/>
        <c:crosses val="autoZero"/>
        <c:auto val="0"/>
        <c:lblAlgn val="ctr"/>
        <c:lblOffset val="100"/>
        <c:tickMarkSkip val="1"/>
        <c:noMultiLvlLbl val="0"/>
      </c:catAx>
      <c:valAx>
        <c:axId val="-1500299456"/>
        <c:scaling>
          <c:orientation val="minMax"/>
          <c:max val="115"/>
          <c:min val="8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1500300000"/>
        <c:crosses val="autoZero"/>
        <c:crossBetween val="midCat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95" r="0.70000000000000095" t="0.75000000000001465" header="0.30000000000000032" footer="0.30000000000000032"/>
    <c:pageSetup orientation="landscape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55475357247012"/>
          <c:y val="0.13487207166475404"/>
          <c:w val="0.80772309711286094"/>
          <c:h val="0.50651783524285809"/>
        </c:manualLayout>
      </c:layout>
      <c:barChart>
        <c:barDir val="col"/>
        <c:grouping val="stacked"/>
        <c:varyColors val="0"/>
        <c:ser>
          <c:idx val="3"/>
          <c:order val="0"/>
          <c:tx>
            <c:v>Other</c:v>
          </c:tx>
          <c:spPr>
            <a:solidFill>
              <a:schemeClr val="bg1">
                <a:lumMod val="75000"/>
              </a:schemeClr>
            </a:solidFill>
          </c:spPr>
          <c:invertIfNegative val="0"/>
          <c:val>
            <c:numRef>
              <c:f>'13'!$I$28:$L$28</c:f>
              <c:numCache>
                <c:formatCode>0.00</c:formatCode>
                <c:ptCount val="4"/>
                <c:pt idx="0">
                  <c:v>-5.0290137117998679E-2</c:v>
                </c:pt>
                <c:pt idx="1">
                  <c:v>-8.6854031800003284E-3</c:v>
                </c:pt>
                <c:pt idx="2">
                  <c:v>2.6263105656001651E-2</c:v>
                </c:pt>
                <c:pt idx="3">
                  <c:v>-2.7082101131000291E-2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C4-4274-8700-B16FEA2501E0}"/>
            </c:ext>
          </c:extLst>
        </c:ser>
        <c:ser>
          <c:idx val="1"/>
          <c:order val="1"/>
          <c:tx>
            <c:strRef>
              <c:f>'13'!$B$26</c:f>
              <c:strCache>
                <c:ptCount val="1"/>
                <c:pt idx="0">
                  <c:v>crude oil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'13'!$I$25:$L$25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'13'!$I$26:$L$26</c:f>
              <c:numCache>
                <c:formatCode>0.00</c:formatCode>
                <c:ptCount val="4"/>
                <c:pt idx="0">
                  <c:v>0.29120208299999994</c:v>
                </c:pt>
                <c:pt idx="1">
                  <c:v>0.35150128399999936</c:v>
                </c:pt>
                <c:pt idx="2">
                  <c:v>6.3755268999999615E-2</c:v>
                </c:pt>
                <c:pt idx="3">
                  <c:v>0.44881845699999978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C4-4274-8700-B16FEA2501E0}"/>
            </c:ext>
          </c:extLst>
        </c:ser>
        <c:ser>
          <c:idx val="2"/>
          <c:order val="2"/>
          <c:tx>
            <c:strRef>
              <c:f>'13'!$B$27</c:f>
              <c:strCache>
                <c:ptCount val="1"/>
                <c:pt idx="0">
                  <c:v>natural gas plant liquids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'13'!$I$25:$L$25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'13'!$I$27:$L$27</c:f>
              <c:numCache>
                <c:formatCode>0.00</c:formatCode>
                <c:ptCount val="4"/>
                <c:pt idx="0">
                  <c:v>0.54246830019999948</c:v>
                </c:pt>
                <c:pt idx="1">
                  <c:v>0.43806881760000049</c:v>
                </c:pt>
                <c:pt idx="2">
                  <c:v>0.30554385419999974</c:v>
                </c:pt>
                <c:pt idx="3">
                  <c:v>0.40460414849999982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C4-4274-8700-B16FEA2501E0}"/>
            </c:ext>
          </c:extLst>
        </c:ser>
        <c:ser>
          <c:idx val="5"/>
          <c:order val="4"/>
          <c:tx>
            <c:strRef>
              <c:f>'13'!$B$29</c:f>
              <c:strCache>
                <c:ptCount val="1"/>
                <c:pt idx="0">
                  <c:v>biofuels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8575">
              <a:noFill/>
            </a:ln>
          </c:spPr>
          <c:invertIfNegative val="0"/>
          <c:cat>
            <c:numRef>
              <c:f>'13'!$I$25:$L$25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'13'!$I$29:$L$29</c:f>
              <c:numCache>
                <c:formatCode>0.00</c:formatCode>
                <c:ptCount val="4"/>
                <c:pt idx="0">
                  <c:v>7.8774357917999804E-2</c:v>
                </c:pt>
                <c:pt idx="1">
                  <c:v>-1.2926489419999854E-2</c:v>
                </c:pt>
                <c:pt idx="2">
                  <c:v>9.4929017144000261E-2</c:v>
                </c:pt>
                <c:pt idx="3">
                  <c:v>8.1739635630999841E-2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C4-4274-8700-B16FEA250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82750400"/>
        <c:axId val="-982749312"/>
      </c:barChart>
      <c:lineChart>
        <c:grouping val="stacked"/>
        <c:varyColors val="0"/>
        <c:ser>
          <c:idx val="4"/>
          <c:order val="3"/>
          <c:tx>
            <c:strRef>
              <c:f>'13'!$B$34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ot"/>
            <c:size val="5"/>
            <c:spPr>
              <a:solidFill>
                <a:schemeClr val="tx1"/>
              </a:solidFill>
              <a:ln w="38100">
                <a:solidFill>
                  <a:schemeClr val="tx1"/>
                </a:solidFill>
                <a:round/>
              </a:ln>
              <a:effectLst/>
            </c:spPr>
          </c:marker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8288" rIns="38100" bIns="18288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7567886231109431"/>
                      <c:h val="6.30753868582539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0CC4-4274-8700-B16FEA2501E0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8288" rIns="38100" bIns="18288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7126498157574011"/>
                      <c:h val="5.485932912330458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0CC4-4274-8700-B16FEA2501E0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8288" rIns="38100" bIns="18288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407293701059199"/>
                      <c:h val="7.146482281942108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0CC4-4274-8700-B16FEA250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8288" rIns="38100" bIns="18288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'13'!$I$25:$L$25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'13'!$I$34:$L$34</c:f>
              <c:numCache>
                <c:formatCode>0.00</c:formatCode>
                <c:ptCount val="4"/>
                <c:pt idx="0">
                  <c:v>0.86215460400000055</c:v>
                </c:pt>
                <c:pt idx="1">
                  <c:v>0.76795820899999967</c:v>
                </c:pt>
                <c:pt idx="2">
                  <c:v>0.49049124600000127</c:v>
                </c:pt>
                <c:pt idx="3">
                  <c:v>0.90808013999999915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CC4-4274-8700-B16FEA250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82750400"/>
        <c:axId val="-982749312"/>
      </c:lineChart>
      <c:scatterChart>
        <c:scatterStyle val="lineMarker"/>
        <c:varyColors val="0"/>
        <c:ser>
          <c:idx val="0"/>
          <c:order val="5"/>
          <c:tx>
            <c:strRef>
              <c:f>'13'!$B$92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'13'!$A$93:$A$94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xVal>
          <c:yVal>
            <c:numRef>
              <c:f>'13'!$B$93:$B$94</c:f>
              <c:numCache>
                <c:formatCode>0</c:formatCode>
                <c:ptCount val="2"/>
                <c:pt idx="0">
                  <c:v>-1</c:v>
                </c:pt>
                <c:pt idx="1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0CC4-4274-8700-B16FEA250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82750944"/>
        <c:axId val="-982733536"/>
      </c:scatterChart>
      <c:catAx>
        <c:axId val="-9827504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49312"/>
        <c:crosses val="autoZero"/>
        <c:auto val="1"/>
        <c:lblAlgn val="ctr"/>
        <c:lblOffset val="100"/>
        <c:tickLblSkip val="1"/>
        <c:noMultiLvlLbl val="0"/>
      </c:catAx>
      <c:valAx>
        <c:axId val="-98274931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50400"/>
        <c:crosses val="autoZero"/>
        <c:crossBetween val="between"/>
        <c:majorUnit val="0.2"/>
      </c:valAx>
      <c:valAx>
        <c:axId val="-982733536"/>
        <c:scaling>
          <c:orientation val="minMax"/>
          <c:max val="2"/>
          <c:min val="-1"/>
        </c:scaling>
        <c:delete val="0"/>
        <c:axPos val="r"/>
        <c:numFmt formatCode="0" sourceLinked="1"/>
        <c:majorTickMark val="none"/>
        <c:minorTickMark val="none"/>
        <c:tickLblPos val="none"/>
        <c:spPr>
          <a:ln>
            <a:solidFill>
              <a:schemeClr val="bg1">
                <a:lumMod val="85000"/>
              </a:schemeClr>
            </a:solidFill>
          </a:ln>
        </c:spPr>
        <c:crossAx val="-982750944"/>
        <c:crosses val="max"/>
        <c:crossBetween val="between"/>
      </c:valAx>
      <c:catAx>
        <c:axId val="-982750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82733536"/>
        <c:crosses val="autoZero"/>
        <c:auto val="1"/>
        <c:lblAlgn val="ctr"/>
        <c:lblOffset val="100"/>
        <c:noMultiLvlLbl val="1"/>
      </c:cat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26888305628463"/>
          <c:y val="0.13137420322459695"/>
          <c:w val="0.80388998250218735"/>
          <c:h val="0.70921447319085118"/>
        </c:manualLayout>
      </c:layout>
      <c:lineChart>
        <c:grouping val="standard"/>
        <c:varyColors val="0"/>
        <c:ser>
          <c:idx val="0"/>
          <c:order val="0"/>
          <c:tx>
            <c:strRef>
              <c:f>'13'!$C$38</c:f>
              <c:strCache>
                <c:ptCount val="1"/>
                <c:pt idx="0">
                  <c:v>total monthly production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'13'!$A$39:$A$86</c:f>
              <c:numCache>
                <c:formatCode>General</c:formatCode>
                <c:ptCount val="48"/>
                <c:pt idx="0">
                  <c:v>2024</c:v>
                </c:pt>
                <c:pt idx="1">
                  <c:v>2024</c:v>
                </c:pt>
                <c:pt idx="2">
                  <c:v>2024</c:v>
                </c:pt>
                <c:pt idx="3">
                  <c:v>2024</c:v>
                </c:pt>
                <c:pt idx="4">
                  <c:v>2024</c:v>
                </c:pt>
                <c:pt idx="5">
                  <c:v>2024</c:v>
                </c:pt>
                <c:pt idx="6">
                  <c:v>2024</c:v>
                </c:pt>
                <c:pt idx="7">
                  <c:v>2024</c:v>
                </c:pt>
                <c:pt idx="8">
                  <c:v>2024</c:v>
                </c:pt>
                <c:pt idx="9">
                  <c:v>2024</c:v>
                </c:pt>
                <c:pt idx="10">
                  <c:v>2024</c:v>
                </c:pt>
                <c:pt idx="11">
                  <c:v>2024</c:v>
                </c:pt>
                <c:pt idx="12">
                  <c:v>2025</c:v>
                </c:pt>
                <c:pt idx="13">
                  <c:v>2025</c:v>
                </c:pt>
                <c:pt idx="14">
                  <c:v>2025</c:v>
                </c:pt>
                <c:pt idx="15">
                  <c:v>2025</c:v>
                </c:pt>
                <c:pt idx="16">
                  <c:v>2025</c:v>
                </c:pt>
                <c:pt idx="17">
                  <c:v>2025</c:v>
                </c:pt>
                <c:pt idx="18">
                  <c:v>2025</c:v>
                </c:pt>
                <c:pt idx="19">
                  <c:v>2025</c:v>
                </c:pt>
                <c:pt idx="20">
                  <c:v>2025</c:v>
                </c:pt>
                <c:pt idx="21">
                  <c:v>2025</c:v>
                </c:pt>
                <c:pt idx="22">
                  <c:v>2025</c:v>
                </c:pt>
                <c:pt idx="23">
                  <c:v>2025</c:v>
                </c:pt>
                <c:pt idx="24">
                  <c:v>2026</c:v>
                </c:pt>
                <c:pt idx="25">
                  <c:v>2026</c:v>
                </c:pt>
                <c:pt idx="26">
                  <c:v>2026</c:v>
                </c:pt>
                <c:pt idx="27">
                  <c:v>2026</c:v>
                </c:pt>
                <c:pt idx="28">
                  <c:v>2026</c:v>
                </c:pt>
                <c:pt idx="29">
                  <c:v>2026</c:v>
                </c:pt>
                <c:pt idx="30">
                  <c:v>2026</c:v>
                </c:pt>
                <c:pt idx="31">
                  <c:v>2026</c:v>
                </c:pt>
                <c:pt idx="32">
                  <c:v>2026</c:v>
                </c:pt>
                <c:pt idx="33">
                  <c:v>2026</c:v>
                </c:pt>
                <c:pt idx="34">
                  <c:v>2026</c:v>
                </c:pt>
                <c:pt idx="35">
                  <c:v>2026</c:v>
                </c:pt>
                <c:pt idx="36">
                  <c:v>2027</c:v>
                </c:pt>
                <c:pt idx="37">
                  <c:v>2027</c:v>
                </c:pt>
                <c:pt idx="38">
                  <c:v>2027</c:v>
                </c:pt>
                <c:pt idx="39">
                  <c:v>2027</c:v>
                </c:pt>
                <c:pt idx="40">
                  <c:v>2027</c:v>
                </c:pt>
                <c:pt idx="41">
                  <c:v>2027</c:v>
                </c:pt>
                <c:pt idx="42">
                  <c:v>2027</c:v>
                </c:pt>
                <c:pt idx="43">
                  <c:v>2027</c:v>
                </c:pt>
                <c:pt idx="44">
                  <c:v>2027</c:v>
                </c:pt>
                <c:pt idx="45">
                  <c:v>2027</c:v>
                </c:pt>
                <c:pt idx="46">
                  <c:v>2027</c:v>
                </c:pt>
                <c:pt idx="47">
                  <c:v>2027</c:v>
                </c:pt>
              </c:numCache>
            </c:numRef>
          </c:cat>
          <c:val>
            <c:numRef>
              <c:f>'13'!$C$39:$C$86</c:f>
              <c:numCache>
                <c:formatCode>0.000</c:formatCode>
                <c:ptCount val="48"/>
                <c:pt idx="0">
                  <c:v>21.129078676999999</c:v>
                </c:pt>
                <c:pt idx="1">
                  <c:v>22.243022551999999</c:v>
                </c:pt>
                <c:pt idx="2">
                  <c:v>22.658277323</c:v>
                </c:pt>
                <c:pt idx="3">
                  <c:v>22.895583266999999</c:v>
                </c:pt>
                <c:pt idx="4">
                  <c:v>22.908524418999999</c:v>
                </c:pt>
                <c:pt idx="5">
                  <c:v>22.964069200000001</c:v>
                </c:pt>
                <c:pt idx="6">
                  <c:v>22.788602354999998</c:v>
                </c:pt>
                <c:pt idx="7">
                  <c:v>23.188880483999998</c:v>
                </c:pt>
                <c:pt idx="8">
                  <c:v>22.9912691</c:v>
                </c:pt>
                <c:pt idx="9">
                  <c:v>23.515549451999998</c:v>
                </c:pt>
                <c:pt idx="10">
                  <c:v>23.4985</c:v>
                </c:pt>
                <c:pt idx="11">
                  <c:v>23.334528386999999</c:v>
                </c:pt>
                <c:pt idx="12">
                  <c:v>22.346916289999999</c:v>
                </c:pt>
                <c:pt idx="13">
                  <c:v>22.665701786</c:v>
                </c:pt>
                <c:pt idx="14">
                  <c:v>23.219827386999999</c:v>
                </c:pt>
                <c:pt idx="15">
                  <c:v>23.244844467</c:v>
                </c:pt>
                <c:pt idx="16">
                  <c:v>23.525363644999999</c:v>
                </c:pt>
                <c:pt idx="17">
                  <c:v>23.712115366999999</c:v>
                </c:pt>
                <c:pt idx="18">
                  <c:v>23.890237355</c:v>
                </c:pt>
                <c:pt idx="19">
                  <c:v>24.116929097</c:v>
                </c:pt>
                <c:pt idx="20">
                  <c:v>24.295439600000002</c:v>
                </c:pt>
                <c:pt idx="21">
                  <c:v>24.146539935</c:v>
                </c:pt>
                <c:pt idx="22">
                  <c:v>24.208774500000001</c:v>
                </c:pt>
                <c:pt idx="23">
                  <c:v>23.907194516000001</c:v>
                </c:pt>
                <c:pt idx="24">
                  <c:v>22.957596806000002</c:v>
                </c:pt>
                <c:pt idx="25">
                  <c:v>23.855298535999999</c:v>
                </c:pt>
                <c:pt idx="26">
                  <c:v>23.977089653</c:v>
                </c:pt>
                <c:pt idx="27">
                  <c:v>24.023813309000001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C6-4A96-A663-21A250B72E9F}"/>
            </c:ext>
          </c:extLst>
        </c:ser>
        <c:ser>
          <c:idx val="2"/>
          <c:order val="1"/>
          <c:tx>
            <c:strRef>
              <c:f>'13'!$D$38</c:f>
              <c:strCache>
                <c:ptCount val="1"/>
                <c:pt idx="0">
                  <c:v> forecast</c:v>
                </c:pt>
              </c:strCache>
            </c:strRef>
          </c:tx>
          <c:spPr>
            <a:ln w="25400" cap="rnd">
              <a:solidFill>
                <a:schemeClr val="accent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'13'!$A$39:$A$86</c:f>
              <c:numCache>
                <c:formatCode>General</c:formatCode>
                <c:ptCount val="48"/>
                <c:pt idx="0">
                  <c:v>2024</c:v>
                </c:pt>
                <c:pt idx="1">
                  <c:v>2024</c:v>
                </c:pt>
                <c:pt idx="2">
                  <c:v>2024</c:v>
                </c:pt>
                <c:pt idx="3">
                  <c:v>2024</c:v>
                </c:pt>
                <c:pt idx="4">
                  <c:v>2024</c:v>
                </c:pt>
                <c:pt idx="5">
                  <c:v>2024</c:v>
                </c:pt>
                <c:pt idx="6">
                  <c:v>2024</c:v>
                </c:pt>
                <c:pt idx="7">
                  <c:v>2024</c:v>
                </c:pt>
                <c:pt idx="8">
                  <c:v>2024</c:v>
                </c:pt>
                <c:pt idx="9">
                  <c:v>2024</c:v>
                </c:pt>
                <c:pt idx="10">
                  <c:v>2024</c:v>
                </c:pt>
                <c:pt idx="11">
                  <c:v>2024</c:v>
                </c:pt>
                <c:pt idx="12">
                  <c:v>2025</c:v>
                </c:pt>
                <c:pt idx="13">
                  <c:v>2025</c:v>
                </c:pt>
                <c:pt idx="14">
                  <c:v>2025</c:v>
                </c:pt>
                <c:pt idx="15">
                  <c:v>2025</c:v>
                </c:pt>
                <c:pt idx="16">
                  <c:v>2025</c:v>
                </c:pt>
                <c:pt idx="17">
                  <c:v>2025</c:v>
                </c:pt>
                <c:pt idx="18">
                  <c:v>2025</c:v>
                </c:pt>
                <c:pt idx="19">
                  <c:v>2025</c:v>
                </c:pt>
                <c:pt idx="20">
                  <c:v>2025</c:v>
                </c:pt>
                <c:pt idx="21">
                  <c:v>2025</c:v>
                </c:pt>
                <c:pt idx="22">
                  <c:v>2025</c:v>
                </c:pt>
                <c:pt idx="23">
                  <c:v>2025</c:v>
                </c:pt>
                <c:pt idx="24">
                  <c:v>2026</c:v>
                </c:pt>
                <c:pt idx="25">
                  <c:v>2026</c:v>
                </c:pt>
                <c:pt idx="26">
                  <c:v>2026</c:v>
                </c:pt>
                <c:pt idx="27">
                  <c:v>2026</c:v>
                </c:pt>
                <c:pt idx="28">
                  <c:v>2026</c:v>
                </c:pt>
                <c:pt idx="29">
                  <c:v>2026</c:v>
                </c:pt>
                <c:pt idx="30">
                  <c:v>2026</c:v>
                </c:pt>
                <c:pt idx="31">
                  <c:v>2026</c:v>
                </c:pt>
                <c:pt idx="32">
                  <c:v>2026</c:v>
                </c:pt>
                <c:pt idx="33">
                  <c:v>2026</c:v>
                </c:pt>
                <c:pt idx="34">
                  <c:v>2026</c:v>
                </c:pt>
                <c:pt idx="35">
                  <c:v>2026</c:v>
                </c:pt>
                <c:pt idx="36">
                  <c:v>2027</c:v>
                </c:pt>
                <c:pt idx="37">
                  <c:v>2027</c:v>
                </c:pt>
                <c:pt idx="38">
                  <c:v>2027</c:v>
                </c:pt>
                <c:pt idx="39">
                  <c:v>2027</c:v>
                </c:pt>
                <c:pt idx="40">
                  <c:v>2027</c:v>
                </c:pt>
                <c:pt idx="41">
                  <c:v>2027</c:v>
                </c:pt>
                <c:pt idx="42">
                  <c:v>2027</c:v>
                </c:pt>
                <c:pt idx="43">
                  <c:v>2027</c:v>
                </c:pt>
                <c:pt idx="44">
                  <c:v>2027</c:v>
                </c:pt>
                <c:pt idx="45">
                  <c:v>2027</c:v>
                </c:pt>
                <c:pt idx="46">
                  <c:v>2027</c:v>
                </c:pt>
                <c:pt idx="47">
                  <c:v>2027</c:v>
                </c:pt>
              </c:numCache>
            </c:numRef>
          </c:cat>
          <c:val>
            <c:numRef>
              <c:f>'13'!$D$39:$D$86</c:f>
              <c:numCache>
                <c:formatCode>0.000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24.023813309000001</c:v>
                </c:pt>
                <c:pt idx="28">
                  <c:v>24.116713300000001</c:v>
                </c:pt>
                <c:pt idx="29">
                  <c:v>24.272584699999999</c:v>
                </c:pt>
                <c:pt idx="30">
                  <c:v>24.226451300000001</c:v>
                </c:pt>
                <c:pt idx="31">
                  <c:v>24.306933799999999</c:v>
                </c:pt>
                <c:pt idx="32">
                  <c:v>24.161265499999999</c:v>
                </c:pt>
                <c:pt idx="33">
                  <c:v>24.296010899999999</c:v>
                </c:pt>
                <c:pt idx="34">
                  <c:v>24.541052499999999</c:v>
                </c:pt>
                <c:pt idx="35">
                  <c:v>24.4849329</c:v>
                </c:pt>
                <c:pt idx="36">
                  <c:v>24.494220599999998</c:v>
                </c:pt>
                <c:pt idx="37">
                  <c:v>24.320935299999999</c:v>
                </c:pt>
                <c:pt idx="38">
                  <c:v>24.745725499999999</c:v>
                </c:pt>
                <c:pt idx="39">
                  <c:v>24.9559152</c:v>
                </c:pt>
                <c:pt idx="40">
                  <c:v>25.088837999999999</c:v>
                </c:pt>
                <c:pt idx="41">
                  <c:v>25.152302200000001</c:v>
                </c:pt>
                <c:pt idx="42">
                  <c:v>25.1140489</c:v>
                </c:pt>
                <c:pt idx="43">
                  <c:v>25.211430700000001</c:v>
                </c:pt>
                <c:pt idx="44">
                  <c:v>25.0893546</c:v>
                </c:pt>
                <c:pt idx="45">
                  <c:v>25.204200799999999</c:v>
                </c:pt>
                <c:pt idx="46">
                  <c:v>25.406659300000001</c:v>
                </c:pt>
                <c:pt idx="47">
                  <c:v>25.289391999999999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C6-4A96-A663-21A250B72E9F}"/>
            </c:ext>
          </c:extLst>
        </c:ser>
        <c:ser>
          <c:idx val="1"/>
          <c:order val="2"/>
          <c:tx>
            <c:strRef>
              <c:f>'13'!$E$38</c:f>
              <c:strCache>
                <c:ptCount val="1"/>
                <c:pt idx="0">
                  <c:v>annual average</c:v>
                </c:pt>
              </c:strCache>
            </c:strRef>
          </c:tx>
          <c:spPr>
            <a:ln w="25400" cap="rnd">
              <a:solidFill>
                <a:schemeClr val="tx1">
                  <a:lumMod val="50000"/>
                  <a:lumOff val="50000"/>
                  <a:alpha val="67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'13'!$A$39:$A$86</c:f>
              <c:numCache>
                <c:formatCode>General</c:formatCode>
                <c:ptCount val="48"/>
                <c:pt idx="0">
                  <c:v>2024</c:v>
                </c:pt>
                <c:pt idx="1">
                  <c:v>2024</c:v>
                </c:pt>
                <c:pt idx="2">
                  <c:v>2024</c:v>
                </c:pt>
                <c:pt idx="3">
                  <c:v>2024</c:v>
                </c:pt>
                <c:pt idx="4">
                  <c:v>2024</c:v>
                </c:pt>
                <c:pt idx="5">
                  <c:v>2024</c:v>
                </c:pt>
                <c:pt idx="6">
                  <c:v>2024</c:v>
                </c:pt>
                <c:pt idx="7">
                  <c:v>2024</c:v>
                </c:pt>
                <c:pt idx="8">
                  <c:v>2024</c:v>
                </c:pt>
                <c:pt idx="9">
                  <c:v>2024</c:v>
                </c:pt>
                <c:pt idx="10">
                  <c:v>2024</c:v>
                </c:pt>
                <c:pt idx="11">
                  <c:v>2024</c:v>
                </c:pt>
                <c:pt idx="12">
                  <c:v>2025</c:v>
                </c:pt>
                <c:pt idx="13">
                  <c:v>2025</c:v>
                </c:pt>
                <c:pt idx="14">
                  <c:v>2025</c:v>
                </c:pt>
                <c:pt idx="15">
                  <c:v>2025</c:v>
                </c:pt>
                <c:pt idx="16">
                  <c:v>2025</c:v>
                </c:pt>
                <c:pt idx="17">
                  <c:v>2025</c:v>
                </c:pt>
                <c:pt idx="18">
                  <c:v>2025</c:v>
                </c:pt>
                <c:pt idx="19">
                  <c:v>2025</c:v>
                </c:pt>
                <c:pt idx="20">
                  <c:v>2025</c:v>
                </c:pt>
                <c:pt idx="21">
                  <c:v>2025</c:v>
                </c:pt>
                <c:pt idx="22">
                  <c:v>2025</c:v>
                </c:pt>
                <c:pt idx="23">
                  <c:v>2025</c:v>
                </c:pt>
                <c:pt idx="24">
                  <c:v>2026</c:v>
                </c:pt>
                <c:pt idx="25">
                  <c:v>2026</c:v>
                </c:pt>
                <c:pt idx="26">
                  <c:v>2026</c:v>
                </c:pt>
                <c:pt idx="27">
                  <c:v>2026</c:v>
                </c:pt>
                <c:pt idx="28">
                  <c:v>2026</c:v>
                </c:pt>
                <c:pt idx="29">
                  <c:v>2026</c:v>
                </c:pt>
                <c:pt idx="30">
                  <c:v>2026</c:v>
                </c:pt>
                <c:pt idx="31">
                  <c:v>2026</c:v>
                </c:pt>
                <c:pt idx="32">
                  <c:v>2026</c:v>
                </c:pt>
                <c:pt idx="33">
                  <c:v>2026</c:v>
                </c:pt>
                <c:pt idx="34">
                  <c:v>2026</c:v>
                </c:pt>
                <c:pt idx="35">
                  <c:v>2026</c:v>
                </c:pt>
                <c:pt idx="36">
                  <c:v>2027</c:v>
                </c:pt>
                <c:pt idx="37">
                  <c:v>2027</c:v>
                </c:pt>
                <c:pt idx="38">
                  <c:v>2027</c:v>
                </c:pt>
                <c:pt idx="39">
                  <c:v>2027</c:v>
                </c:pt>
                <c:pt idx="40">
                  <c:v>2027</c:v>
                </c:pt>
                <c:pt idx="41">
                  <c:v>2027</c:v>
                </c:pt>
                <c:pt idx="42">
                  <c:v>2027</c:v>
                </c:pt>
                <c:pt idx="43">
                  <c:v>2027</c:v>
                </c:pt>
                <c:pt idx="44">
                  <c:v>2027</c:v>
                </c:pt>
                <c:pt idx="45">
                  <c:v>2027</c:v>
                </c:pt>
                <c:pt idx="46">
                  <c:v>2027</c:v>
                </c:pt>
                <c:pt idx="47">
                  <c:v>2027</c:v>
                </c:pt>
              </c:numCache>
            </c:numRef>
          </c:cat>
          <c:val>
            <c:numRef>
              <c:f>'13'!$E$39:$E$86</c:f>
              <c:numCache>
                <c:formatCode>0.000</c:formatCode>
                <c:ptCount val="48"/>
                <c:pt idx="1">
                  <c:v>22.842990434666671</c:v>
                </c:pt>
                <c:pt idx="2">
                  <c:v>22.842990434666671</c:v>
                </c:pt>
                <c:pt idx="3">
                  <c:v>22.842990434666671</c:v>
                </c:pt>
                <c:pt idx="4">
                  <c:v>22.842990434666671</c:v>
                </c:pt>
                <c:pt idx="5">
                  <c:v>22.842990434666671</c:v>
                </c:pt>
                <c:pt idx="6">
                  <c:v>22.842990434666671</c:v>
                </c:pt>
                <c:pt idx="7">
                  <c:v>22.842990434666671</c:v>
                </c:pt>
                <c:pt idx="8">
                  <c:v>22.842990434666671</c:v>
                </c:pt>
                <c:pt idx="9">
                  <c:v>22.842990434666671</c:v>
                </c:pt>
                <c:pt idx="10">
                  <c:v>22.842990434666671</c:v>
                </c:pt>
                <c:pt idx="13">
                  <c:v>23.606656995416667</c:v>
                </c:pt>
                <c:pt idx="14">
                  <c:v>23.606656995416667</c:v>
                </c:pt>
                <c:pt idx="15">
                  <c:v>23.606656995416667</c:v>
                </c:pt>
                <c:pt idx="16">
                  <c:v>23.606656995416667</c:v>
                </c:pt>
                <c:pt idx="17">
                  <c:v>23.606656995416667</c:v>
                </c:pt>
                <c:pt idx="18">
                  <c:v>23.606656995416667</c:v>
                </c:pt>
                <c:pt idx="19">
                  <c:v>23.606656995416667</c:v>
                </c:pt>
                <c:pt idx="20">
                  <c:v>23.606656995416667</c:v>
                </c:pt>
                <c:pt idx="21">
                  <c:v>23.606656995416667</c:v>
                </c:pt>
                <c:pt idx="22">
                  <c:v>23.606656995416667</c:v>
                </c:pt>
                <c:pt idx="25">
                  <c:v>24.101645266999999</c:v>
                </c:pt>
                <c:pt idx="26">
                  <c:v>24.101645266999999</c:v>
                </c:pt>
                <c:pt idx="27">
                  <c:v>24.101645266999999</c:v>
                </c:pt>
                <c:pt idx="28">
                  <c:v>24.101645266999999</c:v>
                </c:pt>
                <c:pt idx="29">
                  <c:v>24.101645266999999</c:v>
                </c:pt>
                <c:pt idx="30">
                  <c:v>24.101645266999999</c:v>
                </c:pt>
                <c:pt idx="31">
                  <c:v>24.101645266999999</c:v>
                </c:pt>
                <c:pt idx="32">
                  <c:v>24.101645266999999</c:v>
                </c:pt>
                <c:pt idx="33">
                  <c:v>24.101645266999999</c:v>
                </c:pt>
                <c:pt idx="34">
                  <c:v>24.101645266999999</c:v>
                </c:pt>
                <c:pt idx="37">
                  <c:v>25.006085258333332</c:v>
                </c:pt>
                <c:pt idx="38">
                  <c:v>25.006085258333332</c:v>
                </c:pt>
                <c:pt idx="39">
                  <c:v>25.006085258333332</c:v>
                </c:pt>
                <c:pt idx="40">
                  <c:v>25.006085258333332</c:v>
                </c:pt>
                <c:pt idx="41">
                  <c:v>25.006085258333332</c:v>
                </c:pt>
                <c:pt idx="42">
                  <c:v>25.006085258333332</c:v>
                </c:pt>
                <c:pt idx="43">
                  <c:v>25.006085258333332</c:v>
                </c:pt>
                <c:pt idx="44">
                  <c:v>25.006085258333332</c:v>
                </c:pt>
                <c:pt idx="45">
                  <c:v>25.006085258333332</c:v>
                </c:pt>
                <c:pt idx="46">
                  <c:v>25.006085258333332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C6-4A96-A663-21A250B72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82746592"/>
        <c:axId val="-982732992"/>
      </c:lineChart>
      <c:catAx>
        <c:axId val="-982746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32992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-982732992"/>
        <c:scaling>
          <c:orientation val="minMax"/>
          <c:max val="26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46592"/>
        <c:crosses val="autoZero"/>
        <c:crossBetween val="midCat"/>
        <c:majorUnit val="0.5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02178329403739"/>
          <c:y val="0.13822789287724216"/>
          <c:w val="0.81725017423669521"/>
          <c:h val="0.7093265720448762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'14'!$C$26</c:f>
              <c:strCache>
                <c:ptCount val="1"/>
                <c:pt idx="0">
                  <c:v>ethane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'14'!$J$25:$M$25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'14'!$J$26:$M$26</c:f>
              <c:numCache>
                <c:formatCode>0.00</c:formatCode>
                <c:ptCount val="4"/>
                <c:pt idx="0">
                  <c:v>0.21580360389999997</c:v>
                </c:pt>
                <c:pt idx="1">
                  <c:v>0.23290612489999996</c:v>
                </c:pt>
                <c:pt idx="2">
                  <c:v>0.17353790359999977</c:v>
                </c:pt>
                <c:pt idx="3">
                  <c:v>0.17748590189999991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12-4BD4-B939-20B4247641AB}"/>
            </c:ext>
          </c:extLst>
        </c:ser>
        <c:ser>
          <c:idx val="2"/>
          <c:order val="1"/>
          <c:tx>
            <c:strRef>
              <c:f>'14'!$C$27</c:f>
              <c:strCache>
                <c:ptCount val="1"/>
                <c:pt idx="0">
                  <c:v>propane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'14'!$J$25:$M$25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'14'!$J$27:$M$27</c:f>
              <c:numCache>
                <c:formatCode>0.00</c:formatCode>
                <c:ptCount val="4"/>
                <c:pt idx="0">
                  <c:v>0.16021011429999987</c:v>
                </c:pt>
                <c:pt idx="1">
                  <c:v>0.11638170490000022</c:v>
                </c:pt>
                <c:pt idx="2">
                  <c:v>0.10884339259999987</c:v>
                </c:pt>
                <c:pt idx="3">
                  <c:v>0.15173608409999995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12-4BD4-B939-20B4247641AB}"/>
            </c:ext>
          </c:extLst>
        </c:ser>
        <c:ser>
          <c:idx val="0"/>
          <c:order val="3"/>
          <c:tx>
            <c:strRef>
              <c:f>'14'!$C$28</c:f>
              <c:strCache>
                <c:ptCount val="1"/>
                <c:pt idx="0">
                  <c:v>butanes</c:v>
                </c:pt>
              </c:strCache>
            </c:strRef>
          </c:tx>
          <c:spPr>
            <a:solidFill>
              <a:schemeClr val="accent2"/>
            </a:solidFill>
            <a:ln w="28575">
              <a:noFill/>
            </a:ln>
          </c:spPr>
          <c:invertIfNegative val="0"/>
          <c:cat>
            <c:numRef>
              <c:f>'14'!$J$25:$M$25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'14'!$J$28:$M$28</c:f>
              <c:numCache>
                <c:formatCode>0.00</c:formatCode>
                <c:ptCount val="4"/>
                <c:pt idx="0">
                  <c:v>7.9257663799999989E-2</c:v>
                </c:pt>
                <c:pt idx="1">
                  <c:v>5.4375185500000089E-2</c:v>
                </c:pt>
                <c:pt idx="2">
                  <c:v>4.3035479999999904E-2</c:v>
                </c:pt>
                <c:pt idx="3">
                  <c:v>5.826539399999997E-2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12-4BD4-B939-20B4247641AB}"/>
            </c:ext>
          </c:extLst>
        </c:ser>
        <c:ser>
          <c:idx val="5"/>
          <c:order val="4"/>
          <c:tx>
            <c:strRef>
              <c:f>'14'!$C$29</c:f>
              <c:strCache>
                <c:ptCount val="1"/>
                <c:pt idx="0">
                  <c:v>natural gasoline</c:v>
                </c:pt>
              </c:strCache>
            </c:strRef>
          </c:tx>
          <c:spPr>
            <a:solidFill>
              <a:schemeClr val="accent3"/>
            </a:solidFill>
            <a:ln w="28575">
              <a:noFill/>
            </a:ln>
          </c:spPr>
          <c:invertIfNegative val="0"/>
          <c:cat>
            <c:numRef>
              <c:f>'14'!$J$25:$M$25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'14'!$J$29:$M$29</c:f>
              <c:numCache>
                <c:formatCode>0.00</c:formatCode>
                <c:ptCount val="4"/>
                <c:pt idx="0">
                  <c:v>8.7196918319999983E-2</c:v>
                </c:pt>
                <c:pt idx="1">
                  <c:v>3.4405802230000004E-2</c:v>
                </c:pt>
                <c:pt idx="2">
                  <c:v>-1.9873030969999927E-2</c:v>
                </c:pt>
                <c:pt idx="3">
                  <c:v>1.7116810419999906E-2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12-4BD4-B939-20B424764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82753120"/>
        <c:axId val="-982748224"/>
      </c:barChart>
      <c:lineChart>
        <c:grouping val="stacked"/>
        <c:varyColors val="0"/>
        <c:ser>
          <c:idx val="4"/>
          <c:order val="2"/>
          <c:tx>
            <c:strRef>
              <c:f>'14'!$C$30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ot"/>
            <c:size val="5"/>
            <c:spPr>
              <a:solidFill>
                <a:schemeClr val="bg1"/>
              </a:solidFill>
              <a:ln w="38100">
                <a:solidFill>
                  <a:schemeClr val="tx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'14'!$J$25:$M$25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'14'!$J$30:$M$30</c:f>
              <c:numCache>
                <c:formatCode>0.00</c:formatCode>
                <c:ptCount val="4"/>
                <c:pt idx="0">
                  <c:v>0.54246830031999982</c:v>
                </c:pt>
                <c:pt idx="1">
                  <c:v>0.43806881753000027</c:v>
                </c:pt>
                <c:pt idx="2">
                  <c:v>0.30554374522999961</c:v>
                </c:pt>
                <c:pt idx="3">
                  <c:v>0.40460419041999973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712-4BD4-B939-20B424764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82753120"/>
        <c:axId val="-982748224"/>
      </c:lineChart>
      <c:scatterChart>
        <c:scatterStyle val="lineMarker"/>
        <c:varyColors val="0"/>
        <c:ser>
          <c:idx val="3"/>
          <c:order val="5"/>
          <c:tx>
            <c:strRef>
              <c:f>'14'!$C$89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'14'!$B$90:$B$91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xVal>
          <c:yVal>
            <c:numRef>
              <c:f>'14'!$C$90:$C$91</c:f>
              <c:numCache>
                <c:formatCode>0.00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9712-4BD4-B939-20B424764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82760192"/>
        <c:axId val="-982761280"/>
      </c:scatterChart>
      <c:catAx>
        <c:axId val="-98275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48224"/>
        <c:crosses val="autoZero"/>
        <c:auto val="1"/>
        <c:lblAlgn val="ctr"/>
        <c:lblOffset val="100"/>
        <c:tickLblSkip val="1"/>
        <c:noMultiLvlLbl val="0"/>
      </c:catAx>
      <c:valAx>
        <c:axId val="-982748224"/>
        <c:scaling>
          <c:orientation val="minMax"/>
          <c:max val="0.60000000000000009"/>
          <c:min val="-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53120"/>
        <c:crosses val="autoZero"/>
        <c:crossBetween val="between"/>
        <c:majorUnit val="0.1"/>
      </c:valAx>
      <c:valAx>
        <c:axId val="-982761280"/>
        <c:scaling>
          <c:orientation val="minMax"/>
          <c:max val="1"/>
        </c:scaling>
        <c:delete val="0"/>
        <c:axPos val="r"/>
        <c:numFmt formatCode="0.00" sourceLinked="1"/>
        <c:majorTickMark val="none"/>
        <c:minorTickMark val="none"/>
        <c:tickLblPos val="none"/>
        <c:spPr>
          <a:ln>
            <a:noFill/>
          </a:ln>
        </c:spPr>
        <c:crossAx val="-982760192"/>
        <c:crosses val="max"/>
        <c:crossBetween val="midCat"/>
        <c:majorUnit val="0.5"/>
      </c:valAx>
      <c:valAx>
        <c:axId val="-982760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82761280"/>
        <c:crosses val="autoZero"/>
        <c:crossBetween val="midCat"/>
      </c:valAx>
      <c:spPr>
        <a:noFill/>
        <a:ln>
          <a:solidFill>
            <a:schemeClr val="bg1">
              <a:lumMod val="9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45798796754222"/>
          <c:y val="0.13527864057646757"/>
          <c:w val="0.77504979603497992"/>
          <c:h val="0.71710935009905696"/>
        </c:manualLayout>
      </c:layout>
      <c:lineChart>
        <c:grouping val="standard"/>
        <c:varyColors val="0"/>
        <c:ser>
          <c:idx val="0"/>
          <c:order val="0"/>
          <c:tx>
            <c:v>monthly production</c:v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'14'!$B$36:$B$83</c:f>
              <c:numCache>
                <c:formatCode>General</c:formatCode>
                <c:ptCount val="48"/>
                <c:pt idx="0">
                  <c:v>2024</c:v>
                </c:pt>
                <c:pt idx="1">
                  <c:v>2024</c:v>
                </c:pt>
                <c:pt idx="2">
                  <c:v>2024</c:v>
                </c:pt>
                <c:pt idx="3">
                  <c:v>2024</c:v>
                </c:pt>
                <c:pt idx="4">
                  <c:v>2024</c:v>
                </c:pt>
                <c:pt idx="5">
                  <c:v>2024</c:v>
                </c:pt>
                <c:pt idx="6">
                  <c:v>2024</c:v>
                </c:pt>
                <c:pt idx="7">
                  <c:v>2024</c:v>
                </c:pt>
                <c:pt idx="8">
                  <c:v>2024</c:v>
                </c:pt>
                <c:pt idx="9">
                  <c:v>2024</c:v>
                </c:pt>
                <c:pt idx="10">
                  <c:v>2024</c:v>
                </c:pt>
                <c:pt idx="11">
                  <c:v>2024</c:v>
                </c:pt>
                <c:pt idx="12">
                  <c:v>2025</c:v>
                </c:pt>
                <c:pt idx="13">
                  <c:v>2025</c:v>
                </c:pt>
                <c:pt idx="14">
                  <c:v>2025</c:v>
                </c:pt>
                <c:pt idx="15">
                  <c:v>2025</c:v>
                </c:pt>
                <c:pt idx="16">
                  <c:v>2025</c:v>
                </c:pt>
                <c:pt idx="17">
                  <c:v>2025</c:v>
                </c:pt>
                <c:pt idx="18">
                  <c:v>2025</c:v>
                </c:pt>
                <c:pt idx="19">
                  <c:v>2025</c:v>
                </c:pt>
                <c:pt idx="20">
                  <c:v>2025</c:v>
                </c:pt>
                <c:pt idx="21">
                  <c:v>2025</c:v>
                </c:pt>
                <c:pt idx="22">
                  <c:v>2025</c:v>
                </c:pt>
                <c:pt idx="23">
                  <c:v>2025</c:v>
                </c:pt>
                <c:pt idx="24">
                  <c:v>2026</c:v>
                </c:pt>
                <c:pt idx="25">
                  <c:v>2026</c:v>
                </c:pt>
                <c:pt idx="26">
                  <c:v>2026</c:v>
                </c:pt>
                <c:pt idx="27">
                  <c:v>2026</c:v>
                </c:pt>
                <c:pt idx="28">
                  <c:v>2026</c:v>
                </c:pt>
                <c:pt idx="29">
                  <c:v>2026</c:v>
                </c:pt>
                <c:pt idx="30">
                  <c:v>2026</c:v>
                </c:pt>
                <c:pt idx="31">
                  <c:v>2026</c:v>
                </c:pt>
                <c:pt idx="32">
                  <c:v>2026</c:v>
                </c:pt>
                <c:pt idx="33">
                  <c:v>2026</c:v>
                </c:pt>
                <c:pt idx="34">
                  <c:v>2026</c:v>
                </c:pt>
                <c:pt idx="35">
                  <c:v>2026</c:v>
                </c:pt>
                <c:pt idx="36">
                  <c:v>2027</c:v>
                </c:pt>
                <c:pt idx="37">
                  <c:v>2027</c:v>
                </c:pt>
                <c:pt idx="38">
                  <c:v>2027</c:v>
                </c:pt>
                <c:pt idx="39">
                  <c:v>2027</c:v>
                </c:pt>
                <c:pt idx="40">
                  <c:v>2027</c:v>
                </c:pt>
                <c:pt idx="41">
                  <c:v>2027</c:v>
                </c:pt>
                <c:pt idx="42">
                  <c:v>2027</c:v>
                </c:pt>
                <c:pt idx="43">
                  <c:v>2027</c:v>
                </c:pt>
                <c:pt idx="44">
                  <c:v>2027</c:v>
                </c:pt>
                <c:pt idx="45">
                  <c:v>2027</c:v>
                </c:pt>
                <c:pt idx="46">
                  <c:v>2027</c:v>
                </c:pt>
                <c:pt idx="47">
                  <c:v>2027</c:v>
                </c:pt>
              </c:numCache>
            </c:numRef>
          </c:cat>
          <c:val>
            <c:numRef>
              <c:f>'14'!$D$36:$D$83</c:f>
              <c:numCache>
                <c:formatCode>0.00</c:formatCode>
                <c:ptCount val="48"/>
                <c:pt idx="0">
                  <c:v>6.1396769999999998</c:v>
                </c:pt>
                <c:pt idx="1">
                  <c:v>6.7073450000000001</c:v>
                </c:pt>
                <c:pt idx="2">
                  <c:v>6.9603229999999998</c:v>
                </c:pt>
                <c:pt idx="3">
                  <c:v>7.0796000000000001</c:v>
                </c:pt>
                <c:pt idx="4">
                  <c:v>7.1399679999999996</c:v>
                </c:pt>
                <c:pt idx="5">
                  <c:v>7.1203000000000003</c:v>
                </c:pt>
                <c:pt idx="6">
                  <c:v>7.0094839999999996</c:v>
                </c:pt>
                <c:pt idx="7">
                  <c:v>7.1390969999999996</c:v>
                </c:pt>
                <c:pt idx="8">
                  <c:v>7.2344999999999997</c:v>
                </c:pt>
                <c:pt idx="9">
                  <c:v>7.3744189999999996</c:v>
                </c:pt>
                <c:pt idx="10">
                  <c:v>7.3837330000000003</c:v>
                </c:pt>
                <c:pt idx="11">
                  <c:v>7.204161</c:v>
                </c:pt>
                <c:pt idx="12">
                  <c:v>6.7095159999999998</c:v>
                </c:pt>
                <c:pt idx="13">
                  <c:v>6.9413210000000003</c:v>
                </c:pt>
                <c:pt idx="14">
                  <c:v>7.3242580000000004</c:v>
                </c:pt>
                <c:pt idx="15">
                  <c:v>7.3574330000000003</c:v>
                </c:pt>
                <c:pt idx="16">
                  <c:v>7.4719360000000004</c:v>
                </c:pt>
                <c:pt idx="17">
                  <c:v>7.4839330000000004</c:v>
                </c:pt>
                <c:pt idx="18">
                  <c:v>7.576581</c:v>
                </c:pt>
                <c:pt idx="19">
                  <c:v>7.7120649999999999</c:v>
                </c:pt>
                <c:pt idx="20">
                  <c:v>7.8946670000000001</c:v>
                </c:pt>
                <c:pt idx="21">
                  <c:v>7.7984520000000002</c:v>
                </c:pt>
                <c:pt idx="22">
                  <c:v>7.8491</c:v>
                </c:pt>
                <c:pt idx="23">
                  <c:v>7.6001289999999999</c:v>
                </c:pt>
                <c:pt idx="24">
                  <c:v>7.2125159999999999</c:v>
                </c:pt>
                <c:pt idx="25">
                  <c:v>7.6536790000000003</c:v>
                </c:pt>
                <c:pt idx="26">
                  <c:v>7.6876705834000001</c:v>
                </c:pt>
                <c:pt idx="27">
                  <c:v>7.6961590571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75-41B6-86B0-90F0F15308E8}"/>
            </c:ext>
          </c:extLst>
        </c:ser>
        <c:ser>
          <c:idx val="2"/>
          <c:order val="1"/>
          <c:tx>
            <c:v>monthly forecast</c:v>
          </c:tx>
          <c:spPr>
            <a:ln w="28575" cap="rnd">
              <a:solidFill>
                <a:schemeClr val="accent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'14'!$B$36:$B$83</c:f>
              <c:numCache>
                <c:formatCode>General</c:formatCode>
                <c:ptCount val="48"/>
                <c:pt idx="0">
                  <c:v>2024</c:v>
                </c:pt>
                <c:pt idx="1">
                  <c:v>2024</c:v>
                </c:pt>
                <c:pt idx="2">
                  <c:v>2024</c:v>
                </c:pt>
                <c:pt idx="3">
                  <c:v>2024</c:v>
                </c:pt>
                <c:pt idx="4">
                  <c:v>2024</c:v>
                </c:pt>
                <c:pt idx="5">
                  <c:v>2024</c:v>
                </c:pt>
                <c:pt idx="6">
                  <c:v>2024</c:v>
                </c:pt>
                <c:pt idx="7">
                  <c:v>2024</c:v>
                </c:pt>
                <c:pt idx="8">
                  <c:v>2024</c:v>
                </c:pt>
                <c:pt idx="9">
                  <c:v>2024</c:v>
                </c:pt>
                <c:pt idx="10">
                  <c:v>2024</c:v>
                </c:pt>
                <c:pt idx="11">
                  <c:v>2024</c:v>
                </c:pt>
                <c:pt idx="12">
                  <c:v>2025</c:v>
                </c:pt>
                <c:pt idx="13">
                  <c:v>2025</c:v>
                </c:pt>
                <c:pt idx="14">
                  <c:v>2025</c:v>
                </c:pt>
                <c:pt idx="15">
                  <c:v>2025</c:v>
                </c:pt>
                <c:pt idx="16">
                  <c:v>2025</c:v>
                </c:pt>
                <c:pt idx="17">
                  <c:v>2025</c:v>
                </c:pt>
                <c:pt idx="18">
                  <c:v>2025</c:v>
                </c:pt>
                <c:pt idx="19">
                  <c:v>2025</c:v>
                </c:pt>
                <c:pt idx="20">
                  <c:v>2025</c:v>
                </c:pt>
                <c:pt idx="21">
                  <c:v>2025</c:v>
                </c:pt>
                <c:pt idx="22">
                  <c:v>2025</c:v>
                </c:pt>
                <c:pt idx="23">
                  <c:v>2025</c:v>
                </c:pt>
                <c:pt idx="24">
                  <c:v>2026</c:v>
                </c:pt>
                <c:pt idx="25">
                  <c:v>2026</c:v>
                </c:pt>
                <c:pt idx="26">
                  <c:v>2026</c:v>
                </c:pt>
                <c:pt idx="27">
                  <c:v>2026</c:v>
                </c:pt>
                <c:pt idx="28">
                  <c:v>2026</c:v>
                </c:pt>
                <c:pt idx="29">
                  <c:v>2026</c:v>
                </c:pt>
                <c:pt idx="30">
                  <c:v>2026</c:v>
                </c:pt>
                <c:pt idx="31">
                  <c:v>2026</c:v>
                </c:pt>
                <c:pt idx="32">
                  <c:v>2026</c:v>
                </c:pt>
                <c:pt idx="33">
                  <c:v>2026</c:v>
                </c:pt>
                <c:pt idx="34">
                  <c:v>2026</c:v>
                </c:pt>
                <c:pt idx="35">
                  <c:v>2026</c:v>
                </c:pt>
                <c:pt idx="36">
                  <c:v>2027</c:v>
                </c:pt>
                <c:pt idx="37">
                  <c:v>2027</c:v>
                </c:pt>
                <c:pt idx="38">
                  <c:v>2027</c:v>
                </c:pt>
                <c:pt idx="39">
                  <c:v>2027</c:v>
                </c:pt>
                <c:pt idx="40">
                  <c:v>2027</c:v>
                </c:pt>
                <c:pt idx="41">
                  <c:v>2027</c:v>
                </c:pt>
                <c:pt idx="42">
                  <c:v>2027</c:v>
                </c:pt>
                <c:pt idx="43">
                  <c:v>2027</c:v>
                </c:pt>
                <c:pt idx="44">
                  <c:v>2027</c:v>
                </c:pt>
                <c:pt idx="45">
                  <c:v>2027</c:v>
                </c:pt>
                <c:pt idx="46">
                  <c:v>2027</c:v>
                </c:pt>
                <c:pt idx="47">
                  <c:v>2027</c:v>
                </c:pt>
              </c:numCache>
            </c:numRef>
          </c:cat>
          <c:val>
            <c:numRef>
              <c:f>'14'!$E$36:$E$83</c:f>
              <c:numCache>
                <c:formatCode>0.00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7.6961590571</c:v>
                </c:pt>
                <c:pt idx="28">
                  <c:v>7.7384919999999999</c:v>
                </c:pt>
                <c:pt idx="29">
                  <c:v>7.797682</c:v>
                </c:pt>
                <c:pt idx="30">
                  <c:v>7.8193349999999997</c:v>
                </c:pt>
                <c:pt idx="31">
                  <c:v>7.9203760000000001</c:v>
                </c:pt>
                <c:pt idx="32">
                  <c:v>7.9773849999999999</c:v>
                </c:pt>
                <c:pt idx="33">
                  <c:v>8.0203710000000008</c:v>
                </c:pt>
                <c:pt idx="34">
                  <c:v>8.0256880000000006</c:v>
                </c:pt>
                <c:pt idx="35">
                  <c:v>7.86592</c:v>
                </c:pt>
                <c:pt idx="36">
                  <c:v>7.8746109999999998</c:v>
                </c:pt>
                <c:pt idx="37">
                  <c:v>7.8479000000000001</c:v>
                </c:pt>
                <c:pt idx="38">
                  <c:v>8.0844149999999999</c:v>
                </c:pt>
                <c:pt idx="39">
                  <c:v>8.2051440000000007</c:v>
                </c:pt>
                <c:pt idx="40">
                  <c:v>8.2480139999999995</c:v>
                </c:pt>
                <c:pt idx="41">
                  <c:v>8.2284629999999996</c:v>
                </c:pt>
                <c:pt idx="42">
                  <c:v>8.2146209999999993</c:v>
                </c:pt>
                <c:pt idx="43">
                  <c:v>8.2913879999999995</c:v>
                </c:pt>
                <c:pt idx="44">
                  <c:v>8.3394150000000007</c:v>
                </c:pt>
                <c:pt idx="45">
                  <c:v>8.3626810000000003</c:v>
                </c:pt>
                <c:pt idx="46">
                  <c:v>8.3620319999999992</c:v>
                </c:pt>
                <c:pt idx="47">
                  <c:v>8.1921160000000004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75-41B6-86B0-90F0F15308E8}"/>
            </c:ext>
          </c:extLst>
        </c:ser>
        <c:ser>
          <c:idx val="1"/>
          <c:order val="2"/>
          <c:tx>
            <c:strRef>
              <c:f>'14'!$F$35</c:f>
              <c:strCache>
                <c:ptCount val="1"/>
                <c:pt idx="0">
                  <c:v>annual average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  <a:alpha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'14'!$B$36:$B$83</c:f>
              <c:numCache>
                <c:formatCode>General</c:formatCode>
                <c:ptCount val="48"/>
                <c:pt idx="0">
                  <c:v>2024</c:v>
                </c:pt>
                <c:pt idx="1">
                  <c:v>2024</c:v>
                </c:pt>
                <c:pt idx="2">
                  <c:v>2024</c:v>
                </c:pt>
                <c:pt idx="3">
                  <c:v>2024</c:v>
                </c:pt>
                <c:pt idx="4">
                  <c:v>2024</c:v>
                </c:pt>
                <c:pt idx="5">
                  <c:v>2024</c:v>
                </c:pt>
                <c:pt idx="6">
                  <c:v>2024</c:v>
                </c:pt>
                <c:pt idx="7">
                  <c:v>2024</c:v>
                </c:pt>
                <c:pt idx="8">
                  <c:v>2024</c:v>
                </c:pt>
                <c:pt idx="9">
                  <c:v>2024</c:v>
                </c:pt>
                <c:pt idx="10">
                  <c:v>2024</c:v>
                </c:pt>
                <c:pt idx="11">
                  <c:v>2024</c:v>
                </c:pt>
                <c:pt idx="12">
                  <c:v>2025</c:v>
                </c:pt>
                <c:pt idx="13">
                  <c:v>2025</c:v>
                </c:pt>
                <c:pt idx="14">
                  <c:v>2025</c:v>
                </c:pt>
                <c:pt idx="15">
                  <c:v>2025</c:v>
                </c:pt>
                <c:pt idx="16">
                  <c:v>2025</c:v>
                </c:pt>
                <c:pt idx="17">
                  <c:v>2025</c:v>
                </c:pt>
                <c:pt idx="18">
                  <c:v>2025</c:v>
                </c:pt>
                <c:pt idx="19">
                  <c:v>2025</c:v>
                </c:pt>
                <c:pt idx="20">
                  <c:v>2025</c:v>
                </c:pt>
                <c:pt idx="21">
                  <c:v>2025</c:v>
                </c:pt>
                <c:pt idx="22">
                  <c:v>2025</c:v>
                </c:pt>
                <c:pt idx="23">
                  <c:v>2025</c:v>
                </c:pt>
                <c:pt idx="24">
                  <c:v>2026</c:v>
                </c:pt>
                <c:pt idx="25">
                  <c:v>2026</c:v>
                </c:pt>
                <c:pt idx="26">
                  <c:v>2026</c:v>
                </c:pt>
                <c:pt idx="27">
                  <c:v>2026</c:v>
                </c:pt>
                <c:pt idx="28">
                  <c:v>2026</c:v>
                </c:pt>
                <c:pt idx="29">
                  <c:v>2026</c:v>
                </c:pt>
                <c:pt idx="30">
                  <c:v>2026</c:v>
                </c:pt>
                <c:pt idx="31">
                  <c:v>2026</c:v>
                </c:pt>
                <c:pt idx="32">
                  <c:v>2026</c:v>
                </c:pt>
                <c:pt idx="33">
                  <c:v>2026</c:v>
                </c:pt>
                <c:pt idx="34">
                  <c:v>2026</c:v>
                </c:pt>
                <c:pt idx="35">
                  <c:v>2026</c:v>
                </c:pt>
                <c:pt idx="36">
                  <c:v>2027</c:v>
                </c:pt>
                <c:pt idx="37">
                  <c:v>2027</c:v>
                </c:pt>
                <c:pt idx="38">
                  <c:v>2027</c:v>
                </c:pt>
                <c:pt idx="39">
                  <c:v>2027</c:v>
                </c:pt>
                <c:pt idx="40">
                  <c:v>2027</c:v>
                </c:pt>
                <c:pt idx="41">
                  <c:v>2027</c:v>
                </c:pt>
                <c:pt idx="42">
                  <c:v>2027</c:v>
                </c:pt>
                <c:pt idx="43">
                  <c:v>2027</c:v>
                </c:pt>
                <c:pt idx="44">
                  <c:v>2027</c:v>
                </c:pt>
                <c:pt idx="45">
                  <c:v>2027</c:v>
                </c:pt>
                <c:pt idx="46">
                  <c:v>2027</c:v>
                </c:pt>
                <c:pt idx="47">
                  <c:v>2027</c:v>
                </c:pt>
              </c:numCache>
            </c:numRef>
          </c:cat>
          <c:val>
            <c:numRef>
              <c:f>'14'!$F$36:$F$83</c:f>
              <c:numCache>
                <c:formatCode>0.00</c:formatCode>
                <c:ptCount val="48"/>
                <c:pt idx="1">
                  <c:v>7.041050583333333</c:v>
                </c:pt>
                <c:pt idx="2">
                  <c:v>7.041050583333333</c:v>
                </c:pt>
                <c:pt idx="3">
                  <c:v>7.041050583333333</c:v>
                </c:pt>
                <c:pt idx="4">
                  <c:v>7.041050583333333</c:v>
                </c:pt>
                <c:pt idx="5">
                  <c:v>7.041050583333333</c:v>
                </c:pt>
                <c:pt idx="6">
                  <c:v>7.041050583333333</c:v>
                </c:pt>
                <c:pt idx="7">
                  <c:v>7.041050583333333</c:v>
                </c:pt>
                <c:pt idx="8">
                  <c:v>7.041050583333333</c:v>
                </c:pt>
                <c:pt idx="9">
                  <c:v>7.041050583333333</c:v>
                </c:pt>
                <c:pt idx="10">
                  <c:v>7.041050583333333</c:v>
                </c:pt>
                <c:pt idx="13">
                  <c:v>7.4766159166666659</c:v>
                </c:pt>
                <c:pt idx="14">
                  <c:v>7.4766159166666659</c:v>
                </c:pt>
                <c:pt idx="15">
                  <c:v>7.4766159166666659</c:v>
                </c:pt>
                <c:pt idx="16">
                  <c:v>7.4766159166666659</c:v>
                </c:pt>
                <c:pt idx="17">
                  <c:v>7.4766159166666659</c:v>
                </c:pt>
                <c:pt idx="18">
                  <c:v>7.4766159166666659</c:v>
                </c:pt>
                <c:pt idx="19">
                  <c:v>7.4766159166666659</c:v>
                </c:pt>
                <c:pt idx="20">
                  <c:v>7.4766159166666659</c:v>
                </c:pt>
                <c:pt idx="21">
                  <c:v>7.4766159166666659</c:v>
                </c:pt>
                <c:pt idx="22">
                  <c:v>7.4766159166666659</c:v>
                </c:pt>
                <c:pt idx="25">
                  <c:v>7.7846061367083337</c:v>
                </c:pt>
                <c:pt idx="26">
                  <c:v>7.7846061367083337</c:v>
                </c:pt>
                <c:pt idx="27">
                  <c:v>7.7846061367083337</c:v>
                </c:pt>
                <c:pt idx="28">
                  <c:v>7.7846061367083337</c:v>
                </c:pt>
                <c:pt idx="29">
                  <c:v>7.7846061367083337</c:v>
                </c:pt>
                <c:pt idx="30">
                  <c:v>7.7846061367083337</c:v>
                </c:pt>
                <c:pt idx="31">
                  <c:v>7.7846061367083337</c:v>
                </c:pt>
                <c:pt idx="32">
                  <c:v>7.7846061367083337</c:v>
                </c:pt>
                <c:pt idx="33">
                  <c:v>7.7846061367083337</c:v>
                </c:pt>
                <c:pt idx="34">
                  <c:v>7.7846061367083337</c:v>
                </c:pt>
                <c:pt idx="37">
                  <c:v>8.1875666666666671</c:v>
                </c:pt>
                <c:pt idx="38">
                  <c:v>8.1875666666666671</c:v>
                </c:pt>
                <c:pt idx="39">
                  <c:v>8.1875666666666671</c:v>
                </c:pt>
                <c:pt idx="40">
                  <c:v>8.1875666666666671</c:v>
                </c:pt>
                <c:pt idx="41">
                  <c:v>8.1875666666666671</c:v>
                </c:pt>
                <c:pt idx="42">
                  <c:v>8.1875666666666671</c:v>
                </c:pt>
                <c:pt idx="43">
                  <c:v>8.1875666666666671</c:v>
                </c:pt>
                <c:pt idx="44">
                  <c:v>8.1875666666666671</c:v>
                </c:pt>
                <c:pt idx="45">
                  <c:v>8.1875666666666671</c:v>
                </c:pt>
                <c:pt idx="46">
                  <c:v>8.1875666666666671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75-41B6-86B0-90F0F1530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82747680"/>
        <c:axId val="-982759648"/>
      </c:lineChart>
      <c:catAx>
        <c:axId val="-982747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59648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-982759648"/>
        <c:scaling>
          <c:orientation val="minMax"/>
          <c:min val="5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47680"/>
        <c:crosses val="autoZero"/>
        <c:crossBetween val="midCat"/>
        <c:majorUnit val="0.5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11588406107122"/>
          <c:y val="0.1379336957880265"/>
          <c:w val="0.79441627362176148"/>
          <c:h val="0.5092093751438965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'15'!$C$26</c:f>
              <c:strCache>
                <c:ptCount val="1"/>
                <c:pt idx="0">
                  <c:v>motor gasoline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'15'!$J$25:$M$25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'15'!$J$26:$M$26</c:f>
              <c:numCache>
                <c:formatCode>0.000</c:formatCode>
                <c:ptCount val="4"/>
                <c:pt idx="0">
                  <c:v>2.1549116299999227E-2</c:v>
                </c:pt>
                <c:pt idx="1">
                  <c:v>-6.0611412200000103E-2</c:v>
                </c:pt>
                <c:pt idx="2">
                  <c:v>-0.1219061945999993</c:v>
                </c:pt>
                <c:pt idx="3">
                  <c:v>-0.10384716160000096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3B-4D70-B375-D99F66E026C6}"/>
            </c:ext>
          </c:extLst>
        </c:ser>
        <c:ser>
          <c:idx val="2"/>
          <c:order val="1"/>
          <c:tx>
            <c:strRef>
              <c:f>'15'!$C$27</c:f>
              <c:strCache>
                <c:ptCount val="1"/>
                <c:pt idx="0">
                  <c:v>jet fuel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'15'!$J$25:$M$25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'15'!$J$27:$M$27</c:f>
              <c:numCache>
                <c:formatCode>0.000</c:formatCode>
                <c:ptCount val="4"/>
                <c:pt idx="0">
                  <c:v>3.6894430900000108E-2</c:v>
                </c:pt>
                <c:pt idx="1">
                  <c:v>3.495805399999985E-2</c:v>
                </c:pt>
                <c:pt idx="2">
                  <c:v>-6.0199725999998677E-3</c:v>
                </c:pt>
                <c:pt idx="3">
                  <c:v>2.6598739699999818E-2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3B-4D70-B375-D99F66E026C6}"/>
            </c:ext>
          </c:extLst>
        </c:ser>
        <c:ser>
          <c:idx val="0"/>
          <c:order val="3"/>
          <c:tx>
            <c:strRef>
              <c:f>'15'!$C$28</c:f>
              <c:strCache>
                <c:ptCount val="1"/>
                <c:pt idx="0">
                  <c:v>distillate fuel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8575">
              <a:noFill/>
            </a:ln>
          </c:spPr>
          <c:invertIfNegative val="0"/>
          <c:cat>
            <c:numRef>
              <c:f>'15'!$J$25:$M$25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'15'!$J$28:$M$28</c:f>
              <c:numCache>
                <c:formatCode>0.000</c:formatCode>
                <c:ptCount val="4"/>
                <c:pt idx="0">
                  <c:v>-0.12406855500000002</c:v>
                </c:pt>
                <c:pt idx="1">
                  <c:v>0.10226629199999993</c:v>
                </c:pt>
                <c:pt idx="2">
                  <c:v>-3.1517983500000124E-2</c:v>
                </c:pt>
                <c:pt idx="3">
                  <c:v>-4.4171424700000017E-2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3B-4D70-B375-D99F66E026C6}"/>
            </c:ext>
          </c:extLst>
        </c:ser>
        <c:ser>
          <c:idx val="5"/>
          <c:order val="4"/>
          <c:tx>
            <c:strRef>
              <c:f>'15'!$C$30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8575">
              <a:noFill/>
            </a:ln>
          </c:spPr>
          <c:invertIfNegative val="0"/>
          <c:cat>
            <c:numRef>
              <c:f>'15'!$J$25:$M$25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'15'!$J$30:$M$30</c:f>
              <c:numCache>
                <c:formatCode>0.000</c:formatCode>
                <c:ptCount val="4"/>
                <c:pt idx="0">
                  <c:v>1.7514435700000774E-2</c:v>
                </c:pt>
                <c:pt idx="1">
                  <c:v>-5.9138696200001561E-2</c:v>
                </c:pt>
                <c:pt idx="2">
                  <c:v>9.1847526900000531E-2</c:v>
                </c:pt>
                <c:pt idx="3">
                  <c:v>3.0210993900002592E-2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3B-4D70-B375-D99F66E026C6}"/>
            </c:ext>
          </c:extLst>
        </c:ser>
        <c:ser>
          <c:idx val="3"/>
          <c:order val="5"/>
          <c:tx>
            <c:strRef>
              <c:f>'15'!$C$29</c:f>
              <c:strCache>
                <c:ptCount val="1"/>
                <c:pt idx="0">
                  <c:v>hydrocarbon gas liquids</c:v>
                </c:pt>
              </c:strCache>
            </c:strRef>
          </c:tx>
          <c:spPr>
            <a:solidFill>
              <a:schemeClr val="accent3"/>
            </a:solidFill>
            <a:ln w="28575">
              <a:noFill/>
            </a:ln>
          </c:spPr>
          <c:invertIfNegative val="0"/>
          <c:cat>
            <c:numRef>
              <c:f>'15'!$J$25:$M$25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'15'!$J$29:$M$29</c:f>
              <c:numCache>
                <c:formatCode>0.000</c:formatCode>
                <c:ptCount val="4"/>
                <c:pt idx="0">
                  <c:v>0.23681736009999987</c:v>
                </c:pt>
                <c:pt idx="1">
                  <c:v>0.12913518240000021</c:v>
                </c:pt>
                <c:pt idx="2">
                  <c:v>0.16282333179999986</c:v>
                </c:pt>
                <c:pt idx="3">
                  <c:v>7.6585336700000006E-2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3B-4D70-B375-D99F66E02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82759104"/>
        <c:axId val="-982752576"/>
      </c:barChart>
      <c:lineChart>
        <c:grouping val="stacked"/>
        <c:varyColors val="0"/>
        <c:ser>
          <c:idx val="4"/>
          <c:order val="2"/>
          <c:tx>
            <c:strRef>
              <c:f>'15'!$C$31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ot"/>
            <c:size val="5"/>
            <c:spPr>
              <a:solidFill>
                <a:schemeClr val="bg1"/>
              </a:solidFill>
              <a:ln w="38100">
                <a:solidFill>
                  <a:schemeClr val="tx1"/>
                </a:solidFill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8.6914685987015156E-2"/>
                  <c:y val="-0.1276861145248525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B9-4EA1-9DC8-B123431D7869}"/>
                </c:ext>
              </c:extLst>
            </c:dLbl>
            <c:dLbl>
              <c:idx val="1"/>
              <c:layout>
                <c:manualLayout>
                  <c:x val="-8.6896038894236555E-2"/>
                  <c:y val="-0.1336386801925288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8288" rIns="38100" bIns="18288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1921317572495781"/>
                      <c:h val="8.87097807362494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5B9-4EA1-9DC8-B123431D7869}"/>
                </c:ext>
              </c:extLst>
            </c:dLbl>
            <c:dLbl>
              <c:idx val="2"/>
              <c:layout>
                <c:manualLayout>
                  <c:x val="-0.11201864671379737"/>
                  <c:y val="5.26367676040472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9144" tIns="0" rIns="9144" bIns="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5876907434018114"/>
                      <c:h val="7.749484147040645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F03B-4D70-B375-D99F66E026C6}"/>
                </c:ext>
              </c:extLst>
            </c:dLbl>
            <c:dLbl>
              <c:idx val="3"/>
              <c:layout>
                <c:manualLayout>
                  <c:x val="-7.9670938949485695E-2"/>
                  <c:y val="3.699776989726896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8288" rIns="38100" bIns="18288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3823940201481599"/>
                      <c:h val="0.1125184787305944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F03B-4D70-B375-D99F66E026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8288" rIns="38100" bIns="18288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'15'!$J$25:$M$25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'15'!$J$31:$M$31</c:f>
              <c:numCache>
                <c:formatCode>0.00</c:formatCode>
                <c:ptCount val="4"/>
                <c:pt idx="0">
                  <c:v>0.18870678799999996</c:v>
                </c:pt>
                <c:pt idx="1">
                  <c:v>0.14660941999999832</c:v>
                </c:pt>
                <c:pt idx="2">
                  <c:v>9.5226708000001103E-2</c:v>
                </c:pt>
                <c:pt idx="3">
                  <c:v>-1.462351599999856E-2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03B-4D70-B375-D99F66E02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82759104"/>
        <c:axId val="-982752576"/>
      </c:lineChart>
      <c:scatterChart>
        <c:scatterStyle val="lineMarker"/>
        <c:varyColors val="0"/>
        <c:ser>
          <c:idx val="6"/>
          <c:order val="6"/>
          <c:tx>
            <c:strRef>
              <c:f>'15'!$C$89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dPt>
            <c:idx val="1"/>
            <c:bubble3D val="0"/>
            <c:spPr>
              <a:ln w="9525" cap="flat">
                <a:solidFill>
                  <a:schemeClr val="bg1">
                    <a:lumMod val="65000"/>
                  </a:schemeClr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B-F03B-4D70-B375-D99F66E026C6}"/>
              </c:ext>
            </c:extLst>
          </c:dPt>
          <c:xVal>
            <c:numRef>
              <c:f>'15'!$B$90:$B$91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xVal>
          <c:yVal>
            <c:numRef>
              <c:f>'15'!$C$90:$C$91</c:f>
              <c:numCache>
                <c:formatCode>0.00</c:formatCode>
                <c:ptCount val="2"/>
                <c:pt idx="0">
                  <c:v>-0.4</c:v>
                </c:pt>
                <c:pt idx="1">
                  <c:v>1.2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F03B-4D70-B375-D99F66E02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82751488"/>
        <c:axId val="-982752032"/>
      </c:scatterChart>
      <c:catAx>
        <c:axId val="-982759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52576"/>
        <c:crosses val="autoZero"/>
        <c:auto val="1"/>
        <c:lblAlgn val="ctr"/>
        <c:lblOffset val="100"/>
        <c:tickLblSkip val="1"/>
        <c:noMultiLvlLbl val="0"/>
      </c:catAx>
      <c:valAx>
        <c:axId val="-982752576"/>
        <c:scaling>
          <c:orientation val="minMax"/>
          <c:max val="0.4"/>
          <c:min val="-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59104"/>
        <c:crosses val="autoZero"/>
        <c:crossBetween val="between"/>
        <c:majorUnit val="0.1"/>
      </c:valAx>
      <c:valAx>
        <c:axId val="-982752032"/>
        <c:scaling>
          <c:orientation val="minMax"/>
          <c:max val="1"/>
          <c:min val="-0.25"/>
        </c:scaling>
        <c:delete val="0"/>
        <c:axPos val="r"/>
        <c:numFmt formatCode="0.00" sourceLinked="1"/>
        <c:majorTickMark val="none"/>
        <c:minorTickMark val="none"/>
        <c:tickLblPos val="none"/>
        <c:spPr>
          <a:ln>
            <a:solidFill>
              <a:schemeClr val="bg1">
                <a:lumMod val="85000"/>
              </a:schemeClr>
            </a:solidFill>
          </a:ln>
        </c:spPr>
        <c:crossAx val="-982751488"/>
        <c:crosses val="max"/>
        <c:crossBetween val="midCat"/>
        <c:majorUnit val="0.25"/>
      </c:valAx>
      <c:valAx>
        <c:axId val="-982751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82752032"/>
        <c:crosses val="autoZero"/>
        <c:crossBetween val="midCat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11633680925019"/>
          <c:y val="0.1352777777777778"/>
          <c:w val="0.81826204156912818"/>
          <c:h val="0.71321209848768918"/>
        </c:manualLayout>
      </c:layout>
      <c:lineChart>
        <c:grouping val="standard"/>
        <c:varyColors val="0"/>
        <c:ser>
          <c:idx val="0"/>
          <c:order val="0"/>
          <c:tx>
            <c:v>monthly history</c:v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'15'!$B$37:$B$84</c:f>
              <c:numCache>
                <c:formatCode>General</c:formatCode>
                <c:ptCount val="48"/>
                <c:pt idx="0">
                  <c:v>2024</c:v>
                </c:pt>
                <c:pt idx="1">
                  <c:v>2024</c:v>
                </c:pt>
                <c:pt idx="2">
                  <c:v>2024</c:v>
                </c:pt>
                <c:pt idx="3">
                  <c:v>2024</c:v>
                </c:pt>
                <c:pt idx="4">
                  <c:v>2024</c:v>
                </c:pt>
                <c:pt idx="5">
                  <c:v>2024</c:v>
                </c:pt>
                <c:pt idx="6">
                  <c:v>2024</c:v>
                </c:pt>
                <c:pt idx="7">
                  <c:v>2024</c:v>
                </c:pt>
                <c:pt idx="8">
                  <c:v>2024</c:v>
                </c:pt>
                <c:pt idx="9">
                  <c:v>2024</c:v>
                </c:pt>
                <c:pt idx="10">
                  <c:v>2024</c:v>
                </c:pt>
                <c:pt idx="11">
                  <c:v>2024</c:v>
                </c:pt>
                <c:pt idx="12">
                  <c:v>2025</c:v>
                </c:pt>
                <c:pt idx="13">
                  <c:v>2025</c:v>
                </c:pt>
                <c:pt idx="14">
                  <c:v>2025</c:v>
                </c:pt>
                <c:pt idx="15">
                  <c:v>2025</c:v>
                </c:pt>
                <c:pt idx="16">
                  <c:v>2025</c:v>
                </c:pt>
                <c:pt idx="17">
                  <c:v>2025</c:v>
                </c:pt>
                <c:pt idx="18">
                  <c:v>2025</c:v>
                </c:pt>
                <c:pt idx="19">
                  <c:v>2025</c:v>
                </c:pt>
                <c:pt idx="20">
                  <c:v>2025</c:v>
                </c:pt>
                <c:pt idx="21">
                  <c:v>2025</c:v>
                </c:pt>
                <c:pt idx="22">
                  <c:v>2025</c:v>
                </c:pt>
                <c:pt idx="23">
                  <c:v>2025</c:v>
                </c:pt>
                <c:pt idx="24">
                  <c:v>2026</c:v>
                </c:pt>
                <c:pt idx="25">
                  <c:v>2026</c:v>
                </c:pt>
                <c:pt idx="26">
                  <c:v>2026</c:v>
                </c:pt>
                <c:pt idx="27">
                  <c:v>2026</c:v>
                </c:pt>
                <c:pt idx="28">
                  <c:v>2026</c:v>
                </c:pt>
                <c:pt idx="29">
                  <c:v>2026</c:v>
                </c:pt>
                <c:pt idx="30">
                  <c:v>2026</c:v>
                </c:pt>
                <c:pt idx="31">
                  <c:v>2026</c:v>
                </c:pt>
                <c:pt idx="32">
                  <c:v>2026</c:v>
                </c:pt>
                <c:pt idx="33">
                  <c:v>2026</c:v>
                </c:pt>
                <c:pt idx="34">
                  <c:v>2026</c:v>
                </c:pt>
                <c:pt idx="35">
                  <c:v>2026</c:v>
                </c:pt>
                <c:pt idx="36">
                  <c:v>2027</c:v>
                </c:pt>
                <c:pt idx="37">
                  <c:v>2027</c:v>
                </c:pt>
                <c:pt idx="38">
                  <c:v>2027</c:v>
                </c:pt>
                <c:pt idx="39">
                  <c:v>2027</c:v>
                </c:pt>
                <c:pt idx="40">
                  <c:v>2027</c:v>
                </c:pt>
                <c:pt idx="41">
                  <c:v>2027</c:v>
                </c:pt>
                <c:pt idx="42">
                  <c:v>2027</c:v>
                </c:pt>
                <c:pt idx="43">
                  <c:v>2027</c:v>
                </c:pt>
                <c:pt idx="44">
                  <c:v>2027</c:v>
                </c:pt>
                <c:pt idx="45">
                  <c:v>2027</c:v>
                </c:pt>
                <c:pt idx="46">
                  <c:v>2027</c:v>
                </c:pt>
                <c:pt idx="47">
                  <c:v>2027</c:v>
                </c:pt>
              </c:numCache>
            </c:numRef>
          </c:cat>
          <c:val>
            <c:numRef>
              <c:f>'15'!$D$37:$D$84</c:f>
              <c:numCache>
                <c:formatCode>0.000</c:formatCode>
                <c:ptCount val="48"/>
                <c:pt idx="0">
                  <c:v>19.789279000000001</c:v>
                </c:pt>
                <c:pt idx="1">
                  <c:v>19.972377999999999</c:v>
                </c:pt>
                <c:pt idx="2">
                  <c:v>20.011388</c:v>
                </c:pt>
                <c:pt idx="3">
                  <c:v>20.155279</c:v>
                </c:pt>
                <c:pt idx="4">
                  <c:v>20.887834000000002</c:v>
                </c:pt>
                <c:pt idx="5">
                  <c:v>20.536577000000001</c:v>
                </c:pt>
                <c:pt idx="6">
                  <c:v>20.593178000000002</c:v>
                </c:pt>
                <c:pt idx="7">
                  <c:v>20.984949</c:v>
                </c:pt>
                <c:pt idx="8">
                  <c:v>20.356294999999999</c:v>
                </c:pt>
                <c:pt idx="9">
                  <c:v>21.249372000000001</c:v>
                </c:pt>
                <c:pt idx="10">
                  <c:v>20.367203</c:v>
                </c:pt>
                <c:pt idx="11">
                  <c:v>20.615046</c:v>
                </c:pt>
                <c:pt idx="12">
                  <c:v>20.735623</c:v>
                </c:pt>
                <c:pt idx="13">
                  <c:v>20.225491999999999</c:v>
                </c:pt>
                <c:pt idx="14">
                  <c:v>19.949864000000002</c:v>
                </c:pt>
                <c:pt idx="15">
                  <c:v>20.212610000000002</c:v>
                </c:pt>
                <c:pt idx="16">
                  <c:v>20.322932000000002</c:v>
                </c:pt>
                <c:pt idx="17">
                  <c:v>21.007196</c:v>
                </c:pt>
                <c:pt idx="18">
                  <c:v>20.984271</c:v>
                </c:pt>
                <c:pt idx="19">
                  <c:v>21.195426000000001</c:v>
                </c:pt>
                <c:pt idx="20">
                  <c:v>20.720071999999998</c:v>
                </c:pt>
                <c:pt idx="21">
                  <c:v>20.846402000000001</c:v>
                </c:pt>
                <c:pt idx="22">
                  <c:v>20.226611999999999</c:v>
                </c:pt>
                <c:pt idx="23">
                  <c:v>20.851361000000001</c:v>
                </c:pt>
                <c:pt idx="24">
                  <c:v>20.649557999999999</c:v>
                </c:pt>
                <c:pt idx="25">
                  <c:v>21.137710999999999</c:v>
                </c:pt>
                <c:pt idx="26">
                  <c:v>20.528454976999999</c:v>
                </c:pt>
                <c:pt idx="27">
                  <c:v>20.690848426999999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E-427E-A8AF-070BDDB54C23}"/>
            </c:ext>
          </c:extLst>
        </c:ser>
        <c:ser>
          <c:idx val="2"/>
          <c:order val="1"/>
          <c:tx>
            <c:v>monthly forecast</c:v>
          </c:tx>
          <c:spPr>
            <a:ln w="28575" cap="rnd">
              <a:solidFill>
                <a:schemeClr val="accent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'15'!$B$37:$B$84</c:f>
              <c:numCache>
                <c:formatCode>General</c:formatCode>
                <c:ptCount val="48"/>
                <c:pt idx="0">
                  <c:v>2024</c:v>
                </c:pt>
                <c:pt idx="1">
                  <c:v>2024</c:v>
                </c:pt>
                <c:pt idx="2">
                  <c:v>2024</c:v>
                </c:pt>
                <c:pt idx="3">
                  <c:v>2024</c:v>
                </c:pt>
                <c:pt idx="4">
                  <c:v>2024</c:v>
                </c:pt>
                <c:pt idx="5">
                  <c:v>2024</c:v>
                </c:pt>
                <c:pt idx="6">
                  <c:v>2024</c:v>
                </c:pt>
                <c:pt idx="7">
                  <c:v>2024</c:v>
                </c:pt>
                <c:pt idx="8">
                  <c:v>2024</c:v>
                </c:pt>
                <c:pt idx="9">
                  <c:v>2024</c:v>
                </c:pt>
                <c:pt idx="10">
                  <c:v>2024</c:v>
                </c:pt>
                <c:pt idx="11">
                  <c:v>2024</c:v>
                </c:pt>
                <c:pt idx="12">
                  <c:v>2025</c:v>
                </c:pt>
                <c:pt idx="13">
                  <c:v>2025</c:v>
                </c:pt>
                <c:pt idx="14">
                  <c:v>2025</c:v>
                </c:pt>
                <c:pt idx="15">
                  <c:v>2025</c:v>
                </c:pt>
                <c:pt idx="16">
                  <c:v>2025</c:v>
                </c:pt>
                <c:pt idx="17">
                  <c:v>2025</c:v>
                </c:pt>
                <c:pt idx="18">
                  <c:v>2025</c:v>
                </c:pt>
                <c:pt idx="19">
                  <c:v>2025</c:v>
                </c:pt>
                <c:pt idx="20">
                  <c:v>2025</c:v>
                </c:pt>
                <c:pt idx="21">
                  <c:v>2025</c:v>
                </c:pt>
                <c:pt idx="22">
                  <c:v>2025</c:v>
                </c:pt>
                <c:pt idx="23">
                  <c:v>2025</c:v>
                </c:pt>
                <c:pt idx="24">
                  <c:v>2026</c:v>
                </c:pt>
                <c:pt idx="25">
                  <c:v>2026</c:v>
                </c:pt>
                <c:pt idx="26">
                  <c:v>2026</c:v>
                </c:pt>
                <c:pt idx="27">
                  <c:v>2026</c:v>
                </c:pt>
                <c:pt idx="28">
                  <c:v>2026</c:v>
                </c:pt>
                <c:pt idx="29">
                  <c:v>2026</c:v>
                </c:pt>
                <c:pt idx="30">
                  <c:v>2026</c:v>
                </c:pt>
                <c:pt idx="31">
                  <c:v>2026</c:v>
                </c:pt>
                <c:pt idx="32">
                  <c:v>2026</c:v>
                </c:pt>
                <c:pt idx="33">
                  <c:v>2026</c:v>
                </c:pt>
                <c:pt idx="34">
                  <c:v>2026</c:v>
                </c:pt>
                <c:pt idx="35">
                  <c:v>2026</c:v>
                </c:pt>
                <c:pt idx="36">
                  <c:v>2027</c:v>
                </c:pt>
                <c:pt idx="37">
                  <c:v>2027</c:v>
                </c:pt>
                <c:pt idx="38">
                  <c:v>2027</c:v>
                </c:pt>
                <c:pt idx="39">
                  <c:v>2027</c:v>
                </c:pt>
                <c:pt idx="40">
                  <c:v>2027</c:v>
                </c:pt>
                <c:pt idx="41">
                  <c:v>2027</c:v>
                </c:pt>
                <c:pt idx="42">
                  <c:v>2027</c:v>
                </c:pt>
                <c:pt idx="43">
                  <c:v>2027</c:v>
                </c:pt>
                <c:pt idx="44">
                  <c:v>2027</c:v>
                </c:pt>
                <c:pt idx="45">
                  <c:v>2027</c:v>
                </c:pt>
                <c:pt idx="46">
                  <c:v>2027</c:v>
                </c:pt>
                <c:pt idx="47">
                  <c:v>2027</c:v>
                </c:pt>
              </c:numCache>
            </c:numRef>
          </c:cat>
          <c:val>
            <c:numRef>
              <c:f>'15'!$E$37:$E$84</c:f>
              <c:numCache>
                <c:formatCode>0.000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20.690848426999999</c:v>
                </c:pt>
                <c:pt idx="28">
                  <c:v>20.544070000000001</c:v>
                </c:pt>
                <c:pt idx="29">
                  <c:v>20.876999999999999</c:v>
                </c:pt>
                <c:pt idx="30">
                  <c:v>20.81251</c:v>
                </c:pt>
                <c:pt idx="31">
                  <c:v>21.113969999999998</c:v>
                </c:pt>
                <c:pt idx="32">
                  <c:v>20.519130000000001</c:v>
                </c:pt>
                <c:pt idx="33">
                  <c:v>20.80857</c:v>
                </c:pt>
                <c:pt idx="34">
                  <c:v>20.322379999999999</c:v>
                </c:pt>
                <c:pt idx="35">
                  <c:v>20.49099</c:v>
                </c:pt>
                <c:pt idx="36">
                  <c:v>20.36215</c:v>
                </c:pt>
                <c:pt idx="37">
                  <c:v>20.339729999999999</c:v>
                </c:pt>
                <c:pt idx="38">
                  <c:v>20.339320000000001</c:v>
                </c:pt>
                <c:pt idx="39">
                  <c:v>20.595770000000002</c:v>
                </c:pt>
                <c:pt idx="40">
                  <c:v>20.678280000000001</c:v>
                </c:pt>
                <c:pt idx="41">
                  <c:v>21.045819999999999</c:v>
                </c:pt>
                <c:pt idx="42">
                  <c:v>20.898</c:v>
                </c:pt>
                <c:pt idx="43">
                  <c:v>21.2225</c:v>
                </c:pt>
                <c:pt idx="44">
                  <c:v>20.624189999999999</c:v>
                </c:pt>
                <c:pt idx="45">
                  <c:v>20.94876</c:v>
                </c:pt>
                <c:pt idx="46">
                  <c:v>20.51501</c:v>
                </c:pt>
                <c:pt idx="47">
                  <c:v>20.68824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6E-427E-A8AF-070BDDB54C23}"/>
            </c:ext>
          </c:extLst>
        </c:ser>
        <c:ser>
          <c:idx val="1"/>
          <c:order val="2"/>
          <c:tx>
            <c:strRef>
              <c:f>'15'!$F$36</c:f>
              <c:strCache>
                <c:ptCount val="1"/>
                <c:pt idx="0">
                  <c:v>annual average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  <a:alpha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'15'!$B$37:$B$84</c:f>
              <c:numCache>
                <c:formatCode>General</c:formatCode>
                <c:ptCount val="48"/>
                <c:pt idx="0">
                  <c:v>2024</c:v>
                </c:pt>
                <c:pt idx="1">
                  <c:v>2024</c:v>
                </c:pt>
                <c:pt idx="2">
                  <c:v>2024</c:v>
                </c:pt>
                <c:pt idx="3">
                  <c:v>2024</c:v>
                </c:pt>
                <c:pt idx="4">
                  <c:v>2024</c:v>
                </c:pt>
                <c:pt idx="5">
                  <c:v>2024</c:v>
                </c:pt>
                <c:pt idx="6">
                  <c:v>2024</c:v>
                </c:pt>
                <c:pt idx="7">
                  <c:v>2024</c:v>
                </c:pt>
                <c:pt idx="8">
                  <c:v>2024</c:v>
                </c:pt>
                <c:pt idx="9">
                  <c:v>2024</c:v>
                </c:pt>
                <c:pt idx="10">
                  <c:v>2024</c:v>
                </c:pt>
                <c:pt idx="11">
                  <c:v>2024</c:v>
                </c:pt>
                <c:pt idx="12">
                  <c:v>2025</c:v>
                </c:pt>
                <c:pt idx="13">
                  <c:v>2025</c:v>
                </c:pt>
                <c:pt idx="14">
                  <c:v>2025</c:v>
                </c:pt>
                <c:pt idx="15">
                  <c:v>2025</c:v>
                </c:pt>
                <c:pt idx="16">
                  <c:v>2025</c:v>
                </c:pt>
                <c:pt idx="17">
                  <c:v>2025</c:v>
                </c:pt>
                <c:pt idx="18">
                  <c:v>2025</c:v>
                </c:pt>
                <c:pt idx="19">
                  <c:v>2025</c:v>
                </c:pt>
                <c:pt idx="20">
                  <c:v>2025</c:v>
                </c:pt>
                <c:pt idx="21">
                  <c:v>2025</c:v>
                </c:pt>
                <c:pt idx="22">
                  <c:v>2025</c:v>
                </c:pt>
                <c:pt idx="23">
                  <c:v>2025</c:v>
                </c:pt>
                <c:pt idx="24">
                  <c:v>2026</c:v>
                </c:pt>
                <c:pt idx="25">
                  <c:v>2026</c:v>
                </c:pt>
                <c:pt idx="26">
                  <c:v>2026</c:v>
                </c:pt>
                <c:pt idx="27">
                  <c:v>2026</c:v>
                </c:pt>
                <c:pt idx="28">
                  <c:v>2026</c:v>
                </c:pt>
                <c:pt idx="29">
                  <c:v>2026</c:v>
                </c:pt>
                <c:pt idx="30">
                  <c:v>2026</c:v>
                </c:pt>
                <c:pt idx="31">
                  <c:v>2026</c:v>
                </c:pt>
                <c:pt idx="32">
                  <c:v>2026</c:v>
                </c:pt>
                <c:pt idx="33">
                  <c:v>2026</c:v>
                </c:pt>
                <c:pt idx="34">
                  <c:v>2026</c:v>
                </c:pt>
                <c:pt idx="35">
                  <c:v>2026</c:v>
                </c:pt>
                <c:pt idx="36">
                  <c:v>2027</c:v>
                </c:pt>
                <c:pt idx="37">
                  <c:v>2027</c:v>
                </c:pt>
                <c:pt idx="38">
                  <c:v>2027</c:v>
                </c:pt>
                <c:pt idx="39">
                  <c:v>2027</c:v>
                </c:pt>
                <c:pt idx="40">
                  <c:v>2027</c:v>
                </c:pt>
                <c:pt idx="41">
                  <c:v>2027</c:v>
                </c:pt>
                <c:pt idx="42">
                  <c:v>2027</c:v>
                </c:pt>
                <c:pt idx="43">
                  <c:v>2027</c:v>
                </c:pt>
                <c:pt idx="44">
                  <c:v>2027</c:v>
                </c:pt>
                <c:pt idx="45">
                  <c:v>2027</c:v>
                </c:pt>
                <c:pt idx="46">
                  <c:v>2027</c:v>
                </c:pt>
                <c:pt idx="47">
                  <c:v>2027</c:v>
                </c:pt>
              </c:numCache>
            </c:numRef>
          </c:cat>
          <c:val>
            <c:numRef>
              <c:f>'15'!$F$37:$F$84</c:f>
              <c:numCache>
                <c:formatCode>0.000</c:formatCode>
                <c:ptCount val="48"/>
                <c:pt idx="2">
                  <c:v>20.459898166666665</c:v>
                </c:pt>
                <c:pt idx="3">
                  <c:v>20.459898166666665</c:v>
                </c:pt>
                <c:pt idx="4">
                  <c:v>20.459898166666665</c:v>
                </c:pt>
                <c:pt idx="5">
                  <c:v>20.459898166666665</c:v>
                </c:pt>
                <c:pt idx="6">
                  <c:v>20.459898166666665</c:v>
                </c:pt>
                <c:pt idx="7">
                  <c:v>20.459898166666665</c:v>
                </c:pt>
                <c:pt idx="8">
                  <c:v>20.459898166666665</c:v>
                </c:pt>
                <c:pt idx="9">
                  <c:v>20.459898166666665</c:v>
                </c:pt>
                <c:pt idx="14">
                  <c:v>20.606488416666664</c:v>
                </c:pt>
                <c:pt idx="15">
                  <c:v>20.606488416666664</c:v>
                </c:pt>
                <c:pt idx="16">
                  <c:v>20.606488416666664</c:v>
                </c:pt>
                <c:pt idx="17">
                  <c:v>20.606488416666664</c:v>
                </c:pt>
                <c:pt idx="18">
                  <c:v>20.606488416666664</c:v>
                </c:pt>
                <c:pt idx="19">
                  <c:v>20.606488416666664</c:v>
                </c:pt>
                <c:pt idx="20">
                  <c:v>20.606488416666664</c:v>
                </c:pt>
                <c:pt idx="21">
                  <c:v>20.606488416666664</c:v>
                </c:pt>
                <c:pt idx="26">
                  <c:v>20.707932700333334</c:v>
                </c:pt>
                <c:pt idx="27">
                  <c:v>20.707932700333334</c:v>
                </c:pt>
                <c:pt idx="28">
                  <c:v>20.707932700333334</c:v>
                </c:pt>
                <c:pt idx="29">
                  <c:v>20.707932700333334</c:v>
                </c:pt>
                <c:pt idx="30">
                  <c:v>20.707932700333334</c:v>
                </c:pt>
                <c:pt idx="31">
                  <c:v>20.707932700333334</c:v>
                </c:pt>
                <c:pt idx="32">
                  <c:v>20.707932700333334</c:v>
                </c:pt>
                <c:pt idx="33">
                  <c:v>20.707932700333334</c:v>
                </c:pt>
                <c:pt idx="38">
                  <c:v>20.688147499999999</c:v>
                </c:pt>
                <c:pt idx="39">
                  <c:v>20.688147499999999</c:v>
                </c:pt>
                <c:pt idx="40">
                  <c:v>20.688147499999999</c:v>
                </c:pt>
                <c:pt idx="41">
                  <c:v>20.688147499999999</c:v>
                </c:pt>
                <c:pt idx="42">
                  <c:v>20.688147499999999</c:v>
                </c:pt>
                <c:pt idx="43">
                  <c:v>20.688147499999999</c:v>
                </c:pt>
                <c:pt idx="44">
                  <c:v>20.688147499999999</c:v>
                </c:pt>
                <c:pt idx="45">
                  <c:v>20.688147499999999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6E-427E-A8AF-070BDDB54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82746048"/>
        <c:axId val="-976498528"/>
      </c:lineChart>
      <c:catAx>
        <c:axId val="-982746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6498528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-976498528"/>
        <c:scaling>
          <c:orientation val="minMax"/>
          <c:max val="22"/>
          <c:min val="1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46048"/>
        <c:crosses val="autoZero"/>
        <c:crossBetween val="midCat"/>
        <c:majorUnit val="0.5"/>
        <c:minorUnit val="0.5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00503062117235"/>
          <c:y val="0.18943091097987752"/>
          <c:w val="0.80323673082531355"/>
          <c:h val="0.6463298089159309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'16'!$B$26</c:f>
              <c:strCache>
                <c:ptCount val="1"/>
                <c:pt idx="0">
                  <c:v>ethane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'16'!$I$25:$L$25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'16'!$I$26:$L$26</c:f>
              <c:numCache>
                <c:formatCode>#,##0.00</c:formatCode>
                <c:ptCount val="4"/>
                <c:pt idx="0">
                  <c:v>0.20116817420000022</c:v>
                </c:pt>
                <c:pt idx="1">
                  <c:v>0.12110450249999971</c:v>
                </c:pt>
                <c:pt idx="2">
                  <c:v>0.13668418360000034</c:v>
                </c:pt>
                <c:pt idx="3">
                  <c:v>0.1017613533999997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CF-4A0C-B308-68BF752E8CFB}"/>
            </c:ext>
          </c:extLst>
        </c:ser>
        <c:ser>
          <c:idx val="2"/>
          <c:order val="1"/>
          <c:tx>
            <c:strRef>
              <c:f>'16'!$B$27</c:f>
              <c:strCache>
                <c:ptCount val="1"/>
                <c:pt idx="0">
                  <c:v>propane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'16'!$I$25:$L$25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'16'!$I$27:$L$27</c:f>
              <c:numCache>
                <c:formatCode>#,##0.00</c:formatCode>
                <c:ptCount val="4"/>
                <c:pt idx="0">
                  <c:v>2.1701002000000136E-2</c:v>
                </c:pt>
                <c:pt idx="1">
                  <c:v>3.0036082899999927E-2</c:v>
                </c:pt>
                <c:pt idx="2">
                  <c:v>2.6806423000000024E-2</c:v>
                </c:pt>
                <c:pt idx="3">
                  <c:v>-2.8665290000000621E-3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CF-4A0C-B308-68BF752E8CFB}"/>
            </c:ext>
          </c:extLst>
        </c:ser>
        <c:ser>
          <c:idx val="5"/>
          <c:order val="3"/>
          <c:tx>
            <c:strRef>
              <c:f>'16'!$B$29</c:f>
              <c:strCache>
                <c:ptCount val="1"/>
                <c:pt idx="0">
                  <c:v>natural gasoline</c:v>
                </c:pt>
              </c:strCache>
            </c:strRef>
          </c:tx>
          <c:spPr>
            <a:solidFill>
              <a:schemeClr val="accent3"/>
            </a:solidFill>
            <a:ln w="28575">
              <a:noFill/>
            </a:ln>
          </c:spPr>
          <c:invertIfNegative val="0"/>
          <c:cat>
            <c:numRef>
              <c:f>'16'!$I$25:$L$25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'16'!$I$29:$L$29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CF-4A0C-B308-68BF752E8CFB}"/>
            </c:ext>
          </c:extLst>
        </c:ser>
        <c:ser>
          <c:idx val="0"/>
          <c:order val="4"/>
          <c:tx>
            <c:strRef>
              <c:f>'16'!$B$28</c:f>
              <c:strCache>
                <c:ptCount val="1"/>
                <c:pt idx="0">
                  <c:v>butanes</c:v>
                </c:pt>
              </c:strCache>
            </c:strRef>
          </c:tx>
          <c:spPr>
            <a:solidFill>
              <a:schemeClr val="accent2"/>
            </a:solidFill>
            <a:ln w="28575">
              <a:noFill/>
            </a:ln>
          </c:spPr>
          <c:invertIfNegative val="0"/>
          <c:cat>
            <c:numRef>
              <c:f>'16'!$I$25:$L$25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'16'!$I$28:$L$28</c:f>
              <c:numCache>
                <c:formatCode>#,##0.00</c:formatCode>
                <c:ptCount val="4"/>
                <c:pt idx="0">
                  <c:v>1.3948183720000007E-2</c:v>
                </c:pt>
                <c:pt idx="1">
                  <c:v>-2.200540288999997E-2</c:v>
                </c:pt>
                <c:pt idx="2">
                  <c:v>-6.6728192000004016E-4</c:v>
                </c:pt>
                <c:pt idx="3">
                  <c:v>-2.2309414519999959E-2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CF-4A0C-B308-68BF752E8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76497984"/>
        <c:axId val="-976496352"/>
      </c:barChart>
      <c:lineChart>
        <c:grouping val="stacked"/>
        <c:varyColors val="0"/>
        <c:ser>
          <c:idx val="4"/>
          <c:order val="2"/>
          <c:tx>
            <c:strRef>
              <c:f>'16'!$B$30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ot"/>
            <c:size val="5"/>
            <c:spPr>
              <a:solidFill>
                <a:schemeClr val="bg1"/>
              </a:solidFill>
              <a:ln w="38100">
                <a:solidFill>
                  <a:schemeClr val="tx1"/>
                </a:solidFill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8.0484293866639287E-2"/>
                  <c:y val="-3.18340974588176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0A-4054-BAF3-9F747D7EF277}"/>
                </c:ext>
              </c:extLst>
            </c:dLbl>
            <c:dLbl>
              <c:idx val="1"/>
              <c:layout>
                <c:manualLayout>
                  <c:x val="-7.938017100851967E-2"/>
                  <c:y val="-6.68838696651752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B1-4F27-BB50-D1939CDBC492}"/>
                </c:ext>
              </c:extLst>
            </c:dLbl>
            <c:dLbl>
              <c:idx val="2"/>
              <c:layout>
                <c:manualLayout>
                  <c:x val="-8.0484293866639328E-2"/>
                  <c:y val="-4.60711231724478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6E-405A-89A2-17AC10A2FE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'16'!$I$25:$L$25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'16'!$I$30:$L$30</c:f>
              <c:numCache>
                <c:formatCode>0.00</c:formatCode>
                <c:ptCount val="4"/>
                <c:pt idx="0">
                  <c:v>0.23681735992000036</c:v>
                </c:pt>
                <c:pt idx="1">
                  <c:v>0.12913518250999967</c:v>
                </c:pt>
                <c:pt idx="2">
                  <c:v>0.16282332468000033</c:v>
                </c:pt>
                <c:pt idx="3">
                  <c:v>7.6585409879999677E-2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2CF-4A0C-B308-68BF752E8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6497984"/>
        <c:axId val="-976496352"/>
      </c:lineChart>
      <c:scatterChart>
        <c:scatterStyle val="lineMarker"/>
        <c:varyColors val="0"/>
        <c:ser>
          <c:idx val="3"/>
          <c:order val="5"/>
          <c:tx>
            <c:strRef>
              <c:f>'16'!$B$89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'16'!$A$90:$A$91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xVal>
          <c:yVal>
            <c:numRef>
              <c:f>'16'!$B$90:$B$91</c:f>
              <c:numCache>
                <c:formatCode>0.00</c:formatCode>
                <c:ptCount val="2"/>
                <c:pt idx="0">
                  <c:v>-0.25</c:v>
                </c:pt>
                <c:pt idx="1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C2CF-4A0C-B308-68BF752E8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6499616"/>
        <c:axId val="-976507776"/>
      </c:scatterChart>
      <c:catAx>
        <c:axId val="-976497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6496352"/>
        <c:crosses val="autoZero"/>
        <c:auto val="1"/>
        <c:lblAlgn val="ctr"/>
        <c:lblOffset val="100"/>
        <c:tickLblSkip val="1"/>
        <c:noMultiLvlLbl val="0"/>
      </c:catAx>
      <c:valAx>
        <c:axId val="-976496352"/>
        <c:scaling>
          <c:orientation val="minMax"/>
          <c:max val="0.30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6497984"/>
        <c:crosses val="autoZero"/>
        <c:crossBetween val="between"/>
        <c:majorUnit val="5.000000000000001E-2"/>
      </c:valAx>
      <c:valAx>
        <c:axId val="-976507776"/>
        <c:scaling>
          <c:orientation val="minMax"/>
          <c:max val="0.5"/>
          <c:min val="-0.25"/>
        </c:scaling>
        <c:delete val="0"/>
        <c:axPos val="r"/>
        <c:numFmt formatCode="0.00" sourceLinked="1"/>
        <c:majorTickMark val="none"/>
        <c:minorTickMark val="none"/>
        <c:tickLblPos val="none"/>
        <c:spPr>
          <a:solidFill>
            <a:schemeClr val="bg1">
              <a:lumMod val="85000"/>
            </a:schemeClr>
          </a:solidFill>
          <a:ln>
            <a:solidFill>
              <a:schemeClr val="bg1">
                <a:lumMod val="85000"/>
              </a:schemeClr>
            </a:solidFill>
          </a:ln>
        </c:spPr>
        <c:crossAx val="-976499616"/>
        <c:crosses val="max"/>
        <c:crossBetween val="midCat"/>
        <c:majorUnit val="0.25"/>
      </c:valAx>
      <c:valAx>
        <c:axId val="-976499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76507776"/>
        <c:crosses val="autoZero"/>
        <c:crossBetween val="midCat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80722558191726"/>
          <c:y val="0.17496031746031745"/>
          <c:w val="0.78463526214332491"/>
          <c:h val="0.66155449318835136"/>
        </c:manualLayout>
      </c:layout>
      <c:lineChart>
        <c:grouping val="standard"/>
        <c:varyColors val="0"/>
        <c:ser>
          <c:idx val="0"/>
          <c:order val="0"/>
          <c:tx>
            <c:v>monthly history</c:v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'16'!$A$36:$A$83</c:f>
              <c:numCache>
                <c:formatCode>General</c:formatCode>
                <c:ptCount val="48"/>
                <c:pt idx="0">
                  <c:v>2024</c:v>
                </c:pt>
                <c:pt idx="1">
                  <c:v>2024</c:v>
                </c:pt>
                <c:pt idx="2">
                  <c:v>2024</c:v>
                </c:pt>
                <c:pt idx="3">
                  <c:v>2024</c:v>
                </c:pt>
                <c:pt idx="4">
                  <c:v>2024</c:v>
                </c:pt>
                <c:pt idx="5">
                  <c:v>2024</c:v>
                </c:pt>
                <c:pt idx="6">
                  <c:v>2024</c:v>
                </c:pt>
                <c:pt idx="7">
                  <c:v>2024</c:v>
                </c:pt>
                <c:pt idx="8">
                  <c:v>2024</c:v>
                </c:pt>
                <c:pt idx="9">
                  <c:v>2024</c:v>
                </c:pt>
                <c:pt idx="10">
                  <c:v>2024</c:v>
                </c:pt>
                <c:pt idx="11">
                  <c:v>2024</c:v>
                </c:pt>
                <c:pt idx="12">
                  <c:v>2025</c:v>
                </c:pt>
                <c:pt idx="13">
                  <c:v>2025</c:v>
                </c:pt>
                <c:pt idx="14">
                  <c:v>2025</c:v>
                </c:pt>
                <c:pt idx="15">
                  <c:v>2025</c:v>
                </c:pt>
                <c:pt idx="16">
                  <c:v>2025</c:v>
                </c:pt>
                <c:pt idx="17">
                  <c:v>2025</c:v>
                </c:pt>
                <c:pt idx="18">
                  <c:v>2025</c:v>
                </c:pt>
                <c:pt idx="19">
                  <c:v>2025</c:v>
                </c:pt>
                <c:pt idx="20">
                  <c:v>2025</c:v>
                </c:pt>
                <c:pt idx="21">
                  <c:v>2025</c:v>
                </c:pt>
                <c:pt idx="22">
                  <c:v>2025</c:v>
                </c:pt>
                <c:pt idx="23">
                  <c:v>2025</c:v>
                </c:pt>
                <c:pt idx="24">
                  <c:v>2026</c:v>
                </c:pt>
                <c:pt idx="25">
                  <c:v>2026</c:v>
                </c:pt>
                <c:pt idx="26">
                  <c:v>2026</c:v>
                </c:pt>
                <c:pt idx="27">
                  <c:v>2026</c:v>
                </c:pt>
                <c:pt idx="28">
                  <c:v>2026</c:v>
                </c:pt>
                <c:pt idx="29">
                  <c:v>2026</c:v>
                </c:pt>
                <c:pt idx="30">
                  <c:v>2026</c:v>
                </c:pt>
                <c:pt idx="31">
                  <c:v>2026</c:v>
                </c:pt>
                <c:pt idx="32">
                  <c:v>2026</c:v>
                </c:pt>
                <c:pt idx="33">
                  <c:v>2026</c:v>
                </c:pt>
                <c:pt idx="34">
                  <c:v>2026</c:v>
                </c:pt>
                <c:pt idx="35">
                  <c:v>2026</c:v>
                </c:pt>
                <c:pt idx="36">
                  <c:v>2027</c:v>
                </c:pt>
                <c:pt idx="37">
                  <c:v>2027</c:v>
                </c:pt>
                <c:pt idx="38">
                  <c:v>2027</c:v>
                </c:pt>
                <c:pt idx="39">
                  <c:v>2027</c:v>
                </c:pt>
                <c:pt idx="40">
                  <c:v>2027</c:v>
                </c:pt>
                <c:pt idx="41">
                  <c:v>2027</c:v>
                </c:pt>
                <c:pt idx="42">
                  <c:v>2027</c:v>
                </c:pt>
                <c:pt idx="43">
                  <c:v>2027</c:v>
                </c:pt>
                <c:pt idx="44">
                  <c:v>2027</c:v>
                </c:pt>
                <c:pt idx="45">
                  <c:v>2027</c:v>
                </c:pt>
                <c:pt idx="46">
                  <c:v>2027</c:v>
                </c:pt>
                <c:pt idx="47">
                  <c:v>2027</c:v>
                </c:pt>
              </c:numCache>
            </c:numRef>
          </c:cat>
          <c:val>
            <c:numRef>
              <c:f>'16'!$C$36:$C$83</c:f>
              <c:numCache>
                <c:formatCode>0.00</c:formatCode>
                <c:ptCount val="48"/>
                <c:pt idx="0">
                  <c:v>4.0437820000000002</c:v>
                </c:pt>
                <c:pt idx="1">
                  <c:v>3.8258049999999999</c:v>
                </c:pt>
                <c:pt idx="2">
                  <c:v>3.670636</c:v>
                </c:pt>
                <c:pt idx="3">
                  <c:v>3.4626540000000001</c:v>
                </c:pt>
                <c:pt idx="4">
                  <c:v>3.547717</c:v>
                </c:pt>
                <c:pt idx="5">
                  <c:v>3.4481630000000001</c:v>
                </c:pt>
                <c:pt idx="6">
                  <c:v>3.217689</c:v>
                </c:pt>
                <c:pt idx="7">
                  <c:v>3.5866660000000001</c:v>
                </c:pt>
                <c:pt idx="8">
                  <c:v>3.7537120000000002</c:v>
                </c:pt>
                <c:pt idx="9">
                  <c:v>3.9982280000000001</c:v>
                </c:pt>
                <c:pt idx="10">
                  <c:v>3.948391</c:v>
                </c:pt>
                <c:pt idx="11">
                  <c:v>4.3865590000000001</c:v>
                </c:pt>
                <c:pt idx="12">
                  <c:v>4.4300920000000001</c:v>
                </c:pt>
                <c:pt idx="13">
                  <c:v>4.0808099999999996</c:v>
                </c:pt>
                <c:pt idx="14">
                  <c:v>3.67008</c:v>
                </c:pt>
                <c:pt idx="15">
                  <c:v>3.4802439999999999</c:v>
                </c:pt>
                <c:pt idx="16">
                  <c:v>3.479006</c:v>
                </c:pt>
                <c:pt idx="17">
                  <c:v>3.6115780000000002</c:v>
                </c:pt>
                <c:pt idx="18">
                  <c:v>3.6949900000000002</c:v>
                </c:pt>
                <c:pt idx="19">
                  <c:v>4.048603</c:v>
                </c:pt>
                <c:pt idx="20">
                  <c:v>3.7715589999999999</c:v>
                </c:pt>
                <c:pt idx="21">
                  <c:v>3.8871220000000002</c:v>
                </c:pt>
                <c:pt idx="22">
                  <c:v>3.9532820000000002</c:v>
                </c:pt>
                <c:pt idx="23">
                  <c:v>4.3370740000000003</c:v>
                </c:pt>
                <c:pt idx="24">
                  <c:v>4.6002850000000004</c:v>
                </c:pt>
                <c:pt idx="25">
                  <c:v>4.4203520000000003</c:v>
                </c:pt>
                <c:pt idx="26">
                  <c:v>3.9585414548000002</c:v>
                </c:pt>
                <c:pt idx="27">
                  <c:v>3.8460817333000001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72-4543-8B4A-6126EEC60C3D}"/>
            </c:ext>
          </c:extLst>
        </c:ser>
        <c:ser>
          <c:idx val="2"/>
          <c:order val="1"/>
          <c:tx>
            <c:v>monthly forecast</c:v>
          </c:tx>
          <c:spPr>
            <a:ln w="28575" cap="rnd">
              <a:solidFill>
                <a:schemeClr val="accent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'16'!$A$36:$A$83</c:f>
              <c:numCache>
                <c:formatCode>General</c:formatCode>
                <c:ptCount val="48"/>
                <c:pt idx="0">
                  <c:v>2024</c:v>
                </c:pt>
                <c:pt idx="1">
                  <c:v>2024</c:v>
                </c:pt>
                <c:pt idx="2">
                  <c:v>2024</c:v>
                </c:pt>
                <c:pt idx="3">
                  <c:v>2024</c:v>
                </c:pt>
                <c:pt idx="4">
                  <c:v>2024</c:v>
                </c:pt>
                <c:pt idx="5">
                  <c:v>2024</c:v>
                </c:pt>
                <c:pt idx="6">
                  <c:v>2024</c:v>
                </c:pt>
                <c:pt idx="7">
                  <c:v>2024</c:v>
                </c:pt>
                <c:pt idx="8">
                  <c:v>2024</c:v>
                </c:pt>
                <c:pt idx="9">
                  <c:v>2024</c:v>
                </c:pt>
                <c:pt idx="10">
                  <c:v>2024</c:v>
                </c:pt>
                <c:pt idx="11">
                  <c:v>2024</c:v>
                </c:pt>
                <c:pt idx="12">
                  <c:v>2025</c:v>
                </c:pt>
                <c:pt idx="13">
                  <c:v>2025</c:v>
                </c:pt>
                <c:pt idx="14">
                  <c:v>2025</c:v>
                </c:pt>
                <c:pt idx="15">
                  <c:v>2025</c:v>
                </c:pt>
                <c:pt idx="16">
                  <c:v>2025</c:v>
                </c:pt>
                <c:pt idx="17">
                  <c:v>2025</c:v>
                </c:pt>
                <c:pt idx="18">
                  <c:v>2025</c:v>
                </c:pt>
                <c:pt idx="19">
                  <c:v>2025</c:v>
                </c:pt>
                <c:pt idx="20">
                  <c:v>2025</c:v>
                </c:pt>
                <c:pt idx="21">
                  <c:v>2025</c:v>
                </c:pt>
                <c:pt idx="22">
                  <c:v>2025</c:v>
                </c:pt>
                <c:pt idx="23">
                  <c:v>2025</c:v>
                </c:pt>
                <c:pt idx="24">
                  <c:v>2026</c:v>
                </c:pt>
                <c:pt idx="25">
                  <c:v>2026</c:v>
                </c:pt>
                <c:pt idx="26">
                  <c:v>2026</c:v>
                </c:pt>
                <c:pt idx="27">
                  <c:v>2026</c:v>
                </c:pt>
                <c:pt idx="28">
                  <c:v>2026</c:v>
                </c:pt>
                <c:pt idx="29">
                  <c:v>2026</c:v>
                </c:pt>
                <c:pt idx="30">
                  <c:v>2026</c:v>
                </c:pt>
                <c:pt idx="31">
                  <c:v>2026</c:v>
                </c:pt>
                <c:pt idx="32">
                  <c:v>2026</c:v>
                </c:pt>
                <c:pt idx="33">
                  <c:v>2026</c:v>
                </c:pt>
                <c:pt idx="34">
                  <c:v>2026</c:v>
                </c:pt>
                <c:pt idx="35">
                  <c:v>2026</c:v>
                </c:pt>
                <c:pt idx="36">
                  <c:v>2027</c:v>
                </c:pt>
                <c:pt idx="37">
                  <c:v>2027</c:v>
                </c:pt>
                <c:pt idx="38">
                  <c:v>2027</c:v>
                </c:pt>
                <c:pt idx="39">
                  <c:v>2027</c:v>
                </c:pt>
                <c:pt idx="40">
                  <c:v>2027</c:v>
                </c:pt>
                <c:pt idx="41">
                  <c:v>2027</c:v>
                </c:pt>
                <c:pt idx="42">
                  <c:v>2027</c:v>
                </c:pt>
                <c:pt idx="43">
                  <c:v>2027</c:v>
                </c:pt>
                <c:pt idx="44">
                  <c:v>2027</c:v>
                </c:pt>
                <c:pt idx="45">
                  <c:v>2027</c:v>
                </c:pt>
                <c:pt idx="46">
                  <c:v>2027</c:v>
                </c:pt>
                <c:pt idx="47">
                  <c:v>2027</c:v>
                </c:pt>
              </c:numCache>
            </c:numRef>
          </c:cat>
          <c:val>
            <c:numRef>
              <c:f>'16'!$D$36:$D$83</c:f>
              <c:numCache>
                <c:formatCode>0.00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3.8460817333000001</c:v>
                </c:pt>
                <c:pt idx="28">
                  <c:v>3.7521840000000002</c:v>
                </c:pt>
                <c:pt idx="29">
                  <c:v>3.7254360000000002</c:v>
                </c:pt>
                <c:pt idx="30">
                  <c:v>3.8335430000000001</c:v>
                </c:pt>
                <c:pt idx="31">
                  <c:v>3.919133</c:v>
                </c:pt>
                <c:pt idx="32">
                  <c:v>3.8816679999999999</c:v>
                </c:pt>
                <c:pt idx="33">
                  <c:v>4.0375480000000001</c:v>
                </c:pt>
                <c:pt idx="34">
                  <c:v>4.0953520000000001</c:v>
                </c:pt>
                <c:pt idx="35">
                  <c:v>4.3478969999999997</c:v>
                </c:pt>
                <c:pt idx="36">
                  <c:v>4.4957390000000004</c:v>
                </c:pt>
                <c:pt idx="37">
                  <c:v>4.3290870000000004</c:v>
                </c:pt>
                <c:pt idx="38">
                  <c:v>4.1075689999999998</c:v>
                </c:pt>
                <c:pt idx="39">
                  <c:v>3.9648729999999999</c:v>
                </c:pt>
                <c:pt idx="40">
                  <c:v>3.9143880000000002</c:v>
                </c:pt>
                <c:pt idx="41">
                  <c:v>3.8871829999999998</c:v>
                </c:pt>
                <c:pt idx="42">
                  <c:v>3.9346139999999998</c:v>
                </c:pt>
                <c:pt idx="43">
                  <c:v>4.0259090000000004</c:v>
                </c:pt>
                <c:pt idx="44">
                  <c:v>3.9733309999999999</c:v>
                </c:pt>
                <c:pt idx="45">
                  <c:v>4.1138839999999997</c:v>
                </c:pt>
                <c:pt idx="46">
                  <c:v>4.1677629999999999</c:v>
                </c:pt>
                <c:pt idx="47">
                  <c:v>4.4109220000000002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72-4543-8B4A-6126EEC60C3D}"/>
            </c:ext>
          </c:extLst>
        </c:ser>
        <c:ser>
          <c:idx val="1"/>
          <c:order val="2"/>
          <c:tx>
            <c:strRef>
              <c:f>'16'!$E$35</c:f>
              <c:strCache>
                <c:ptCount val="1"/>
                <c:pt idx="0">
                  <c:v>annual average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  <a:alpha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'16'!$A$36:$A$83</c:f>
              <c:numCache>
                <c:formatCode>General</c:formatCode>
                <c:ptCount val="48"/>
                <c:pt idx="0">
                  <c:v>2024</c:v>
                </c:pt>
                <c:pt idx="1">
                  <c:v>2024</c:v>
                </c:pt>
                <c:pt idx="2">
                  <c:v>2024</c:v>
                </c:pt>
                <c:pt idx="3">
                  <c:v>2024</c:v>
                </c:pt>
                <c:pt idx="4">
                  <c:v>2024</c:v>
                </c:pt>
                <c:pt idx="5">
                  <c:v>2024</c:v>
                </c:pt>
                <c:pt idx="6">
                  <c:v>2024</c:v>
                </c:pt>
                <c:pt idx="7">
                  <c:v>2024</c:v>
                </c:pt>
                <c:pt idx="8">
                  <c:v>2024</c:v>
                </c:pt>
                <c:pt idx="9">
                  <c:v>2024</c:v>
                </c:pt>
                <c:pt idx="10">
                  <c:v>2024</c:v>
                </c:pt>
                <c:pt idx="11">
                  <c:v>2024</c:v>
                </c:pt>
                <c:pt idx="12">
                  <c:v>2025</c:v>
                </c:pt>
                <c:pt idx="13">
                  <c:v>2025</c:v>
                </c:pt>
                <c:pt idx="14">
                  <c:v>2025</c:v>
                </c:pt>
                <c:pt idx="15">
                  <c:v>2025</c:v>
                </c:pt>
                <c:pt idx="16">
                  <c:v>2025</c:v>
                </c:pt>
                <c:pt idx="17">
                  <c:v>2025</c:v>
                </c:pt>
                <c:pt idx="18">
                  <c:v>2025</c:v>
                </c:pt>
                <c:pt idx="19">
                  <c:v>2025</c:v>
                </c:pt>
                <c:pt idx="20">
                  <c:v>2025</c:v>
                </c:pt>
                <c:pt idx="21">
                  <c:v>2025</c:v>
                </c:pt>
                <c:pt idx="22">
                  <c:v>2025</c:v>
                </c:pt>
                <c:pt idx="23">
                  <c:v>2025</c:v>
                </c:pt>
                <c:pt idx="24">
                  <c:v>2026</c:v>
                </c:pt>
                <c:pt idx="25">
                  <c:v>2026</c:v>
                </c:pt>
                <c:pt idx="26">
                  <c:v>2026</c:v>
                </c:pt>
                <c:pt idx="27">
                  <c:v>2026</c:v>
                </c:pt>
                <c:pt idx="28">
                  <c:v>2026</c:v>
                </c:pt>
                <c:pt idx="29">
                  <c:v>2026</c:v>
                </c:pt>
                <c:pt idx="30">
                  <c:v>2026</c:v>
                </c:pt>
                <c:pt idx="31">
                  <c:v>2026</c:v>
                </c:pt>
                <c:pt idx="32">
                  <c:v>2026</c:v>
                </c:pt>
                <c:pt idx="33">
                  <c:v>2026</c:v>
                </c:pt>
                <c:pt idx="34">
                  <c:v>2026</c:v>
                </c:pt>
                <c:pt idx="35">
                  <c:v>2026</c:v>
                </c:pt>
                <c:pt idx="36">
                  <c:v>2027</c:v>
                </c:pt>
                <c:pt idx="37">
                  <c:v>2027</c:v>
                </c:pt>
                <c:pt idx="38">
                  <c:v>2027</c:v>
                </c:pt>
                <c:pt idx="39">
                  <c:v>2027</c:v>
                </c:pt>
                <c:pt idx="40">
                  <c:v>2027</c:v>
                </c:pt>
                <c:pt idx="41">
                  <c:v>2027</c:v>
                </c:pt>
                <c:pt idx="42">
                  <c:v>2027</c:v>
                </c:pt>
                <c:pt idx="43">
                  <c:v>2027</c:v>
                </c:pt>
                <c:pt idx="44">
                  <c:v>2027</c:v>
                </c:pt>
                <c:pt idx="45">
                  <c:v>2027</c:v>
                </c:pt>
                <c:pt idx="46">
                  <c:v>2027</c:v>
                </c:pt>
                <c:pt idx="47">
                  <c:v>2027</c:v>
                </c:pt>
              </c:numCache>
            </c:numRef>
          </c:cat>
          <c:val>
            <c:numRef>
              <c:f>'16'!$E$36:$E$83</c:f>
              <c:numCache>
                <c:formatCode>0.00</c:formatCode>
                <c:ptCount val="48"/>
                <c:pt idx="1">
                  <c:v>3.7408335000000004</c:v>
                </c:pt>
                <c:pt idx="2">
                  <c:v>3.7408335000000004</c:v>
                </c:pt>
                <c:pt idx="3">
                  <c:v>3.7408335000000004</c:v>
                </c:pt>
                <c:pt idx="4">
                  <c:v>3.7408335000000004</c:v>
                </c:pt>
                <c:pt idx="5">
                  <c:v>3.7408335000000004</c:v>
                </c:pt>
                <c:pt idx="6">
                  <c:v>3.7408335000000004</c:v>
                </c:pt>
                <c:pt idx="7">
                  <c:v>3.7408335000000004</c:v>
                </c:pt>
                <c:pt idx="8">
                  <c:v>3.7408335000000004</c:v>
                </c:pt>
                <c:pt idx="9">
                  <c:v>3.7408335000000004</c:v>
                </c:pt>
                <c:pt idx="10">
                  <c:v>3.7408335000000004</c:v>
                </c:pt>
                <c:pt idx="13">
                  <c:v>3.8703699999999999</c:v>
                </c:pt>
                <c:pt idx="14">
                  <c:v>3.8703699999999999</c:v>
                </c:pt>
                <c:pt idx="15">
                  <c:v>3.8703699999999999</c:v>
                </c:pt>
                <c:pt idx="16">
                  <c:v>3.8703699999999999</c:v>
                </c:pt>
                <c:pt idx="17">
                  <c:v>3.8703699999999999</c:v>
                </c:pt>
                <c:pt idx="18">
                  <c:v>3.8703699999999999</c:v>
                </c:pt>
                <c:pt idx="19">
                  <c:v>3.8703699999999999</c:v>
                </c:pt>
                <c:pt idx="20">
                  <c:v>3.8703699999999999</c:v>
                </c:pt>
                <c:pt idx="21">
                  <c:v>3.8703699999999999</c:v>
                </c:pt>
                <c:pt idx="22">
                  <c:v>3.8703699999999999</c:v>
                </c:pt>
                <c:pt idx="25">
                  <c:v>4.0348350990083333</c:v>
                </c:pt>
                <c:pt idx="26">
                  <c:v>4.0348350990083333</c:v>
                </c:pt>
                <c:pt idx="27">
                  <c:v>4.0348350990083333</c:v>
                </c:pt>
                <c:pt idx="28">
                  <c:v>4.0348350990083333</c:v>
                </c:pt>
                <c:pt idx="29">
                  <c:v>4.0348350990083333</c:v>
                </c:pt>
                <c:pt idx="30">
                  <c:v>4.0348350990083333</c:v>
                </c:pt>
                <c:pt idx="31">
                  <c:v>4.0348350990083333</c:v>
                </c:pt>
                <c:pt idx="32">
                  <c:v>4.0348350990083333</c:v>
                </c:pt>
                <c:pt idx="33">
                  <c:v>4.0348350990083333</c:v>
                </c:pt>
                <c:pt idx="34">
                  <c:v>4.0348350990083333</c:v>
                </c:pt>
                <c:pt idx="37">
                  <c:v>4.1104384999999999</c:v>
                </c:pt>
                <c:pt idx="38">
                  <c:v>4.1104384999999999</c:v>
                </c:pt>
                <c:pt idx="39">
                  <c:v>4.1104384999999999</c:v>
                </c:pt>
                <c:pt idx="40">
                  <c:v>4.1104384999999999</c:v>
                </c:pt>
                <c:pt idx="41">
                  <c:v>4.1104384999999999</c:v>
                </c:pt>
                <c:pt idx="42">
                  <c:v>4.1104384999999999</c:v>
                </c:pt>
                <c:pt idx="43">
                  <c:v>4.1104384999999999</c:v>
                </c:pt>
                <c:pt idx="44">
                  <c:v>4.1104384999999999</c:v>
                </c:pt>
                <c:pt idx="45">
                  <c:v>4.1104384999999999</c:v>
                </c:pt>
                <c:pt idx="46">
                  <c:v>4.1104384999999999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72-4543-8B4A-6126EEC60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76507232"/>
        <c:axId val="-976500160"/>
      </c:lineChart>
      <c:catAx>
        <c:axId val="-976507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6500160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-976500160"/>
        <c:scaling>
          <c:orientation val="minMax"/>
          <c:max val="5"/>
          <c:min val="2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6507232"/>
        <c:crosses val="autoZero"/>
        <c:crossBetween val="midCat"/>
        <c:minorUnit val="0.5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850690538682669E-2"/>
          <c:y val="0.15539486558263058"/>
          <c:w val="0.90025660854893141"/>
          <c:h val="0.67136622715060024"/>
        </c:manualLayout>
      </c:layout>
      <c:areaChart>
        <c:grouping val="stacked"/>
        <c:varyColors val="0"/>
        <c:ser>
          <c:idx val="1"/>
          <c:order val="1"/>
          <c:tx>
            <c:v>Normal range (low)</c:v>
          </c:tx>
          <c:spPr>
            <a:noFill/>
            <a:ln>
              <a:noFill/>
            </a:ln>
          </c:spPr>
          <c:cat>
            <c:numRef>
              <c:f>'17'!$A$29:$A$112</c:f>
              <c:numCache>
                <c:formatCode>mmm\ yyyy</c:formatCode>
                <c:ptCount val="8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</c:numCache>
            </c:numRef>
          </c:cat>
          <c:val>
            <c:numRef>
              <c:f>'17'!$C$29:$C$112</c:f>
              <c:numCache>
                <c:formatCode>0</c:formatCode>
                <c:ptCount val="84"/>
                <c:pt idx="0">
                  <c:v>413.714</c:v>
                </c:pt>
                <c:pt idx="1">
                  <c:v>408.52600000000001</c:v>
                </c:pt>
                <c:pt idx="2">
                  <c:v>414.20699999999999</c:v>
                </c:pt>
                <c:pt idx="3">
                  <c:v>417.38200000000001</c:v>
                </c:pt>
                <c:pt idx="4">
                  <c:v>415.065</c:v>
                </c:pt>
                <c:pt idx="5">
                  <c:v>413.90600000000001</c:v>
                </c:pt>
                <c:pt idx="6">
                  <c:v>420.18599999999998</c:v>
                </c:pt>
                <c:pt idx="7">
                  <c:v>417.29399999999998</c:v>
                </c:pt>
                <c:pt idx="8">
                  <c:v>407.85300000000001</c:v>
                </c:pt>
                <c:pt idx="9">
                  <c:v>420.99400000000003</c:v>
                </c:pt>
                <c:pt idx="10">
                  <c:v>416.62099999999998</c:v>
                </c:pt>
                <c:pt idx="11">
                  <c:v>411.23700000000002</c:v>
                </c:pt>
                <c:pt idx="12">
                  <c:v>413.714</c:v>
                </c:pt>
                <c:pt idx="13">
                  <c:v>408.52600000000001</c:v>
                </c:pt>
                <c:pt idx="14">
                  <c:v>414.20699999999999</c:v>
                </c:pt>
                <c:pt idx="15">
                  <c:v>417.38200000000001</c:v>
                </c:pt>
                <c:pt idx="16">
                  <c:v>415.065</c:v>
                </c:pt>
                <c:pt idx="17">
                  <c:v>413.90600000000001</c:v>
                </c:pt>
                <c:pt idx="18">
                  <c:v>420.18599999999998</c:v>
                </c:pt>
                <c:pt idx="19">
                  <c:v>417.29399999999998</c:v>
                </c:pt>
                <c:pt idx="20">
                  <c:v>407.85300000000001</c:v>
                </c:pt>
                <c:pt idx="21">
                  <c:v>420.99400000000003</c:v>
                </c:pt>
                <c:pt idx="22">
                  <c:v>416.62099999999998</c:v>
                </c:pt>
                <c:pt idx="23">
                  <c:v>411.23700000000002</c:v>
                </c:pt>
                <c:pt idx="24">
                  <c:v>413.714</c:v>
                </c:pt>
                <c:pt idx="25">
                  <c:v>408.52600000000001</c:v>
                </c:pt>
                <c:pt idx="26">
                  <c:v>414.20699999999999</c:v>
                </c:pt>
                <c:pt idx="27">
                  <c:v>417.38200000000001</c:v>
                </c:pt>
                <c:pt idx="28">
                  <c:v>415.065</c:v>
                </c:pt>
                <c:pt idx="29">
                  <c:v>413.90600000000001</c:v>
                </c:pt>
                <c:pt idx="30">
                  <c:v>420.18599999999998</c:v>
                </c:pt>
                <c:pt idx="31">
                  <c:v>417.29399999999998</c:v>
                </c:pt>
                <c:pt idx="32">
                  <c:v>407.85300000000001</c:v>
                </c:pt>
                <c:pt idx="33">
                  <c:v>420.99400000000003</c:v>
                </c:pt>
                <c:pt idx="34">
                  <c:v>416.62099999999998</c:v>
                </c:pt>
                <c:pt idx="35">
                  <c:v>411.23700000000002</c:v>
                </c:pt>
                <c:pt idx="36">
                  <c:v>413.714</c:v>
                </c:pt>
                <c:pt idx="37">
                  <c:v>408.52600000000001</c:v>
                </c:pt>
                <c:pt idx="38">
                  <c:v>414.20699999999999</c:v>
                </c:pt>
                <c:pt idx="39">
                  <c:v>417.38200000000001</c:v>
                </c:pt>
                <c:pt idx="40">
                  <c:v>415.065</c:v>
                </c:pt>
                <c:pt idx="41">
                  <c:v>413.90600000000001</c:v>
                </c:pt>
                <c:pt idx="42">
                  <c:v>420.18599999999998</c:v>
                </c:pt>
                <c:pt idx="43">
                  <c:v>417.29399999999998</c:v>
                </c:pt>
                <c:pt idx="44">
                  <c:v>407.85300000000001</c:v>
                </c:pt>
                <c:pt idx="45">
                  <c:v>420.99400000000003</c:v>
                </c:pt>
                <c:pt idx="46">
                  <c:v>416.62099999999998</c:v>
                </c:pt>
                <c:pt idx="47">
                  <c:v>411.23700000000002</c:v>
                </c:pt>
                <c:pt idx="48">
                  <c:v>413.714</c:v>
                </c:pt>
                <c:pt idx="49">
                  <c:v>408.52600000000001</c:v>
                </c:pt>
                <c:pt idx="50">
                  <c:v>414.20699999999999</c:v>
                </c:pt>
                <c:pt idx="51">
                  <c:v>417.38200000000001</c:v>
                </c:pt>
                <c:pt idx="52">
                  <c:v>415.065</c:v>
                </c:pt>
                <c:pt idx="53">
                  <c:v>413.90600000000001</c:v>
                </c:pt>
                <c:pt idx="54">
                  <c:v>420.18599999999998</c:v>
                </c:pt>
                <c:pt idx="55">
                  <c:v>417.29399999999998</c:v>
                </c:pt>
                <c:pt idx="56">
                  <c:v>407.85300000000001</c:v>
                </c:pt>
                <c:pt idx="57">
                  <c:v>420.99400000000003</c:v>
                </c:pt>
                <c:pt idx="58">
                  <c:v>416.62099999999998</c:v>
                </c:pt>
                <c:pt idx="59">
                  <c:v>411.23700000000002</c:v>
                </c:pt>
                <c:pt idx="60">
                  <c:v>413.714</c:v>
                </c:pt>
                <c:pt idx="61">
                  <c:v>408.52600000000001</c:v>
                </c:pt>
                <c:pt idx="62">
                  <c:v>414.20699999999999</c:v>
                </c:pt>
                <c:pt idx="63">
                  <c:v>417.38200000000001</c:v>
                </c:pt>
                <c:pt idx="64">
                  <c:v>415.065</c:v>
                </c:pt>
                <c:pt idx="65">
                  <c:v>413.90600000000001</c:v>
                </c:pt>
                <c:pt idx="66">
                  <c:v>420.18599999999998</c:v>
                </c:pt>
                <c:pt idx="67">
                  <c:v>417.29399999999998</c:v>
                </c:pt>
                <c:pt idx="68">
                  <c:v>407.85300000000001</c:v>
                </c:pt>
                <c:pt idx="69">
                  <c:v>420.99400000000003</c:v>
                </c:pt>
                <c:pt idx="70">
                  <c:v>416.62099999999998</c:v>
                </c:pt>
                <c:pt idx="71">
                  <c:v>411.23700000000002</c:v>
                </c:pt>
                <c:pt idx="72">
                  <c:v>413.714</c:v>
                </c:pt>
                <c:pt idx="73">
                  <c:v>408.52600000000001</c:v>
                </c:pt>
                <c:pt idx="74">
                  <c:v>414.20699999999999</c:v>
                </c:pt>
                <c:pt idx="75">
                  <c:v>417.38200000000001</c:v>
                </c:pt>
                <c:pt idx="76">
                  <c:v>415.065</c:v>
                </c:pt>
                <c:pt idx="77">
                  <c:v>413.90600000000001</c:v>
                </c:pt>
                <c:pt idx="78">
                  <c:v>420.18599999999998</c:v>
                </c:pt>
                <c:pt idx="79">
                  <c:v>417.29399999999998</c:v>
                </c:pt>
                <c:pt idx="80">
                  <c:v>407.85300000000001</c:v>
                </c:pt>
                <c:pt idx="81">
                  <c:v>420.99400000000003</c:v>
                </c:pt>
                <c:pt idx="82">
                  <c:v>416.62099999999998</c:v>
                </c:pt>
                <c:pt idx="83">
                  <c:v>411.23700000000002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49-4CC4-B4FF-F58D2956C582}"/>
            </c:ext>
          </c:extLst>
        </c:ser>
        <c:ser>
          <c:idx val="2"/>
          <c:order val="2"/>
          <c:tx>
            <c:v>Normal range</c:v>
          </c:tx>
          <c:spPr>
            <a:solidFill>
              <a:schemeClr val="bg2">
                <a:lumMod val="20000"/>
                <a:lumOff val="80000"/>
                <a:alpha val="80000"/>
              </a:schemeClr>
            </a:solidFill>
            <a:ln>
              <a:noFill/>
            </a:ln>
          </c:spPr>
          <c:cat>
            <c:numRef>
              <c:f>'17'!$A$29:$A$112</c:f>
              <c:numCache>
                <c:formatCode>mmm\ yyyy</c:formatCode>
                <c:ptCount val="8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</c:numCache>
            </c:numRef>
          </c:cat>
          <c:val>
            <c:numRef>
              <c:f>'17'!$E$29:$E$112</c:f>
              <c:numCache>
                <c:formatCode>0</c:formatCode>
                <c:ptCount val="84"/>
                <c:pt idx="0">
                  <c:v>62.555000000000007</c:v>
                </c:pt>
                <c:pt idx="1">
                  <c:v>85.349999999999966</c:v>
                </c:pt>
                <c:pt idx="2">
                  <c:v>88.257000000000005</c:v>
                </c:pt>
                <c:pt idx="3">
                  <c:v>71.77600000000001</c:v>
                </c:pt>
                <c:pt idx="4">
                  <c:v>61.91500000000002</c:v>
                </c:pt>
                <c:pt idx="5">
                  <c:v>40.808999999999969</c:v>
                </c:pt>
                <c:pt idx="6">
                  <c:v>19.761000000000024</c:v>
                </c:pt>
                <c:pt idx="7">
                  <c:v>4.2309999999999945</c:v>
                </c:pt>
                <c:pt idx="8">
                  <c:v>21.146999999999991</c:v>
                </c:pt>
                <c:pt idx="9">
                  <c:v>18.683999999999969</c:v>
                </c:pt>
                <c:pt idx="10">
                  <c:v>25.217000000000041</c:v>
                </c:pt>
                <c:pt idx="11">
                  <c:v>18.864999999999952</c:v>
                </c:pt>
                <c:pt idx="12">
                  <c:v>62.555000000000007</c:v>
                </c:pt>
                <c:pt idx="13">
                  <c:v>85.349999999999966</c:v>
                </c:pt>
                <c:pt idx="14">
                  <c:v>88.257000000000005</c:v>
                </c:pt>
                <c:pt idx="15">
                  <c:v>71.77600000000001</c:v>
                </c:pt>
                <c:pt idx="16">
                  <c:v>61.91500000000002</c:v>
                </c:pt>
                <c:pt idx="17">
                  <c:v>40.808999999999969</c:v>
                </c:pt>
                <c:pt idx="18">
                  <c:v>19.761000000000024</c:v>
                </c:pt>
                <c:pt idx="19">
                  <c:v>4.2309999999999945</c:v>
                </c:pt>
                <c:pt idx="20">
                  <c:v>21.146999999999991</c:v>
                </c:pt>
                <c:pt idx="21">
                  <c:v>18.683999999999969</c:v>
                </c:pt>
                <c:pt idx="22">
                  <c:v>25.217000000000041</c:v>
                </c:pt>
                <c:pt idx="23">
                  <c:v>18.864999999999952</c:v>
                </c:pt>
                <c:pt idx="24">
                  <c:v>62.555000000000007</c:v>
                </c:pt>
                <c:pt idx="25">
                  <c:v>85.349999999999966</c:v>
                </c:pt>
                <c:pt idx="26">
                  <c:v>88.257000000000005</c:v>
                </c:pt>
                <c:pt idx="27">
                  <c:v>71.77600000000001</c:v>
                </c:pt>
                <c:pt idx="28">
                  <c:v>61.91500000000002</c:v>
                </c:pt>
                <c:pt idx="29">
                  <c:v>40.808999999999969</c:v>
                </c:pt>
                <c:pt idx="30">
                  <c:v>19.761000000000024</c:v>
                </c:pt>
                <c:pt idx="31">
                  <c:v>4.2309999999999945</c:v>
                </c:pt>
                <c:pt idx="32">
                  <c:v>21.146999999999991</c:v>
                </c:pt>
                <c:pt idx="33">
                  <c:v>18.683999999999969</c:v>
                </c:pt>
                <c:pt idx="34">
                  <c:v>25.217000000000041</c:v>
                </c:pt>
                <c:pt idx="35">
                  <c:v>18.864999999999952</c:v>
                </c:pt>
                <c:pt idx="36">
                  <c:v>62.555000000000007</c:v>
                </c:pt>
                <c:pt idx="37">
                  <c:v>85.349999999999966</c:v>
                </c:pt>
                <c:pt idx="38">
                  <c:v>88.257000000000005</c:v>
                </c:pt>
                <c:pt idx="39">
                  <c:v>71.77600000000001</c:v>
                </c:pt>
                <c:pt idx="40">
                  <c:v>61.91500000000002</c:v>
                </c:pt>
                <c:pt idx="41">
                  <c:v>40.808999999999969</c:v>
                </c:pt>
                <c:pt idx="42">
                  <c:v>19.761000000000024</c:v>
                </c:pt>
                <c:pt idx="43">
                  <c:v>4.2309999999999945</c:v>
                </c:pt>
                <c:pt idx="44">
                  <c:v>21.146999999999991</c:v>
                </c:pt>
                <c:pt idx="45">
                  <c:v>18.683999999999969</c:v>
                </c:pt>
                <c:pt idx="46">
                  <c:v>25.217000000000041</c:v>
                </c:pt>
                <c:pt idx="47">
                  <c:v>18.864999999999952</c:v>
                </c:pt>
                <c:pt idx="48">
                  <c:v>62.555000000000007</c:v>
                </c:pt>
                <c:pt idx="49">
                  <c:v>85.349999999999966</c:v>
                </c:pt>
                <c:pt idx="50">
                  <c:v>88.257000000000005</c:v>
                </c:pt>
                <c:pt idx="51">
                  <c:v>71.77600000000001</c:v>
                </c:pt>
                <c:pt idx="52">
                  <c:v>61.91500000000002</c:v>
                </c:pt>
                <c:pt idx="53">
                  <c:v>40.808999999999969</c:v>
                </c:pt>
                <c:pt idx="54">
                  <c:v>19.761000000000024</c:v>
                </c:pt>
                <c:pt idx="55">
                  <c:v>4.2309999999999945</c:v>
                </c:pt>
                <c:pt idx="56">
                  <c:v>21.146999999999991</c:v>
                </c:pt>
                <c:pt idx="57">
                  <c:v>18.683999999999969</c:v>
                </c:pt>
                <c:pt idx="58">
                  <c:v>25.217000000000041</c:v>
                </c:pt>
                <c:pt idx="59">
                  <c:v>18.864999999999952</c:v>
                </c:pt>
                <c:pt idx="60">
                  <c:v>62.555000000000007</c:v>
                </c:pt>
                <c:pt idx="61">
                  <c:v>85.349999999999966</c:v>
                </c:pt>
                <c:pt idx="62">
                  <c:v>88.257000000000005</c:v>
                </c:pt>
                <c:pt idx="63">
                  <c:v>71.77600000000001</c:v>
                </c:pt>
                <c:pt idx="64">
                  <c:v>61.91500000000002</c:v>
                </c:pt>
                <c:pt idx="65">
                  <c:v>40.808999999999969</c:v>
                </c:pt>
                <c:pt idx="66">
                  <c:v>19.761000000000024</c:v>
                </c:pt>
                <c:pt idx="67">
                  <c:v>4.2309999999999945</c:v>
                </c:pt>
                <c:pt idx="68">
                  <c:v>21.146999999999991</c:v>
                </c:pt>
                <c:pt idx="69">
                  <c:v>18.683999999999969</c:v>
                </c:pt>
                <c:pt idx="70">
                  <c:v>25.217000000000041</c:v>
                </c:pt>
                <c:pt idx="71">
                  <c:v>18.864999999999952</c:v>
                </c:pt>
                <c:pt idx="72">
                  <c:v>62.555000000000007</c:v>
                </c:pt>
                <c:pt idx="73">
                  <c:v>85.349999999999966</c:v>
                </c:pt>
                <c:pt idx="74">
                  <c:v>88.257000000000005</c:v>
                </c:pt>
                <c:pt idx="75">
                  <c:v>71.77600000000001</c:v>
                </c:pt>
                <c:pt idx="76">
                  <c:v>61.91500000000002</c:v>
                </c:pt>
                <c:pt idx="77">
                  <c:v>40.808999999999969</c:v>
                </c:pt>
                <c:pt idx="78">
                  <c:v>19.761000000000024</c:v>
                </c:pt>
                <c:pt idx="79">
                  <c:v>4.2309999999999945</c:v>
                </c:pt>
                <c:pt idx="80">
                  <c:v>21.146999999999991</c:v>
                </c:pt>
                <c:pt idx="81">
                  <c:v>18.683999999999969</c:v>
                </c:pt>
                <c:pt idx="82">
                  <c:v>25.217000000000041</c:v>
                </c:pt>
                <c:pt idx="83">
                  <c:v>18.864999999999952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49-4CC4-B4FF-F58D2956C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6495264"/>
        <c:axId val="-976497440"/>
      </c:areaChart>
      <c:lineChart>
        <c:grouping val="standard"/>
        <c:varyColors val="0"/>
        <c:ser>
          <c:idx val="0"/>
          <c:order val="0"/>
          <c:tx>
            <c:v>OECD commercial crude oil stocks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'17'!$A$29:$A$112</c:f>
              <c:numCache>
                <c:formatCode>mmm\ yyyy</c:formatCode>
                <c:ptCount val="8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</c:numCache>
            </c:numRef>
          </c:cat>
          <c:val>
            <c:numRef>
              <c:f>'17'!$B$29:$B$112</c:f>
              <c:numCache>
                <c:formatCode>0.0</c:formatCode>
                <c:ptCount val="84"/>
                <c:pt idx="0">
                  <c:v>476.26900000000001</c:v>
                </c:pt>
                <c:pt idx="1">
                  <c:v>493.87599999999998</c:v>
                </c:pt>
                <c:pt idx="2">
                  <c:v>502.464</c:v>
                </c:pt>
                <c:pt idx="3">
                  <c:v>489.15800000000002</c:v>
                </c:pt>
                <c:pt idx="4">
                  <c:v>476.98</c:v>
                </c:pt>
                <c:pt idx="5">
                  <c:v>448.108</c:v>
                </c:pt>
                <c:pt idx="6">
                  <c:v>438.745</c:v>
                </c:pt>
                <c:pt idx="7">
                  <c:v>421.52499999999998</c:v>
                </c:pt>
                <c:pt idx="8">
                  <c:v>420.34300000000002</c:v>
                </c:pt>
                <c:pt idx="9">
                  <c:v>436.58</c:v>
                </c:pt>
                <c:pt idx="10">
                  <c:v>433.387</c:v>
                </c:pt>
                <c:pt idx="11">
                  <c:v>421.18400000000003</c:v>
                </c:pt>
                <c:pt idx="12">
                  <c:v>413.714</c:v>
                </c:pt>
                <c:pt idx="13">
                  <c:v>408.52600000000001</c:v>
                </c:pt>
                <c:pt idx="14">
                  <c:v>414.20699999999999</c:v>
                </c:pt>
                <c:pt idx="15">
                  <c:v>417.38200000000001</c:v>
                </c:pt>
                <c:pt idx="16">
                  <c:v>415.065</c:v>
                </c:pt>
                <c:pt idx="17">
                  <c:v>417.79899999999998</c:v>
                </c:pt>
                <c:pt idx="18">
                  <c:v>424.07499999999999</c:v>
                </c:pt>
                <c:pt idx="19">
                  <c:v>419.78500000000003</c:v>
                </c:pt>
                <c:pt idx="20">
                  <c:v>429</c:v>
                </c:pt>
                <c:pt idx="21">
                  <c:v>439.678</c:v>
                </c:pt>
                <c:pt idx="22">
                  <c:v>416.62099999999998</c:v>
                </c:pt>
                <c:pt idx="23">
                  <c:v>430.10199999999998</c:v>
                </c:pt>
                <c:pt idx="24">
                  <c:v>459.15899999999999</c:v>
                </c:pt>
                <c:pt idx="25">
                  <c:v>472.36900000000003</c:v>
                </c:pt>
                <c:pt idx="26">
                  <c:v>465.21899999999999</c:v>
                </c:pt>
                <c:pt idx="27">
                  <c:v>459.62700000000001</c:v>
                </c:pt>
                <c:pt idx="28">
                  <c:v>460.64299999999997</c:v>
                </c:pt>
                <c:pt idx="29">
                  <c:v>454.71499999999997</c:v>
                </c:pt>
                <c:pt idx="30">
                  <c:v>439.947</c:v>
                </c:pt>
                <c:pt idx="31">
                  <c:v>417.30099999999999</c:v>
                </c:pt>
                <c:pt idx="32">
                  <c:v>417.86500000000001</c:v>
                </c:pt>
                <c:pt idx="33">
                  <c:v>425.99299999999999</c:v>
                </c:pt>
                <c:pt idx="34">
                  <c:v>441.83800000000002</c:v>
                </c:pt>
                <c:pt idx="35">
                  <c:v>426.49099999999999</c:v>
                </c:pt>
                <c:pt idx="36">
                  <c:v>428.15499999999997</c:v>
                </c:pt>
                <c:pt idx="37">
                  <c:v>448.33699999999999</c:v>
                </c:pt>
                <c:pt idx="38">
                  <c:v>447.75400000000002</c:v>
                </c:pt>
                <c:pt idx="39">
                  <c:v>464.6</c:v>
                </c:pt>
                <c:pt idx="40">
                  <c:v>455.02600000000001</c:v>
                </c:pt>
                <c:pt idx="41">
                  <c:v>440.48200000000003</c:v>
                </c:pt>
                <c:pt idx="42">
                  <c:v>427.67200000000003</c:v>
                </c:pt>
                <c:pt idx="43">
                  <c:v>417.661</c:v>
                </c:pt>
                <c:pt idx="44">
                  <c:v>415.15100000000001</c:v>
                </c:pt>
                <c:pt idx="45">
                  <c:v>423.76499999999999</c:v>
                </c:pt>
                <c:pt idx="46">
                  <c:v>421.22500000000002</c:v>
                </c:pt>
                <c:pt idx="47">
                  <c:v>413.38</c:v>
                </c:pt>
                <c:pt idx="48">
                  <c:v>418.78199999999998</c:v>
                </c:pt>
                <c:pt idx="49">
                  <c:v>429.786</c:v>
                </c:pt>
                <c:pt idx="50">
                  <c:v>431.68799999999999</c:v>
                </c:pt>
                <c:pt idx="51">
                  <c:v>435.065</c:v>
                </c:pt>
                <c:pt idx="52">
                  <c:v>430.52699999999999</c:v>
                </c:pt>
                <c:pt idx="53">
                  <c:v>413.90600000000001</c:v>
                </c:pt>
                <c:pt idx="54">
                  <c:v>420.18599999999998</c:v>
                </c:pt>
                <c:pt idx="55">
                  <c:v>417.29399999999998</c:v>
                </c:pt>
                <c:pt idx="56">
                  <c:v>407.85300000000001</c:v>
                </c:pt>
                <c:pt idx="57">
                  <c:v>420.99400000000003</c:v>
                </c:pt>
                <c:pt idx="58">
                  <c:v>420.56400000000002</c:v>
                </c:pt>
                <c:pt idx="59">
                  <c:v>411.23700000000002</c:v>
                </c:pt>
                <c:pt idx="60">
                  <c:v>406.14400000000001</c:v>
                </c:pt>
                <c:pt idx="61">
                  <c:v>434.90699999999998</c:v>
                </c:pt>
                <c:pt idx="62">
                  <c:v>463.83671428999997</c:v>
                </c:pt>
                <c:pt idx="63">
                  <c:v>457.18200000000002</c:v>
                </c:pt>
                <c:pt idx="64">
                  <c:v>446.5453</c:v>
                </c:pt>
                <c:pt idx="65">
                  <c:v>434.1721</c:v>
                </c:pt>
                <c:pt idx="66">
                  <c:v>425.75670000000002</c:v>
                </c:pt>
                <c:pt idx="67">
                  <c:v>419.10559999999998</c:v>
                </c:pt>
                <c:pt idx="68">
                  <c:v>419.59780000000001</c:v>
                </c:pt>
                <c:pt idx="69">
                  <c:v>435.05650000000003</c:v>
                </c:pt>
                <c:pt idx="70">
                  <c:v>436.93639999999999</c:v>
                </c:pt>
                <c:pt idx="71">
                  <c:v>430.6114</c:v>
                </c:pt>
                <c:pt idx="72">
                  <c:v>442.13189999999997</c:v>
                </c:pt>
                <c:pt idx="73">
                  <c:v>452.84539999999998</c:v>
                </c:pt>
                <c:pt idx="74">
                  <c:v>463.50670000000002</c:v>
                </c:pt>
                <c:pt idx="75">
                  <c:v>469.75400000000002</c:v>
                </c:pt>
                <c:pt idx="76">
                  <c:v>468.61840000000001</c:v>
                </c:pt>
                <c:pt idx="77">
                  <c:v>461.90199999999999</c:v>
                </c:pt>
                <c:pt idx="78">
                  <c:v>443.63720000000001</c:v>
                </c:pt>
                <c:pt idx="79">
                  <c:v>432.3426</c:v>
                </c:pt>
                <c:pt idx="80">
                  <c:v>429.3603</c:v>
                </c:pt>
                <c:pt idx="81">
                  <c:v>443.00599999999997</c:v>
                </c:pt>
                <c:pt idx="82">
                  <c:v>441.27269999999999</c:v>
                </c:pt>
                <c:pt idx="83">
                  <c:v>433.61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49-4CC4-B4FF-F58D2956C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6495264"/>
        <c:axId val="-976497440"/>
      </c:lineChart>
      <c:scatterChart>
        <c:scatterStyle val="lineMarker"/>
        <c:varyColors val="0"/>
        <c:ser>
          <c:idx val="3"/>
          <c:order val="3"/>
          <c:tx>
            <c:strRef>
              <c:f>'17'!$B$116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49-4CC4-B4FF-F58D2956C582}"/>
                </c:ext>
              </c:extLst>
            </c:dLbl>
            <c:dLbl>
              <c:idx val="1"/>
              <c:layout>
                <c:manualLayout>
                  <c:x val="5.5049759405074363E-3"/>
                  <c:y val="3.164639922968205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49-4CC4-B4FF-F58D2956C5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aseline="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'17'!$A$117:$A$118</c:f>
              <c:numCache>
                <c:formatCode>0</c:formatCode>
                <c:ptCount val="2"/>
                <c:pt idx="0">
                  <c:v>64</c:v>
                </c:pt>
                <c:pt idx="1">
                  <c:v>64</c:v>
                </c:pt>
              </c:numCache>
            </c:numRef>
          </c:xVal>
          <c:yVal>
            <c:numRef>
              <c:f>'17'!$B$117:$B$118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249-4CC4-B4FF-F58D2956C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6508864"/>
        <c:axId val="-976496896"/>
      </c:scatterChart>
      <c:dateAx>
        <c:axId val="-97649526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crossAx val="-976497440"/>
        <c:crosses val="autoZero"/>
        <c:auto val="0"/>
        <c:lblOffset val="100"/>
        <c:baseTimeUnit val="months"/>
        <c:majorUnit val="12"/>
        <c:majorTimeUnit val="months"/>
        <c:minorUnit val="1"/>
        <c:minorTimeUnit val="months"/>
      </c:dateAx>
      <c:valAx>
        <c:axId val="-976497440"/>
        <c:scaling>
          <c:orientation val="minMax"/>
          <c:min val="3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>
            <a:noFill/>
          </a:ln>
        </c:spPr>
        <c:crossAx val="-976495264"/>
        <c:crosses val="autoZero"/>
        <c:crossBetween val="between"/>
      </c:valAx>
      <c:valAx>
        <c:axId val="-976508864"/>
        <c:scaling>
          <c:orientation val="minMax"/>
          <c:max val="84"/>
          <c:min val="0"/>
        </c:scaling>
        <c:delete val="0"/>
        <c:axPos val="t"/>
        <c:numFmt formatCode="0" sourceLinked="1"/>
        <c:majorTickMark val="none"/>
        <c:minorTickMark val="none"/>
        <c:tickLblPos val="none"/>
        <c:spPr>
          <a:ln>
            <a:noFill/>
          </a:ln>
        </c:spPr>
        <c:crossAx val="-976496896"/>
        <c:crosses val="max"/>
        <c:crossBetween val="midCat"/>
      </c:valAx>
      <c:valAx>
        <c:axId val="-976496896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-976508864"/>
        <c:crosses val="max"/>
        <c:crossBetween val="midCat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aseline="0"/>
            </a:pPr>
            <a:r>
              <a:rPr lang="en-US" sz="1000" b="1" baseline="0"/>
              <a:t>U.S. gasoline and distillate inventories</a:t>
            </a:r>
          </a:p>
          <a:p>
            <a:pPr algn="l">
              <a:defRPr sz="1000" baseline="0"/>
            </a:pPr>
            <a:r>
              <a:rPr lang="en-US" sz="1000" b="0" baseline="0"/>
              <a:t>million barrels</a:t>
            </a:r>
          </a:p>
        </c:rich>
      </c:tx>
      <c:layout>
        <c:manualLayout>
          <c:xMode val="edge"/>
          <c:yMode val="edge"/>
          <c:x val="2.5127346886517233E-3"/>
          <c:y val="1.97440354920669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6353737032870891E-2"/>
          <c:y val="0.14356054605600338"/>
          <c:w val="0.90214953599550052"/>
          <c:h val="0.68452064793675937"/>
        </c:manualLayout>
      </c:layout>
      <c:areaChart>
        <c:grouping val="stacked"/>
        <c:varyColors val="0"/>
        <c:ser>
          <c:idx val="2"/>
          <c:order val="2"/>
          <c:tx>
            <c:v>Normal range for distillate - low</c:v>
          </c:tx>
          <c:spPr>
            <a:noFill/>
            <a:ln>
              <a:noFill/>
            </a:ln>
          </c:spPr>
          <c:cat>
            <c:numRef>
              <c:f>'18'!$A$28:$A$111</c:f>
              <c:numCache>
                <c:formatCode>mmm\ yyyy</c:formatCode>
                <c:ptCount val="8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</c:numCache>
            </c:numRef>
          </c:cat>
          <c:val>
            <c:numRef>
              <c:f>'18'!$E$28:$E$111</c:f>
              <c:numCache>
                <c:formatCode>0.0</c:formatCode>
                <c:ptCount val="84"/>
                <c:pt idx="0">
                  <c:v>119.93326</c:v>
                </c:pt>
                <c:pt idx="1">
                  <c:v>117.92239600000001</c:v>
                </c:pt>
                <c:pt idx="2">
                  <c:v>111.693021</c:v>
                </c:pt>
                <c:pt idx="3">
                  <c:v>106.291242</c:v>
                </c:pt>
                <c:pt idx="4">
                  <c:v>109.712137</c:v>
                </c:pt>
                <c:pt idx="5">
                  <c:v>108.42900400000001</c:v>
                </c:pt>
                <c:pt idx="6">
                  <c:v>112.565973</c:v>
                </c:pt>
                <c:pt idx="7">
                  <c:v>113.121844</c:v>
                </c:pt>
                <c:pt idx="8">
                  <c:v>110.53083700000001</c:v>
                </c:pt>
                <c:pt idx="9">
                  <c:v>109.617171</c:v>
                </c:pt>
                <c:pt idx="10">
                  <c:v>113.160725</c:v>
                </c:pt>
                <c:pt idx="11">
                  <c:v>118.89921</c:v>
                </c:pt>
                <c:pt idx="12">
                  <c:v>119.93326</c:v>
                </c:pt>
                <c:pt idx="13">
                  <c:v>117.92239600000001</c:v>
                </c:pt>
                <c:pt idx="14">
                  <c:v>111.693021</c:v>
                </c:pt>
                <c:pt idx="15">
                  <c:v>106.291242</c:v>
                </c:pt>
                <c:pt idx="16">
                  <c:v>109.712137</c:v>
                </c:pt>
                <c:pt idx="17">
                  <c:v>108.42900400000001</c:v>
                </c:pt>
                <c:pt idx="18">
                  <c:v>112.565973</c:v>
                </c:pt>
                <c:pt idx="19">
                  <c:v>113.121844</c:v>
                </c:pt>
                <c:pt idx="20">
                  <c:v>110.53083700000001</c:v>
                </c:pt>
                <c:pt idx="21">
                  <c:v>109.617171</c:v>
                </c:pt>
                <c:pt idx="22">
                  <c:v>113.160725</c:v>
                </c:pt>
                <c:pt idx="23">
                  <c:v>118.89921</c:v>
                </c:pt>
                <c:pt idx="24">
                  <c:v>119.93326</c:v>
                </c:pt>
                <c:pt idx="25">
                  <c:v>117.92239600000001</c:v>
                </c:pt>
                <c:pt idx="26">
                  <c:v>111.693021</c:v>
                </c:pt>
                <c:pt idx="27">
                  <c:v>106.291242</c:v>
                </c:pt>
                <c:pt idx="28">
                  <c:v>109.712137</c:v>
                </c:pt>
                <c:pt idx="29">
                  <c:v>108.42900400000001</c:v>
                </c:pt>
                <c:pt idx="30">
                  <c:v>112.565973</c:v>
                </c:pt>
                <c:pt idx="31">
                  <c:v>113.121844</c:v>
                </c:pt>
                <c:pt idx="32">
                  <c:v>110.53083700000001</c:v>
                </c:pt>
                <c:pt idx="33">
                  <c:v>109.617171</c:v>
                </c:pt>
                <c:pt idx="34">
                  <c:v>113.160725</c:v>
                </c:pt>
                <c:pt idx="35">
                  <c:v>118.89921</c:v>
                </c:pt>
                <c:pt idx="36">
                  <c:v>119.93326</c:v>
                </c:pt>
                <c:pt idx="37">
                  <c:v>117.92239600000001</c:v>
                </c:pt>
                <c:pt idx="38">
                  <c:v>111.693021</c:v>
                </c:pt>
                <c:pt idx="39">
                  <c:v>106.291242</c:v>
                </c:pt>
                <c:pt idx="40">
                  <c:v>109.712137</c:v>
                </c:pt>
                <c:pt idx="41">
                  <c:v>108.42900400000001</c:v>
                </c:pt>
                <c:pt idx="42">
                  <c:v>112.565973</c:v>
                </c:pt>
                <c:pt idx="43">
                  <c:v>113.121844</c:v>
                </c:pt>
                <c:pt idx="44">
                  <c:v>110.53083700000001</c:v>
                </c:pt>
                <c:pt idx="45">
                  <c:v>109.617171</c:v>
                </c:pt>
                <c:pt idx="46">
                  <c:v>113.160725</c:v>
                </c:pt>
                <c:pt idx="47">
                  <c:v>118.89921</c:v>
                </c:pt>
                <c:pt idx="48">
                  <c:v>119.93326</c:v>
                </c:pt>
                <c:pt idx="49">
                  <c:v>117.92239600000001</c:v>
                </c:pt>
                <c:pt idx="50">
                  <c:v>111.693021</c:v>
                </c:pt>
                <c:pt idx="51">
                  <c:v>106.291242</c:v>
                </c:pt>
                <c:pt idx="52">
                  <c:v>109.712137</c:v>
                </c:pt>
                <c:pt idx="53">
                  <c:v>108.42900400000001</c:v>
                </c:pt>
                <c:pt idx="54">
                  <c:v>112.565973</c:v>
                </c:pt>
                <c:pt idx="55">
                  <c:v>113.121844</c:v>
                </c:pt>
                <c:pt idx="56">
                  <c:v>110.53083700000001</c:v>
                </c:pt>
                <c:pt idx="57">
                  <c:v>109.617171</c:v>
                </c:pt>
                <c:pt idx="58">
                  <c:v>113.160725</c:v>
                </c:pt>
                <c:pt idx="59">
                  <c:v>118.89921</c:v>
                </c:pt>
                <c:pt idx="60">
                  <c:v>119.93326</c:v>
                </c:pt>
                <c:pt idx="61">
                  <c:v>117.92239600000001</c:v>
                </c:pt>
                <c:pt idx="62">
                  <c:v>111.693021</c:v>
                </c:pt>
                <c:pt idx="63">
                  <c:v>106.291242</c:v>
                </c:pt>
                <c:pt idx="64">
                  <c:v>109.712137</c:v>
                </c:pt>
                <c:pt idx="65">
                  <c:v>108.42900400000001</c:v>
                </c:pt>
                <c:pt idx="66">
                  <c:v>112.565973</c:v>
                </c:pt>
                <c:pt idx="67">
                  <c:v>113.121844</c:v>
                </c:pt>
                <c:pt idx="68">
                  <c:v>110.53083700000001</c:v>
                </c:pt>
                <c:pt idx="69">
                  <c:v>109.617171</c:v>
                </c:pt>
                <c:pt idx="70">
                  <c:v>113.160725</c:v>
                </c:pt>
                <c:pt idx="71">
                  <c:v>118.89921</c:v>
                </c:pt>
                <c:pt idx="72">
                  <c:v>119.93326</c:v>
                </c:pt>
                <c:pt idx="73">
                  <c:v>117.92239600000001</c:v>
                </c:pt>
                <c:pt idx="74">
                  <c:v>111.693021</c:v>
                </c:pt>
                <c:pt idx="75">
                  <c:v>106.291242</c:v>
                </c:pt>
                <c:pt idx="76">
                  <c:v>109.712137</c:v>
                </c:pt>
                <c:pt idx="77">
                  <c:v>108.42900400000001</c:v>
                </c:pt>
                <c:pt idx="78">
                  <c:v>112.565973</c:v>
                </c:pt>
                <c:pt idx="79">
                  <c:v>113.121844</c:v>
                </c:pt>
                <c:pt idx="80">
                  <c:v>110.53083700000001</c:v>
                </c:pt>
                <c:pt idx="81">
                  <c:v>109.617171</c:v>
                </c:pt>
                <c:pt idx="82">
                  <c:v>113.160725</c:v>
                </c:pt>
                <c:pt idx="83">
                  <c:v>118.89921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8E-4531-8EB4-525E4893959F}"/>
            </c:ext>
          </c:extLst>
        </c:ser>
        <c:ser>
          <c:idx val="3"/>
          <c:order val="3"/>
          <c:tx>
            <c:v>Normal range for distillate - high</c:v>
          </c:tx>
          <c:spPr>
            <a:solidFill>
              <a:schemeClr val="bg1">
                <a:lumMod val="85000"/>
              </a:schemeClr>
            </a:solidFill>
            <a:ln>
              <a:noFill/>
            </a:ln>
          </c:spPr>
          <c:cat>
            <c:numRef>
              <c:f>'18'!$A$28:$A$111</c:f>
              <c:numCache>
                <c:formatCode>mmm\ yyyy</c:formatCode>
                <c:ptCount val="8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</c:numCache>
            </c:numRef>
          </c:cat>
          <c:val>
            <c:numRef>
              <c:f>'18'!$I$28:$I$111</c:f>
              <c:numCache>
                <c:formatCode>0.0</c:formatCode>
                <c:ptCount val="84"/>
                <c:pt idx="0">
                  <c:v>44.124347999999983</c:v>
                </c:pt>
                <c:pt idx="1">
                  <c:v>26.090040999999999</c:v>
                </c:pt>
                <c:pt idx="2">
                  <c:v>34.385515000000012</c:v>
                </c:pt>
                <c:pt idx="3">
                  <c:v>30.92705500000001</c:v>
                </c:pt>
                <c:pt idx="4">
                  <c:v>29.88740700000001</c:v>
                </c:pt>
                <c:pt idx="5">
                  <c:v>31.70355099999999</c:v>
                </c:pt>
                <c:pt idx="6">
                  <c:v>29.573183000000014</c:v>
                </c:pt>
                <c:pt idx="7">
                  <c:v>24.503596999999999</c:v>
                </c:pt>
                <c:pt idx="8">
                  <c:v>21.564557999999991</c:v>
                </c:pt>
                <c:pt idx="9">
                  <c:v>23.194272999999995</c:v>
                </c:pt>
                <c:pt idx="10">
                  <c:v>18.531669000000008</c:v>
                </c:pt>
                <c:pt idx="11">
                  <c:v>11.586688999999993</c:v>
                </c:pt>
                <c:pt idx="12">
                  <c:v>44.124347999999983</c:v>
                </c:pt>
                <c:pt idx="13">
                  <c:v>26.090040999999999</c:v>
                </c:pt>
                <c:pt idx="14">
                  <c:v>34.385515000000012</c:v>
                </c:pt>
                <c:pt idx="15">
                  <c:v>30.92705500000001</c:v>
                </c:pt>
                <c:pt idx="16">
                  <c:v>29.88740700000001</c:v>
                </c:pt>
                <c:pt idx="17">
                  <c:v>31.70355099999999</c:v>
                </c:pt>
                <c:pt idx="18">
                  <c:v>29.573183000000014</c:v>
                </c:pt>
                <c:pt idx="19">
                  <c:v>24.503596999999999</c:v>
                </c:pt>
                <c:pt idx="20">
                  <c:v>21.564557999999991</c:v>
                </c:pt>
                <c:pt idx="21">
                  <c:v>23.194272999999995</c:v>
                </c:pt>
                <c:pt idx="22">
                  <c:v>18.531669000000008</c:v>
                </c:pt>
                <c:pt idx="23">
                  <c:v>11.586688999999993</c:v>
                </c:pt>
                <c:pt idx="24">
                  <c:v>44.124347999999983</c:v>
                </c:pt>
                <c:pt idx="25">
                  <c:v>26.090040999999999</c:v>
                </c:pt>
                <c:pt idx="26">
                  <c:v>34.385515000000012</c:v>
                </c:pt>
                <c:pt idx="27">
                  <c:v>30.92705500000001</c:v>
                </c:pt>
                <c:pt idx="28">
                  <c:v>29.88740700000001</c:v>
                </c:pt>
                <c:pt idx="29">
                  <c:v>31.70355099999999</c:v>
                </c:pt>
                <c:pt idx="30">
                  <c:v>29.573183000000014</c:v>
                </c:pt>
                <c:pt idx="31">
                  <c:v>24.503596999999999</c:v>
                </c:pt>
                <c:pt idx="32">
                  <c:v>21.564557999999991</c:v>
                </c:pt>
                <c:pt idx="33">
                  <c:v>23.194272999999995</c:v>
                </c:pt>
                <c:pt idx="34">
                  <c:v>18.531669000000008</c:v>
                </c:pt>
                <c:pt idx="35">
                  <c:v>11.586688999999993</c:v>
                </c:pt>
                <c:pt idx="36">
                  <c:v>44.124347999999983</c:v>
                </c:pt>
                <c:pt idx="37">
                  <c:v>26.090040999999999</c:v>
                </c:pt>
                <c:pt idx="38">
                  <c:v>34.385515000000012</c:v>
                </c:pt>
                <c:pt idx="39">
                  <c:v>30.92705500000001</c:v>
                </c:pt>
                <c:pt idx="40">
                  <c:v>29.88740700000001</c:v>
                </c:pt>
                <c:pt idx="41">
                  <c:v>31.70355099999999</c:v>
                </c:pt>
                <c:pt idx="42">
                  <c:v>29.573183000000014</c:v>
                </c:pt>
                <c:pt idx="43">
                  <c:v>24.503596999999999</c:v>
                </c:pt>
                <c:pt idx="44">
                  <c:v>21.564557999999991</c:v>
                </c:pt>
                <c:pt idx="45">
                  <c:v>23.194272999999995</c:v>
                </c:pt>
                <c:pt idx="46">
                  <c:v>18.531669000000008</c:v>
                </c:pt>
                <c:pt idx="47">
                  <c:v>11.586688999999993</c:v>
                </c:pt>
                <c:pt idx="48">
                  <c:v>44.124347999999983</c:v>
                </c:pt>
                <c:pt idx="49">
                  <c:v>26.090040999999999</c:v>
                </c:pt>
                <c:pt idx="50">
                  <c:v>34.385515000000012</c:v>
                </c:pt>
                <c:pt idx="51">
                  <c:v>30.92705500000001</c:v>
                </c:pt>
                <c:pt idx="52">
                  <c:v>29.88740700000001</c:v>
                </c:pt>
                <c:pt idx="53">
                  <c:v>31.70355099999999</c:v>
                </c:pt>
                <c:pt idx="54">
                  <c:v>29.573183000000014</c:v>
                </c:pt>
                <c:pt idx="55">
                  <c:v>24.503596999999999</c:v>
                </c:pt>
                <c:pt idx="56">
                  <c:v>21.564557999999991</c:v>
                </c:pt>
                <c:pt idx="57">
                  <c:v>23.194272999999995</c:v>
                </c:pt>
                <c:pt idx="58">
                  <c:v>18.531669000000008</c:v>
                </c:pt>
                <c:pt idx="59">
                  <c:v>11.586688999999993</c:v>
                </c:pt>
                <c:pt idx="60">
                  <c:v>44.124347999999983</c:v>
                </c:pt>
                <c:pt idx="61">
                  <c:v>26.090040999999999</c:v>
                </c:pt>
                <c:pt idx="62">
                  <c:v>34.385515000000012</c:v>
                </c:pt>
                <c:pt idx="63">
                  <c:v>30.92705500000001</c:v>
                </c:pt>
                <c:pt idx="64">
                  <c:v>29.88740700000001</c:v>
                </c:pt>
                <c:pt idx="65">
                  <c:v>31.70355099999999</c:v>
                </c:pt>
                <c:pt idx="66">
                  <c:v>29.573183000000014</c:v>
                </c:pt>
                <c:pt idx="67">
                  <c:v>24.503596999999999</c:v>
                </c:pt>
                <c:pt idx="68">
                  <c:v>21.564557999999991</c:v>
                </c:pt>
                <c:pt idx="69">
                  <c:v>23.194272999999995</c:v>
                </c:pt>
                <c:pt idx="70">
                  <c:v>18.531669000000008</c:v>
                </c:pt>
                <c:pt idx="71">
                  <c:v>11.586688999999993</c:v>
                </c:pt>
                <c:pt idx="72">
                  <c:v>44.124347999999983</c:v>
                </c:pt>
                <c:pt idx="73">
                  <c:v>26.090040999999999</c:v>
                </c:pt>
                <c:pt idx="74">
                  <c:v>34.385515000000012</c:v>
                </c:pt>
                <c:pt idx="75">
                  <c:v>30.92705500000001</c:v>
                </c:pt>
                <c:pt idx="76">
                  <c:v>29.88740700000001</c:v>
                </c:pt>
                <c:pt idx="77">
                  <c:v>31.70355099999999</c:v>
                </c:pt>
                <c:pt idx="78">
                  <c:v>29.573183000000014</c:v>
                </c:pt>
                <c:pt idx="79">
                  <c:v>24.503596999999999</c:v>
                </c:pt>
                <c:pt idx="80">
                  <c:v>21.564557999999991</c:v>
                </c:pt>
                <c:pt idx="81">
                  <c:v>23.194272999999995</c:v>
                </c:pt>
                <c:pt idx="82">
                  <c:v>18.531669000000008</c:v>
                </c:pt>
                <c:pt idx="83">
                  <c:v>11.586688999999993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8E-4531-8EB4-525E4893959F}"/>
            </c:ext>
          </c:extLst>
        </c:ser>
        <c:ser>
          <c:idx val="4"/>
          <c:order val="4"/>
          <c:tx>
            <c:v>Normal range for gasoline - low</c:v>
          </c:tx>
          <c:spPr>
            <a:noFill/>
            <a:ln>
              <a:noFill/>
            </a:ln>
          </c:spPr>
          <c:cat>
            <c:numRef>
              <c:f>'18'!$A$28:$A$111</c:f>
              <c:numCache>
                <c:formatCode>mmm\ yyyy</c:formatCode>
                <c:ptCount val="8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</c:numCache>
            </c:numRef>
          </c:cat>
          <c:val>
            <c:numRef>
              <c:f>'18'!$J$28:$J$111</c:f>
              <c:numCache>
                <c:formatCode>0.0</c:formatCode>
                <c:ptCount val="84"/>
                <c:pt idx="0">
                  <c:v>75.574117000000001</c:v>
                </c:pt>
                <c:pt idx="1">
                  <c:v>96.67377399999998</c:v>
                </c:pt>
                <c:pt idx="2">
                  <c:v>79.125090999999998</c:v>
                </c:pt>
                <c:pt idx="3">
                  <c:v>86.423792999999989</c:v>
                </c:pt>
                <c:pt idx="4">
                  <c:v>81.122670999999997</c:v>
                </c:pt>
                <c:pt idx="5">
                  <c:v>80.883735000000001</c:v>
                </c:pt>
                <c:pt idx="6">
                  <c:v>78.735638999999992</c:v>
                </c:pt>
                <c:pt idx="7">
                  <c:v>77.965784000000014</c:v>
                </c:pt>
                <c:pt idx="8">
                  <c:v>77.420316000000014</c:v>
                </c:pt>
                <c:pt idx="9">
                  <c:v>76.621701000000002</c:v>
                </c:pt>
                <c:pt idx="10">
                  <c:v>87.851662000000005</c:v>
                </c:pt>
                <c:pt idx="11">
                  <c:v>93.924255000000016</c:v>
                </c:pt>
                <c:pt idx="12">
                  <c:v>75.574117000000001</c:v>
                </c:pt>
                <c:pt idx="13">
                  <c:v>96.67377399999998</c:v>
                </c:pt>
                <c:pt idx="14">
                  <c:v>79.125090999999998</c:v>
                </c:pt>
                <c:pt idx="15">
                  <c:v>86.423792999999989</c:v>
                </c:pt>
                <c:pt idx="16">
                  <c:v>81.122670999999997</c:v>
                </c:pt>
                <c:pt idx="17">
                  <c:v>80.883735000000001</c:v>
                </c:pt>
                <c:pt idx="18">
                  <c:v>78.735638999999992</c:v>
                </c:pt>
                <c:pt idx="19">
                  <c:v>77.965784000000014</c:v>
                </c:pt>
                <c:pt idx="20">
                  <c:v>77.420316000000014</c:v>
                </c:pt>
                <c:pt idx="21">
                  <c:v>76.621701000000002</c:v>
                </c:pt>
                <c:pt idx="22">
                  <c:v>87.851662000000005</c:v>
                </c:pt>
                <c:pt idx="23">
                  <c:v>93.924255000000016</c:v>
                </c:pt>
                <c:pt idx="24">
                  <c:v>75.574117000000001</c:v>
                </c:pt>
                <c:pt idx="25">
                  <c:v>96.67377399999998</c:v>
                </c:pt>
                <c:pt idx="26">
                  <c:v>79.125090999999998</c:v>
                </c:pt>
                <c:pt idx="27">
                  <c:v>86.423792999999989</c:v>
                </c:pt>
                <c:pt idx="28">
                  <c:v>81.122670999999997</c:v>
                </c:pt>
                <c:pt idx="29">
                  <c:v>80.883735000000001</c:v>
                </c:pt>
                <c:pt idx="30">
                  <c:v>78.735638999999992</c:v>
                </c:pt>
                <c:pt idx="31">
                  <c:v>77.965784000000014</c:v>
                </c:pt>
                <c:pt idx="32">
                  <c:v>77.420316000000014</c:v>
                </c:pt>
                <c:pt idx="33">
                  <c:v>76.621701000000002</c:v>
                </c:pt>
                <c:pt idx="34">
                  <c:v>87.851662000000005</c:v>
                </c:pt>
                <c:pt idx="35">
                  <c:v>93.924255000000016</c:v>
                </c:pt>
                <c:pt idx="36">
                  <c:v>75.574117000000001</c:v>
                </c:pt>
                <c:pt idx="37">
                  <c:v>96.67377399999998</c:v>
                </c:pt>
                <c:pt idx="38">
                  <c:v>79.125090999999998</c:v>
                </c:pt>
                <c:pt idx="39">
                  <c:v>86.423792999999989</c:v>
                </c:pt>
                <c:pt idx="40">
                  <c:v>81.122670999999997</c:v>
                </c:pt>
                <c:pt idx="41">
                  <c:v>80.883735000000001</c:v>
                </c:pt>
                <c:pt idx="42">
                  <c:v>78.735638999999992</c:v>
                </c:pt>
                <c:pt idx="43">
                  <c:v>77.965784000000014</c:v>
                </c:pt>
                <c:pt idx="44">
                  <c:v>77.420316000000014</c:v>
                </c:pt>
                <c:pt idx="45">
                  <c:v>76.621701000000002</c:v>
                </c:pt>
                <c:pt idx="46">
                  <c:v>87.851662000000005</c:v>
                </c:pt>
                <c:pt idx="47">
                  <c:v>93.924255000000016</c:v>
                </c:pt>
                <c:pt idx="48">
                  <c:v>75.574117000000001</c:v>
                </c:pt>
                <c:pt idx="49">
                  <c:v>96.67377399999998</c:v>
                </c:pt>
                <c:pt idx="50">
                  <c:v>79.125090999999998</c:v>
                </c:pt>
                <c:pt idx="51">
                  <c:v>86.423792999999989</c:v>
                </c:pt>
                <c:pt idx="52">
                  <c:v>81.122670999999997</c:v>
                </c:pt>
                <c:pt idx="53">
                  <c:v>80.883735000000001</c:v>
                </c:pt>
                <c:pt idx="54">
                  <c:v>78.735638999999992</c:v>
                </c:pt>
                <c:pt idx="55">
                  <c:v>77.965784000000014</c:v>
                </c:pt>
                <c:pt idx="56">
                  <c:v>77.420316000000014</c:v>
                </c:pt>
                <c:pt idx="57">
                  <c:v>76.621701000000002</c:v>
                </c:pt>
                <c:pt idx="58">
                  <c:v>87.851662000000005</c:v>
                </c:pt>
                <c:pt idx="59">
                  <c:v>93.924255000000016</c:v>
                </c:pt>
                <c:pt idx="60">
                  <c:v>75.574117000000001</c:v>
                </c:pt>
                <c:pt idx="61">
                  <c:v>96.67377399999998</c:v>
                </c:pt>
                <c:pt idx="62">
                  <c:v>79.125090999999998</c:v>
                </c:pt>
                <c:pt idx="63">
                  <c:v>86.423792999999989</c:v>
                </c:pt>
                <c:pt idx="64">
                  <c:v>81.122670999999997</c:v>
                </c:pt>
                <c:pt idx="65">
                  <c:v>80.883735000000001</c:v>
                </c:pt>
                <c:pt idx="66">
                  <c:v>78.735638999999992</c:v>
                </c:pt>
                <c:pt idx="67">
                  <c:v>77.965784000000014</c:v>
                </c:pt>
                <c:pt idx="68">
                  <c:v>77.420316000000014</c:v>
                </c:pt>
                <c:pt idx="69">
                  <c:v>76.621701000000002</c:v>
                </c:pt>
                <c:pt idx="70">
                  <c:v>87.851662000000005</c:v>
                </c:pt>
                <c:pt idx="71">
                  <c:v>93.924255000000016</c:v>
                </c:pt>
                <c:pt idx="72">
                  <c:v>75.574117000000001</c:v>
                </c:pt>
                <c:pt idx="73">
                  <c:v>96.67377399999998</c:v>
                </c:pt>
                <c:pt idx="74">
                  <c:v>79.125090999999998</c:v>
                </c:pt>
                <c:pt idx="75">
                  <c:v>86.423792999999989</c:v>
                </c:pt>
                <c:pt idx="76">
                  <c:v>81.122670999999997</c:v>
                </c:pt>
                <c:pt idx="77">
                  <c:v>80.883735000000001</c:v>
                </c:pt>
                <c:pt idx="78">
                  <c:v>78.735638999999992</c:v>
                </c:pt>
                <c:pt idx="79">
                  <c:v>77.965784000000014</c:v>
                </c:pt>
                <c:pt idx="80">
                  <c:v>77.420316000000014</c:v>
                </c:pt>
                <c:pt idx="81">
                  <c:v>76.621701000000002</c:v>
                </c:pt>
                <c:pt idx="82">
                  <c:v>87.851662000000005</c:v>
                </c:pt>
                <c:pt idx="83">
                  <c:v>93.924255000000016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8E-4531-8EB4-525E4893959F}"/>
            </c:ext>
          </c:extLst>
        </c:ser>
        <c:ser>
          <c:idx val="5"/>
          <c:order val="5"/>
          <c:tx>
            <c:v>Normal range for gasoline - high</c:v>
          </c:tx>
          <c:spPr>
            <a:solidFill>
              <a:schemeClr val="bg1">
                <a:lumMod val="85000"/>
              </a:schemeClr>
            </a:solidFill>
            <a:ln>
              <a:noFill/>
            </a:ln>
          </c:spPr>
          <c:cat>
            <c:numRef>
              <c:f>'18'!$A$28:$A$111</c:f>
              <c:numCache>
                <c:formatCode>mmm\ yyyy</c:formatCode>
                <c:ptCount val="8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</c:numCache>
            </c:numRef>
          </c:cat>
          <c:val>
            <c:numRef>
              <c:f>'18'!$K$28:$K$111</c:f>
              <c:numCache>
                <c:formatCode>0.0</c:formatCode>
                <c:ptCount val="84"/>
                <c:pt idx="0">
                  <c:v>15.729880000000009</c:v>
                </c:pt>
                <c:pt idx="1">
                  <c:v>9.5748250000000041</c:v>
                </c:pt>
                <c:pt idx="2">
                  <c:v>13.298394000000002</c:v>
                </c:pt>
                <c:pt idx="3">
                  <c:v>14.980361000000016</c:v>
                </c:pt>
                <c:pt idx="4">
                  <c:v>19.453499999999991</c:v>
                </c:pt>
                <c:pt idx="5">
                  <c:v>16.269932000000011</c:v>
                </c:pt>
                <c:pt idx="6">
                  <c:v>9.8899030000000039</c:v>
                </c:pt>
                <c:pt idx="7">
                  <c:v>9.9598069999999836</c:v>
                </c:pt>
                <c:pt idx="8">
                  <c:v>18.36948799999999</c:v>
                </c:pt>
                <c:pt idx="9">
                  <c:v>9.2955129999999997</c:v>
                </c:pt>
                <c:pt idx="10">
                  <c:v>1.9893950000000018</c:v>
                </c:pt>
                <c:pt idx="11">
                  <c:v>19.380126999999987</c:v>
                </c:pt>
                <c:pt idx="12">
                  <c:v>15.729880000000009</c:v>
                </c:pt>
                <c:pt idx="13">
                  <c:v>9.5748250000000041</c:v>
                </c:pt>
                <c:pt idx="14">
                  <c:v>13.298394000000002</c:v>
                </c:pt>
                <c:pt idx="15">
                  <c:v>14.980361000000016</c:v>
                </c:pt>
                <c:pt idx="16">
                  <c:v>19.453499999999991</c:v>
                </c:pt>
                <c:pt idx="17">
                  <c:v>16.269932000000011</c:v>
                </c:pt>
                <c:pt idx="18">
                  <c:v>9.8899030000000039</c:v>
                </c:pt>
                <c:pt idx="19">
                  <c:v>9.9598069999999836</c:v>
                </c:pt>
                <c:pt idx="20">
                  <c:v>18.36948799999999</c:v>
                </c:pt>
                <c:pt idx="21">
                  <c:v>9.2955129999999997</c:v>
                </c:pt>
                <c:pt idx="22">
                  <c:v>1.9893950000000018</c:v>
                </c:pt>
                <c:pt idx="23">
                  <c:v>19.380126999999987</c:v>
                </c:pt>
                <c:pt idx="24">
                  <c:v>15.729880000000009</c:v>
                </c:pt>
                <c:pt idx="25">
                  <c:v>9.5748250000000041</c:v>
                </c:pt>
                <c:pt idx="26">
                  <c:v>13.298394000000002</c:v>
                </c:pt>
                <c:pt idx="27">
                  <c:v>14.980361000000016</c:v>
                </c:pt>
                <c:pt idx="28">
                  <c:v>19.453499999999991</c:v>
                </c:pt>
                <c:pt idx="29">
                  <c:v>16.269932000000011</c:v>
                </c:pt>
                <c:pt idx="30">
                  <c:v>9.8899030000000039</c:v>
                </c:pt>
                <c:pt idx="31">
                  <c:v>9.9598069999999836</c:v>
                </c:pt>
                <c:pt idx="32">
                  <c:v>18.36948799999999</c:v>
                </c:pt>
                <c:pt idx="33">
                  <c:v>9.2955129999999997</c:v>
                </c:pt>
                <c:pt idx="34">
                  <c:v>1.9893950000000018</c:v>
                </c:pt>
                <c:pt idx="35">
                  <c:v>19.380126999999987</c:v>
                </c:pt>
                <c:pt idx="36">
                  <c:v>15.729880000000009</c:v>
                </c:pt>
                <c:pt idx="37">
                  <c:v>9.5748250000000041</c:v>
                </c:pt>
                <c:pt idx="38">
                  <c:v>13.298394000000002</c:v>
                </c:pt>
                <c:pt idx="39">
                  <c:v>14.980361000000016</c:v>
                </c:pt>
                <c:pt idx="40">
                  <c:v>19.453499999999991</c:v>
                </c:pt>
                <c:pt idx="41">
                  <c:v>16.269932000000011</c:v>
                </c:pt>
                <c:pt idx="42">
                  <c:v>9.8899030000000039</c:v>
                </c:pt>
                <c:pt idx="43">
                  <c:v>9.9598069999999836</c:v>
                </c:pt>
                <c:pt idx="44">
                  <c:v>18.36948799999999</c:v>
                </c:pt>
                <c:pt idx="45">
                  <c:v>9.2955129999999997</c:v>
                </c:pt>
                <c:pt idx="46">
                  <c:v>1.9893950000000018</c:v>
                </c:pt>
                <c:pt idx="47">
                  <c:v>19.380126999999987</c:v>
                </c:pt>
                <c:pt idx="48">
                  <c:v>15.729880000000009</c:v>
                </c:pt>
                <c:pt idx="49">
                  <c:v>9.5748250000000041</c:v>
                </c:pt>
                <c:pt idx="50">
                  <c:v>13.298394000000002</c:v>
                </c:pt>
                <c:pt idx="51">
                  <c:v>14.980361000000016</c:v>
                </c:pt>
                <c:pt idx="52">
                  <c:v>19.453499999999991</c:v>
                </c:pt>
                <c:pt idx="53">
                  <c:v>16.269932000000011</c:v>
                </c:pt>
                <c:pt idx="54">
                  <c:v>9.8899030000000039</c:v>
                </c:pt>
                <c:pt idx="55">
                  <c:v>9.9598069999999836</c:v>
                </c:pt>
                <c:pt idx="56">
                  <c:v>18.36948799999999</c:v>
                </c:pt>
                <c:pt idx="57">
                  <c:v>9.2955129999999997</c:v>
                </c:pt>
                <c:pt idx="58">
                  <c:v>1.9893950000000018</c:v>
                </c:pt>
                <c:pt idx="59">
                  <c:v>19.380126999999987</c:v>
                </c:pt>
                <c:pt idx="60">
                  <c:v>15.729880000000009</c:v>
                </c:pt>
                <c:pt idx="61">
                  <c:v>9.5748250000000041</c:v>
                </c:pt>
                <c:pt idx="62">
                  <c:v>13.298394000000002</c:v>
                </c:pt>
                <c:pt idx="63">
                  <c:v>14.980361000000016</c:v>
                </c:pt>
                <c:pt idx="64">
                  <c:v>19.453499999999991</c:v>
                </c:pt>
                <c:pt idx="65">
                  <c:v>16.269932000000011</c:v>
                </c:pt>
                <c:pt idx="66">
                  <c:v>9.8899030000000039</c:v>
                </c:pt>
                <c:pt idx="67">
                  <c:v>9.9598069999999836</c:v>
                </c:pt>
                <c:pt idx="68">
                  <c:v>18.36948799999999</c:v>
                </c:pt>
                <c:pt idx="69">
                  <c:v>9.2955129999999997</c:v>
                </c:pt>
                <c:pt idx="70">
                  <c:v>1.9893950000000018</c:v>
                </c:pt>
                <c:pt idx="71">
                  <c:v>19.380126999999987</c:v>
                </c:pt>
                <c:pt idx="72">
                  <c:v>15.729880000000009</c:v>
                </c:pt>
                <c:pt idx="73">
                  <c:v>9.5748250000000041</c:v>
                </c:pt>
                <c:pt idx="74">
                  <c:v>13.298394000000002</c:v>
                </c:pt>
                <c:pt idx="75">
                  <c:v>14.980361000000016</c:v>
                </c:pt>
                <c:pt idx="76">
                  <c:v>19.453499999999991</c:v>
                </c:pt>
                <c:pt idx="77">
                  <c:v>16.269932000000011</c:v>
                </c:pt>
                <c:pt idx="78">
                  <c:v>9.8899030000000039</c:v>
                </c:pt>
                <c:pt idx="79">
                  <c:v>9.9598069999999836</c:v>
                </c:pt>
                <c:pt idx="80">
                  <c:v>18.36948799999999</c:v>
                </c:pt>
                <c:pt idx="81">
                  <c:v>9.2955129999999997</c:v>
                </c:pt>
                <c:pt idx="82">
                  <c:v>1.9893950000000018</c:v>
                </c:pt>
                <c:pt idx="83">
                  <c:v>19.380126999999987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8E-4531-8EB4-525E48939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6503968"/>
        <c:axId val="-976502880"/>
      </c:areaChart>
      <c:lineChart>
        <c:grouping val="standard"/>
        <c:varyColors val="0"/>
        <c:ser>
          <c:idx val="0"/>
          <c:order val="0"/>
          <c:tx>
            <c:v>Distillate inventories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'18'!$A$28:$A$111</c:f>
              <c:numCache>
                <c:formatCode>mmm\ yyyy</c:formatCode>
                <c:ptCount val="8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</c:numCache>
            </c:numRef>
          </c:cat>
          <c:val>
            <c:numRef>
              <c:f>'18'!$B$28:$B$111</c:f>
              <c:numCache>
                <c:formatCode>0.0</c:formatCode>
                <c:ptCount val="84"/>
                <c:pt idx="0">
                  <c:v>164.05760799999999</c:v>
                </c:pt>
                <c:pt idx="1">
                  <c:v>144.01243700000001</c:v>
                </c:pt>
                <c:pt idx="2">
                  <c:v>146.07853600000001</c:v>
                </c:pt>
                <c:pt idx="3">
                  <c:v>137.21829700000001</c:v>
                </c:pt>
                <c:pt idx="4">
                  <c:v>139.59954400000001</c:v>
                </c:pt>
                <c:pt idx="5">
                  <c:v>140.132555</c:v>
                </c:pt>
                <c:pt idx="6">
                  <c:v>142.13915600000001</c:v>
                </c:pt>
                <c:pt idx="7">
                  <c:v>137.625441</c:v>
                </c:pt>
                <c:pt idx="8">
                  <c:v>132.095395</c:v>
                </c:pt>
                <c:pt idx="9">
                  <c:v>132.81144399999999</c:v>
                </c:pt>
                <c:pt idx="10">
                  <c:v>131.69239400000001</c:v>
                </c:pt>
                <c:pt idx="11">
                  <c:v>130.03906000000001</c:v>
                </c:pt>
                <c:pt idx="12">
                  <c:v>125.281997</c:v>
                </c:pt>
                <c:pt idx="13">
                  <c:v>120.609776</c:v>
                </c:pt>
                <c:pt idx="14">
                  <c:v>114.65761500000001</c:v>
                </c:pt>
                <c:pt idx="15">
                  <c:v>106.291242</c:v>
                </c:pt>
                <c:pt idx="16">
                  <c:v>109.712137</c:v>
                </c:pt>
                <c:pt idx="17">
                  <c:v>111.329024</c:v>
                </c:pt>
                <c:pt idx="18">
                  <c:v>112.59147400000001</c:v>
                </c:pt>
                <c:pt idx="19">
                  <c:v>113.121844</c:v>
                </c:pt>
                <c:pt idx="20">
                  <c:v>110.53083700000001</c:v>
                </c:pt>
                <c:pt idx="21">
                  <c:v>110.49194900000001</c:v>
                </c:pt>
                <c:pt idx="22">
                  <c:v>120.60104200000001</c:v>
                </c:pt>
                <c:pt idx="23">
                  <c:v>118.89921</c:v>
                </c:pt>
                <c:pt idx="24">
                  <c:v>122.69627</c:v>
                </c:pt>
                <c:pt idx="25">
                  <c:v>124.661743</c:v>
                </c:pt>
                <c:pt idx="26">
                  <c:v>111.693021</c:v>
                </c:pt>
                <c:pt idx="27">
                  <c:v>111.71016400000001</c:v>
                </c:pt>
                <c:pt idx="28">
                  <c:v>112.76200900000001</c:v>
                </c:pt>
                <c:pt idx="29">
                  <c:v>111.99350800000001</c:v>
                </c:pt>
                <c:pt idx="30">
                  <c:v>119.786492</c:v>
                </c:pt>
                <c:pt idx="31">
                  <c:v>116.450351</c:v>
                </c:pt>
                <c:pt idx="32">
                  <c:v>118.841938</c:v>
                </c:pt>
                <c:pt idx="33">
                  <c:v>109.617171</c:v>
                </c:pt>
                <c:pt idx="34">
                  <c:v>113.160725</c:v>
                </c:pt>
                <c:pt idx="35">
                  <c:v>130.48589899999999</c:v>
                </c:pt>
                <c:pt idx="36">
                  <c:v>128.940808</c:v>
                </c:pt>
                <c:pt idx="37">
                  <c:v>117.92239600000001</c:v>
                </c:pt>
                <c:pt idx="38">
                  <c:v>121.54455</c:v>
                </c:pt>
                <c:pt idx="39">
                  <c:v>118.118452</c:v>
                </c:pt>
                <c:pt idx="40">
                  <c:v>121.933621</c:v>
                </c:pt>
                <c:pt idx="41">
                  <c:v>123.628377</c:v>
                </c:pt>
                <c:pt idx="42">
                  <c:v>129.87731600000001</c:v>
                </c:pt>
                <c:pt idx="43">
                  <c:v>126.210285</c:v>
                </c:pt>
                <c:pt idx="44">
                  <c:v>124.645759</c:v>
                </c:pt>
                <c:pt idx="45">
                  <c:v>117.206614</c:v>
                </c:pt>
                <c:pt idx="46">
                  <c:v>125.21517299999999</c:v>
                </c:pt>
                <c:pt idx="47">
                  <c:v>130.42120399999999</c:v>
                </c:pt>
                <c:pt idx="48">
                  <c:v>119.93326</c:v>
                </c:pt>
                <c:pt idx="49">
                  <c:v>119.388324</c:v>
                </c:pt>
                <c:pt idx="50">
                  <c:v>116.82599999999999</c:v>
                </c:pt>
                <c:pt idx="51">
                  <c:v>110.512704</c:v>
                </c:pt>
                <c:pt idx="52">
                  <c:v>112.303951</c:v>
                </c:pt>
                <c:pt idx="53">
                  <c:v>108.42900400000001</c:v>
                </c:pt>
                <c:pt idx="54">
                  <c:v>112.565973</c:v>
                </c:pt>
                <c:pt idx="55">
                  <c:v>122.750837</c:v>
                </c:pt>
                <c:pt idx="56">
                  <c:v>125.235625</c:v>
                </c:pt>
                <c:pt idx="57">
                  <c:v>112.212013</c:v>
                </c:pt>
                <c:pt idx="58">
                  <c:v>120.582696</c:v>
                </c:pt>
                <c:pt idx="59">
                  <c:v>128.23035899999999</c:v>
                </c:pt>
                <c:pt idx="60">
                  <c:v>127.181793</c:v>
                </c:pt>
                <c:pt idx="61">
                  <c:v>121.39591299999999</c:v>
                </c:pt>
                <c:pt idx="62">
                  <c:v>115.57899999999999</c:v>
                </c:pt>
                <c:pt idx="63">
                  <c:v>102.345</c:v>
                </c:pt>
                <c:pt idx="64">
                  <c:v>100.7563</c:v>
                </c:pt>
                <c:pt idx="65">
                  <c:v>97.849609999999998</c:v>
                </c:pt>
                <c:pt idx="66">
                  <c:v>102.4743</c:v>
                </c:pt>
                <c:pt idx="67">
                  <c:v>105.1557</c:v>
                </c:pt>
                <c:pt idx="68">
                  <c:v>105.65649999999999</c:v>
                </c:pt>
                <c:pt idx="69">
                  <c:v>98.346649999999997</c:v>
                </c:pt>
                <c:pt idx="70">
                  <c:v>105.4226</c:v>
                </c:pt>
                <c:pt idx="71">
                  <c:v>112.4144</c:v>
                </c:pt>
                <c:pt idx="72">
                  <c:v>116.71169999999999</c:v>
                </c:pt>
                <c:pt idx="73">
                  <c:v>109.44240000000001</c:v>
                </c:pt>
                <c:pt idx="74">
                  <c:v>106.9708</c:v>
                </c:pt>
                <c:pt idx="75">
                  <c:v>101.42529999999999</c:v>
                </c:pt>
                <c:pt idx="76">
                  <c:v>106.14319999999999</c:v>
                </c:pt>
                <c:pt idx="77">
                  <c:v>105.69499999999999</c:v>
                </c:pt>
                <c:pt idx="78">
                  <c:v>110.66419999999999</c:v>
                </c:pt>
                <c:pt idx="79">
                  <c:v>111.2774</c:v>
                </c:pt>
                <c:pt idx="80">
                  <c:v>107.0626</c:v>
                </c:pt>
                <c:pt idx="81">
                  <c:v>99.364519999999999</c:v>
                </c:pt>
                <c:pt idx="82">
                  <c:v>105.0154</c:v>
                </c:pt>
                <c:pt idx="83">
                  <c:v>112.13290000000001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68E-4531-8EB4-525E4893959F}"/>
            </c:ext>
          </c:extLst>
        </c:ser>
        <c:ser>
          <c:idx val="1"/>
          <c:order val="1"/>
          <c:tx>
            <c:v>Gasoline inventories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'18'!$A$28:$A$111</c:f>
              <c:numCache>
                <c:formatCode>mmm\ yyyy</c:formatCode>
                <c:ptCount val="8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</c:numCache>
            </c:numRef>
          </c:cat>
          <c:val>
            <c:numRef>
              <c:f>'18'!$C$28:$C$111</c:f>
              <c:numCache>
                <c:formatCode>0.0</c:formatCode>
                <c:ptCount val="84"/>
                <c:pt idx="0">
                  <c:v>255.361605</c:v>
                </c:pt>
                <c:pt idx="1">
                  <c:v>241.27302900000001</c:v>
                </c:pt>
                <c:pt idx="2">
                  <c:v>237.84609399999999</c:v>
                </c:pt>
                <c:pt idx="3">
                  <c:v>238.62245100000001</c:v>
                </c:pt>
                <c:pt idx="4">
                  <c:v>240.175715</c:v>
                </c:pt>
                <c:pt idx="5">
                  <c:v>237.28622200000001</c:v>
                </c:pt>
                <c:pt idx="6">
                  <c:v>230.76469800000001</c:v>
                </c:pt>
                <c:pt idx="7">
                  <c:v>225.55103199999999</c:v>
                </c:pt>
                <c:pt idx="8">
                  <c:v>227.04755800000001</c:v>
                </c:pt>
                <c:pt idx="9">
                  <c:v>216.69639000000001</c:v>
                </c:pt>
                <c:pt idx="10">
                  <c:v>220.59760700000001</c:v>
                </c:pt>
                <c:pt idx="11">
                  <c:v>232.177537</c:v>
                </c:pt>
                <c:pt idx="12">
                  <c:v>251.78143700000001</c:v>
                </c:pt>
                <c:pt idx="13">
                  <c:v>250.26103599999999</c:v>
                </c:pt>
                <c:pt idx="14">
                  <c:v>238.50202100000001</c:v>
                </c:pt>
                <c:pt idx="15">
                  <c:v>230.01925299999999</c:v>
                </c:pt>
                <c:pt idx="16">
                  <c:v>220.72221500000001</c:v>
                </c:pt>
                <c:pt idx="17">
                  <c:v>221.01629</c:v>
                </c:pt>
                <c:pt idx="18">
                  <c:v>225.133026</c:v>
                </c:pt>
                <c:pt idx="19">
                  <c:v>215.59122500000001</c:v>
                </c:pt>
                <c:pt idx="20">
                  <c:v>209.51571100000001</c:v>
                </c:pt>
                <c:pt idx="21">
                  <c:v>210.44437199999999</c:v>
                </c:pt>
                <c:pt idx="22">
                  <c:v>221.35419999999999</c:v>
                </c:pt>
                <c:pt idx="23">
                  <c:v>224.41015400000001</c:v>
                </c:pt>
                <c:pt idx="24">
                  <c:v>239.63172499999999</c:v>
                </c:pt>
                <c:pt idx="25">
                  <c:v>242.635672</c:v>
                </c:pt>
                <c:pt idx="26">
                  <c:v>225.20362700000001</c:v>
                </c:pt>
                <c:pt idx="27">
                  <c:v>223.64209</c:v>
                </c:pt>
                <c:pt idx="28">
                  <c:v>222.14595199999999</c:v>
                </c:pt>
                <c:pt idx="29">
                  <c:v>222.055801</c:v>
                </c:pt>
                <c:pt idx="30">
                  <c:v>220.87479500000001</c:v>
                </c:pt>
                <c:pt idx="31">
                  <c:v>219.15346</c:v>
                </c:pt>
                <c:pt idx="32">
                  <c:v>227.885199</c:v>
                </c:pt>
                <c:pt idx="33">
                  <c:v>218.728658</c:v>
                </c:pt>
                <c:pt idx="34">
                  <c:v>221.53345100000001</c:v>
                </c:pt>
                <c:pt idx="35">
                  <c:v>240.716757</c:v>
                </c:pt>
                <c:pt idx="36">
                  <c:v>252.09595899999999</c:v>
                </c:pt>
                <c:pt idx="37">
                  <c:v>240.68621099999999</c:v>
                </c:pt>
                <c:pt idx="38">
                  <c:v>233.531848</c:v>
                </c:pt>
                <c:pt idx="39">
                  <c:v>233.70503299999999</c:v>
                </c:pt>
                <c:pt idx="40">
                  <c:v>231.654179</c:v>
                </c:pt>
                <c:pt idx="41">
                  <c:v>232.51895099999999</c:v>
                </c:pt>
                <c:pt idx="42">
                  <c:v>224.38041699999999</c:v>
                </c:pt>
                <c:pt idx="43">
                  <c:v>220.700153</c:v>
                </c:pt>
                <c:pt idx="44">
                  <c:v>219.772919</c:v>
                </c:pt>
                <c:pt idx="45">
                  <c:v>212.574747</c:v>
                </c:pt>
                <c:pt idx="46">
                  <c:v>221.03006099999999</c:v>
                </c:pt>
                <c:pt idx="47">
                  <c:v>238.21676099999999</c:v>
                </c:pt>
                <c:pt idx="48">
                  <c:v>251.069999</c:v>
                </c:pt>
                <c:pt idx="49">
                  <c:v>243.69924399999999</c:v>
                </c:pt>
                <c:pt idx="50">
                  <c:v>233.762238</c:v>
                </c:pt>
                <c:pt idx="51">
                  <c:v>228.244021</c:v>
                </c:pt>
                <c:pt idx="52">
                  <c:v>229.03829999999999</c:v>
                </c:pt>
                <c:pt idx="53">
                  <c:v>232.826528</c:v>
                </c:pt>
                <c:pt idx="54">
                  <c:v>229.508984</c:v>
                </c:pt>
                <c:pt idx="55">
                  <c:v>222.48826</c:v>
                </c:pt>
                <c:pt idx="56">
                  <c:v>223.20902699999999</c:v>
                </c:pt>
                <c:pt idx="57">
                  <c:v>209.433145</c:v>
                </c:pt>
                <c:pt idx="58">
                  <c:v>219.54405600000001</c:v>
                </c:pt>
                <c:pt idx="59">
                  <c:v>243.79028099999999</c:v>
                </c:pt>
                <c:pt idx="60">
                  <c:v>261.03430400000002</c:v>
                </c:pt>
                <c:pt idx="61">
                  <c:v>253.92224999999999</c:v>
                </c:pt>
                <c:pt idx="62">
                  <c:v>239.726</c:v>
                </c:pt>
                <c:pt idx="63">
                  <c:v>219.79499999999999</c:v>
                </c:pt>
                <c:pt idx="64">
                  <c:v>220.4384</c:v>
                </c:pt>
                <c:pt idx="65">
                  <c:v>220.71559999999999</c:v>
                </c:pt>
                <c:pt idx="66">
                  <c:v>218.07740000000001</c:v>
                </c:pt>
                <c:pt idx="67">
                  <c:v>213.25479999999999</c:v>
                </c:pt>
                <c:pt idx="68">
                  <c:v>212.52760000000001</c:v>
                </c:pt>
                <c:pt idx="69">
                  <c:v>207.66669999999999</c:v>
                </c:pt>
                <c:pt idx="70">
                  <c:v>215.43289999999999</c:v>
                </c:pt>
                <c:pt idx="71">
                  <c:v>227.78020000000001</c:v>
                </c:pt>
                <c:pt idx="72">
                  <c:v>243.50630000000001</c:v>
                </c:pt>
                <c:pt idx="73">
                  <c:v>238.12870000000001</c:v>
                </c:pt>
                <c:pt idx="74">
                  <c:v>229.53039999999999</c:v>
                </c:pt>
                <c:pt idx="75">
                  <c:v>225.96360000000001</c:v>
                </c:pt>
                <c:pt idx="76">
                  <c:v>221.5872</c:v>
                </c:pt>
                <c:pt idx="77">
                  <c:v>221.4777</c:v>
                </c:pt>
                <c:pt idx="78">
                  <c:v>219.58099999999999</c:v>
                </c:pt>
                <c:pt idx="79">
                  <c:v>214.50020000000001</c:v>
                </c:pt>
                <c:pt idx="80">
                  <c:v>214.43020000000001</c:v>
                </c:pt>
                <c:pt idx="81">
                  <c:v>208.45689999999999</c:v>
                </c:pt>
                <c:pt idx="82">
                  <c:v>214.72300000000001</c:v>
                </c:pt>
                <c:pt idx="83">
                  <c:v>226.73390000000001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68E-4531-8EB4-525E48939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6503968"/>
        <c:axId val="-976502880"/>
      </c:lineChart>
      <c:scatterChart>
        <c:scatterStyle val="lineMarker"/>
        <c:varyColors val="0"/>
        <c:ser>
          <c:idx val="6"/>
          <c:order val="6"/>
          <c:tx>
            <c:v>Forecast</c:v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8E-4531-8EB4-525E4893959F}"/>
                </c:ext>
              </c:extLst>
            </c:dLbl>
            <c:dLbl>
              <c:idx val="1"/>
              <c:layout>
                <c:manualLayout>
                  <c:x val="6.7755202474690662E-3"/>
                  <c:y val="2.8795601733215302E-2"/>
                </c:manualLayout>
              </c:layout>
              <c:tx>
                <c:rich>
                  <a:bodyPr/>
                  <a:lstStyle/>
                  <a:p>
                    <a:r>
                      <a:rPr lang="en-US" sz="900" baseline="0"/>
                      <a:t>forecast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368E-4531-8EB4-525E489395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aseline="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'18'!$A$116:$A$117</c:f>
              <c:numCache>
                <c:formatCode>General</c:formatCode>
                <c:ptCount val="2"/>
                <c:pt idx="0">
                  <c:v>64</c:v>
                </c:pt>
                <c:pt idx="1">
                  <c:v>64</c:v>
                </c:pt>
              </c:numCache>
            </c:numRef>
          </c:xVal>
          <c:yVal>
            <c:numRef>
              <c:f>'18'!$B$116:$B$117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368E-4531-8EB4-525E48939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6505600"/>
        <c:axId val="-976506688"/>
      </c:scatterChart>
      <c:dateAx>
        <c:axId val="-97650396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-976502880"/>
        <c:crosses val="autoZero"/>
        <c:auto val="0"/>
        <c:lblOffset val="100"/>
        <c:baseTimeUnit val="months"/>
        <c:majorUnit val="12"/>
        <c:majorTimeUnit val="months"/>
        <c:minorUnit val="1"/>
        <c:minorTimeUnit val="months"/>
      </c:dateAx>
      <c:valAx>
        <c:axId val="-976502880"/>
        <c:scaling>
          <c:orientation val="minMax"/>
          <c:max val="3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-976503968"/>
        <c:crosses val="autoZero"/>
        <c:crossBetween val="between"/>
      </c:valAx>
      <c:valAx>
        <c:axId val="-976505600"/>
        <c:scaling>
          <c:orientation val="minMax"/>
          <c:max val="84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-976506688"/>
        <c:crosses val="max"/>
        <c:crossBetween val="midCat"/>
      </c:valAx>
      <c:valAx>
        <c:axId val="-976506688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solidFill>
            <a:schemeClr val="bg1">
              <a:lumMod val="85000"/>
            </a:schemeClr>
          </a:solidFill>
          <a:ln>
            <a:noFill/>
          </a:ln>
        </c:spPr>
        <c:crossAx val="-976505600"/>
        <c:crosses val="max"/>
        <c:crossBetween val="midCat"/>
      </c:valAx>
      <c:spPr>
        <a:noFill/>
        <a:ln w="9525">
          <a:solidFill>
            <a:schemeClr val="bg1">
              <a:lumMod val="85000"/>
            </a:schemeClr>
          </a:solidFill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666217307869918E-2"/>
          <c:y val="8.3187181164435145E-2"/>
          <c:w val="0.86757732092358386"/>
          <c:h val="0.66546163545067005"/>
        </c:manualLayout>
      </c:layout>
      <c:barChart>
        <c:barDir val="col"/>
        <c:grouping val="stacked"/>
        <c:varyColors val="0"/>
        <c:ser>
          <c:idx val="2"/>
          <c:order val="0"/>
          <c:spPr>
            <a:solidFill>
              <a:schemeClr val="accent5"/>
            </a:solidFill>
          </c:spPr>
          <c:invertIfNegative val="0"/>
          <c:cat>
            <c:strRef>
              <c:f>'2'!$A$28:$A$55</c:f>
              <c:strCache>
                <c:ptCount val="28"/>
                <c:pt idx="0">
                  <c:v>2021-Q1</c:v>
                </c:pt>
                <c:pt idx="1">
                  <c:v>2021-Q2</c:v>
                </c:pt>
                <c:pt idx="2">
                  <c:v>2021-Q3</c:v>
                </c:pt>
                <c:pt idx="3">
                  <c:v>2021-Q4</c:v>
                </c:pt>
                <c:pt idx="4">
                  <c:v>2022-Q1</c:v>
                </c:pt>
                <c:pt idx="5">
                  <c:v>2022-Q2</c:v>
                </c:pt>
                <c:pt idx="6">
                  <c:v>2022-Q3</c:v>
                </c:pt>
                <c:pt idx="7">
                  <c:v>2022-Q4</c:v>
                </c:pt>
                <c:pt idx="8">
                  <c:v>2023-Q1</c:v>
                </c:pt>
                <c:pt idx="9">
                  <c:v>2023-Q2</c:v>
                </c:pt>
                <c:pt idx="10">
                  <c:v>2023-Q3</c:v>
                </c:pt>
                <c:pt idx="11">
                  <c:v>2023-Q4</c:v>
                </c:pt>
                <c:pt idx="12">
                  <c:v>2024-Q1</c:v>
                </c:pt>
                <c:pt idx="13">
                  <c:v>2024-Q2</c:v>
                </c:pt>
                <c:pt idx="14">
                  <c:v>2024-Q3</c:v>
                </c:pt>
                <c:pt idx="15">
                  <c:v>2024-Q4</c:v>
                </c:pt>
                <c:pt idx="16">
                  <c:v>2025-Q1</c:v>
                </c:pt>
                <c:pt idx="17">
                  <c:v>2025-Q2</c:v>
                </c:pt>
                <c:pt idx="18">
                  <c:v>2025-Q3</c:v>
                </c:pt>
                <c:pt idx="19">
                  <c:v>2025-Q4</c:v>
                </c:pt>
                <c:pt idx="20">
                  <c:v>2026-Q1</c:v>
                </c:pt>
                <c:pt idx="21">
                  <c:v>2026-Q2</c:v>
                </c:pt>
                <c:pt idx="22">
                  <c:v>2026-Q3</c:v>
                </c:pt>
                <c:pt idx="23">
                  <c:v>2026-Q4</c:v>
                </c:pt>
                <c:pt idx="24">
                  <c:v>2027-Q1</c:v>
                </c:pt>
                <c:pt idx="25">
                  <c:v>2027-Q2</c:v>
                </c:pt>
                <c:pt idx="26">
                  <c:v>2027-Q3</c:v>
                </c:pt>
                <c:pt idx="27">
                  <c:v>2027-Q4</c:v>
                </c:pt>
              </c:strCache>
            </c:strRef>
          </c:cat>
          <c:val>
            <c:numRef>
              <c:f>'2'!$J$28:$J$55</c:f>
              <c:numCache>
                <c:formatCode>0.00</c:formatCode>
                <c:ptCount val="28"/>
                <c:pt idx="0">
                  <c:v>-1.3740001986999999</c:v>
                </c:pt>
                <c:pt idx="1">
                  <c:v>-2.0097210209999998</c:v>
                </c:pt>
                <c:pt idx="2">
                  <c:v>-1.8759751470999999</c:v>
                </c:pt>
                <c:pt idx="3">
                  <c:v>-1.1149720944999999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-0.39129010780000001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-8.4734958108999994</c:v>
                </c:pt>
                <c:pt idx="22">
                  <c:v>-4.4154524125999997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7B-4518-B9A8-1919EA4ED0A8}"/>
            </c:ext>
          </c:extLst>
        </c:ser>
        <c:ser>
          <c:idx val="0"/>
          <c:order val="1"/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'2'!$A$28:$A$55</c:f>
              <c:strCache>
                <c:ptCount val="28"/>
                <c:pt idx="0">
                  <c:v>2021-Q1</c:v>
                </c:pt>
                <c:pt idx="1">
                  <c:v>2021-Q2</c:v>
                </c:pt>
                <c:pt idx="2">
                  <c:v>2021-Q3</c:v>
                </c:pt>
                <c:pt idx="3">
                  <c:v>2021-Q4</c:v>
                </c:pt>
                <c:pt idx="4">
                  <c:v>2022-Q1</c:v>
                </c:pt>
                <c:pt idx="5">
                  <c:v>2022-Q2</c:v>
                </c:pt>
                <c:pt idx="6">
                  <c:v>2022-Q3</c:v>
                </c:pt>
                <c:pt idx="7">
                  <c:v>2022-Q4</c:v>
                </c:pt>
                <c:pt idx="8">
                  <c:v>2023-Q1</c:v>
                </c:pt>
                <c:pt idx="9">
                  <c:v>2023-Q2</c:v>
                </c:pt>
                <c:pt idx="10">
                  <c:v>2023-Q3</c:v>
                </c:pt>
                <c:pt idx="11">
                  <c:v>2023-Q4</c:v>
                </c:pt>
                <c:pt idx="12">
                  <c:v>2024-Q1</c:v>
                </c:pt>
                <c:pt idx="13">
                  <c:v>2024-Q2</c:v>
                </c:pt>
                <c:pt idx="14">
                  <c:v>2024-Q3</c:v>
                </c:pt>
                <c:pt idx="15">
                  <c:v>2024-Q4</c:v>
                </c:pt>
                <c:pt idx="16">
                  <c:v>2025-Q1</c:v>
                </c:pt>
                <c:pt idx="17">
                  <c:v>2025-Q2</c:v>
                </c:pt>
                <c:pt idx="18">
                  <c:v>2025-Q3</c:v>
                </c:pt>
                <c:pt idx="19">
                  <c:v>2025-Q4</c:v>
                </c:pt>
                <c:pt idx="20">
                  <c:v>2026-Q1</c:v>
                </c:pt>
                <c:pt idx="21">
                  <c:v>2026-Q2</c:v>
                </c:pt>
                <c:pt idx="22">
                  <c:v>2026-Q3</c:v>
                </c:pt>
                <c:pt idx="23">
                  <c:v>2026-Q4</c:v>
                </c:pt>
                <c:pt idx="24">
                  <c:v>2027-Q1</c:v>
                </c:pt>
                <c:pt idx="25">
                  <c:v>2027-Q2</c:v>
                </c:pt>
                <c:pt idx="26">
                  <c:v>2027-Q3</c:v>
                </c:pt>
                <c:pt idx="27">
                  <c:v>2027-Q4</c:v>
                </c:pt>
              </c:strCache>
            </c:strRef>
          </c:cat>
          <c:val>
            <c:numRef>
              <c:f>'2'!$K$28:$K$55</c:f>
              <c:numCache>
                <c:formatCode>0.00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0.43095077303000001</c:v>
                </c:pt>
                <c:pt idx="5">
                  <c:v>0.25970585484999997</c:v>
                </c:pt>
                <c:pt idx="6">
                  <c:v>0.93656168205000001</c:v>
                </c:pt>
                <c:pt idx="7">
                  <c:v>1.8486796889999999</c:v>
                </c:pt>
                <c:pt idx="8">
                  <c:v>2.0265113853000001</c:v>
                </c:pt>
                <c:pt idx="9">
                  <c:v>0.78296617086999998</c:v>
                </c:pt>
                <c:pt idx="10">
                  <c:v>0.48091580283000002</c:v>
                </c:pt>
                <c:pt idx="11">
                  <c:v>1.7412958031000001</c:v>
                </c:pt>
                <c:pt idx="12">
                  <c:v>1.8317939219999999</c:v>
                </c:pt>
                <c:pt idx="13">
                  <c:v>0.36042230085999999</c:v>
                </c:pt>
                <c:pt idx="14">
                  <c:v>0</c:v>
                </c:pt>
                <c:pt idx="15">
                  <c:v>0.4239428435</c:v>
                </c:pt>
                <c:pt idx="16">
                  <c:v>1.3832576965000001</c:v>
                </c:pt>
                <c:pt idx="17">
                  <c:v>1.2650062726</c:v>
                </c:pt>
                <c:pt idx="18">
                  <c:v>3.0217404177999998</c:v>
                </c:pt>
                <c:pt idx="19">
                  <c:v>3.8126372107000002</c:v>
                </c:pt>
                <c:pt idx="20">
                  <c:v>0.66817665666000003</c:v>
                </c:pt>
                <c:pt idx="21">
                  <c:v>0</c:v>
                </c:pt>
                <c:pt idx="22">
                  <c:v>0</c:v>
                </c:pt>
                <c:pt idx="23">
                  <c:v>1.9949145761</c:v>
                </c:pt>
                <c:pt idx="24">
                  <c:v>3.8820251327999999</c:v>
                </c:pt>
                <c:pt idx="25">
                  <c:v>3.3031762286999999</c:v>
                </c:pt>
                <c:pt idx="26">
                  <c:v>3.5459868557999998</c:v>
                </c:pt>
                <c:pt idx="27">
                  <c:v>4.6887173539999996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7B-4518-B9A8-1919EA4ED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00294560"/>
        <c:axId val="-1500298368"/>
      </c:barChart>
      <c:scatterChart>
        <c:scatterStyle val="lineMarker"/>
        <c:varyColors val="0"/>
        <c:ser>
          <c:idx val="1"/>
          <c:order val="2"/>
          <c:tx>
            <c:strRef>
              <c:f>'2'!$C$61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pPr>
              <a:noFill/>
              <a:ln>
                <a:noFill/>
              </a:ln>
            </c:spPr>
          </c:marker>
          <c:xVal>
            <c:numRef>
              <c:f>'2'!$B$62:$B$63</c:f>
              <c:numCache>
                <c:formatCode>General</c:formatCode>
                <c:ptCount val="2"/>
                <c:pt idx="0">
                  <c:v>21.5</c:v>
                </c:pt>
                <c:pt idx="1">
                  <c:v>21.5</c:v>
                </c:pt>
              </c:numCache>
            </c:numRef>
          </c:xVal>
          <c:yVal>
            <c:numRef>
              <c:f>'2'!$C$62:$C$63</c:f>
              <c:numCache>
                <c:formatCode>0</c:formatCode>
                <c:ptCount val="2"/>
                <c:pt idx="0">
                  <c:v>-9</c:v>
                </c:pt>
                <c:pt idx="1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D7B-4518-B9A8-1919EA4ED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00294560"/>
        <c:axId val="-1500298368"/>
      </c:scatterChart>
      <c:catAx>
        <c:axId val="-15002945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one"/>
        <c:spPr>
          <a:ln>
            <a:solidFill>
              <a:schemeClr val="tx1"/>
            </a:solidFill>
          </a:ln>
        </c:spPr>
        <c:crossAx val="-1500298368"/>
        <c:crosses val="autoZero"/>
        <c:auto val="1"/>
        <c:lblAlgn val="ctr"/>
        <c:lblOffset val="100"/>
        <c:noMultiLvlLbl val="0"/>
      </c:catAx>
      <c:valAx>
        <c:axId val="-1500298368"/>
        <c:scaling>
          <c:orientation val="minMax"/>
          <c:max val="6"/>
          <c:min val="-9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1500294560"/>
        <c:crosses val="autoZero"/>
        <c:crossBetween val="between"/>
        <c:majorUnit val="3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95" r="0.70000000000000095" t="0.75000000000001465" header="0.30000000000000032" footer="0.30000000000000032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833895763029627E-2"/>
          <c:y val="0.15539486558263058"/>
          <c:w val="0.90297579990001231"/>
          <c:h val="0.62797372221963377"/>
        </c:manualLayout>
      </c:layout>
      <c:areaChart>
        <c:grouping val="stacked"/>
        <c:varyColors val="0"/>
        <c:ser>
          <c:idx val="1"/>
          <c:order val="1"/>
          <c:tx>
            <c:v>Normal range (low)</c:v>
          </c:tx>
          <c:spPr>
            <a:noFill/>
            <a:ln>
              <a:noFill/>
            </a:ln>
          </c:spPr>
          <c:cat>
            <c:numRef>
              <c:f>'19'!$A$29:$A$112</c:f>
              <c:numCache>
                <c:formatCode>mmm\ yyyy</c:formatCode>
                <c:ptCount val="8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</c:numCache>
            </c:numRef>
          </c:cat>
          <c:val>
            <c:numRef>
              <c:f>'19'!$C$29:$C$112</c:f>
              <c:numCache>
                <c:formatCode>0</c:formatCode>
                <c:ptCount val="84"/>
                <c:pt idx="0">
                  <c:v>48.018999999999998</c:v>
                </c:pt>
                <c:pt idx="1">
                  <c:v>37.734000000000002</c:v>
                </c:pt>
                <c:pt idx="2">
                  <c:v>36.265999999999998</c:v>
                </c:pt>
                <c:pt idx="3">
                  <c:v>40.213999999999999</c:v>
                </c:pt>
                <c:pt idx="4">
                  <c:v>49.670999999999999</c:v>
                </c:pt>
                <c:pt idx="5">
                  <c:v>54.127000000000002</c:v>
                </c:pt>
                <c:pt idx="6">
                  <c:v>64.161000000000001</c:v>
                </c:pt>
                <c:pt idx="7">
                  <c:v>69.605999999999995</c:v>
                </c:pt>
                <c:pt idx="8">
                  <c:v>72.167000000000002</c:v>
                </c:pt>
                <c:pt idx="9">
                  <c:v>76.198999999999998</c:v>
                </c:pt>
                <c:pt idx="10">
                  <c:v>72.114999999999995</c:v>
                </c:pt>
                <c:pt idx="11">
                  <c:v>63.838999999999999</c:v>
                </c:pt>
                <c:pt idx="12">
                  <c:v>48.018999999999998</c:v>
                </c:pt>
                <c:pt idx="13">
                  <c:v>37.734000000000002</c:v>
                </c:pt>
                <c:pt idx="14">
                  <c:v>36.265999999999998</c:v>
                </c:pt>
                <c:pt idx="15">
                  <c:v>40.213999999999999</c:v>
                </c:pt>
                <c:pt idx="16">
                  <c:v>49.670999999999999</c:v>
                </c:pt>
                <c:pt idx="17">
                  <c:v>54.127000000000002</c:v>
                </c:pt>
                <c:pt idx="18">
                  <c:v>64.161000000000001</c:v>
                </c:pt>
                <c:pt idx="19">
                  <c:v>69.605999999999995</c:v>
                </c:pt>
                <c:pt idx="20">
                  <c:v>72.167000000000002</c:v>
                </c:pt>
                <c:pt idx="21">
                  <c:v>76.198999999999998</c:v>
                </c:pt>
                <c:pt idx="22">
                  <c:v>72.114999999999995</c:v>
                </c:pt>
                <c:pt idx="23">
                  <c:v>63.838999999999999</c:v>
                </c:pt>
                <c:pt idx="24">
                  <c:v>48.018999999999998</c:v>
                </c:pt>
                <c:pt idx="25">
                  <c:v>37.734000000000002</c:v>
                </c:pt>
                <c:pt idx="26">
                  <c:v>36.265999999999998</c:v>
                </c:pt>
                <c:pt idx="27">
                  <c:v>40.213999999999999</c:v>
                </c:pt>
                <c:pt idx="28">
                  <c:v>49.670999999999999</c:v>
                </c:pt>
                <c:pt idx="29">
                  <c:v>54.127000000000002</c:v>
                </c:pt>
                <c:pt idx="30">
                  <c:v>64.161000000000001</c:v>
                </c:pt>
                <c:pt idx="31">
                  <c:v>69.605999999999995</c:v>
                </c:pt>
                <c:pt idx="32">
                  <c:v>72.167000000000002</c:v>
                </c:pt>
                <c:pt idx="33">
                  <c:v>76.198999999999998</c:v>
                </c:pt>
                <c:pt idx="34">
                  <c:v>72.114999999999995</c:v>
                </c:pt>
                <c:pt idx="35">
                  <c:v>63.838999999999999</c:v>
                </c:pt>
                <c:pt idx="36">
                  <c:v>48.018999999999998</c:v>
                </c:pt>
                <c:pt idx="37">
                  <c:v>37.734000000000002</c:v>
                </c:pt>
                <c:pt idx="38">
                  <c:v>36.265999999999998</c:v>
                </c:pt>
                <c:pt idx="39">
                  <c:v>40.213999999999999</c:v>
                </c:pt>
                <c:pt idx="40">
                  <c:v>49.670999999999999</c:v>
                </c:pt>
                <c:pt idx="41">
                  <c:v>54.127000000000002</c:v>
                </c:pt>
                <c:pt idx="42">
                  <c:v>64.161000000000001</c:v>
                </c:pt>
                <c:pt idx="43">
                  <c:v>69.605999999999995</c:v>
                </c:pt>
                <c:pt idx="44">
                  <c:v>72.167000000000002</c:v>
                </c:pt>
                <c:pt idx="45">
                  <c:v>76.198999999999998</c:v>
                </c:pt>
                <c:pt idx="46">
                  <c:v>72.114999999999995</c:v>
                </c:pt>
                <c:pt idx="47">
                  <c:v>63.838999999999999</c:v>
                </c:pt>
                <c:pt idx="48">
                  <c:v>48.018999999999998</c:v>
                </c:pt>
                <c:pt idx="49">
                  <c:v>37.734000000000002</c:v>
                </c:pt>
                <c:pt idx="50">
                  <c:v>36.265999999999998</c:v>
                </c:pt>
                <c:pt idx="51">
                  <c:v>40.213999999999999</c:v>
                </c:pt>
                <c:pt idx="52">
                  <c:v>49.670999999999999</c:v>
                </c:pt>
                <c:pt idx="53">
                  <c:v>54.127000000000002</c:v>
                </c:pt>
                <c:pt idx="54">
                  <c:v>64.161000000000001</c:v>
                </c:pt>
                <c:pt idx="55">
                  <c:v>69.605999999999995</c:v>
                </c:pt>
                <c:pt idx="56">
                  <c:v>72.167000000000002</c:v>
                </c:pt>
                <c:pt idx="57">
                  <c:v>76.198999999999998</c:v>
                </c:pt>
                <c:pt idx="58">
                  <c:v>72.114999999999995</c:v>
                </c:pt>
                <c:pt idx="59">
                  <c:v>63.838999999999999</c:v>
                </c:pt>
                <c:pt idx="60">
                  <c:v>48.018999999999998</c:v>
                </c:pt>
                <c:pt idx="61">
                  <c:v>37.734000000000002</c:v>
                </c:pt>
                <c:pt idx="62">
                  <c:v>36.265999999999998</c:v>
                </c:pt>
                <c:pt idx="63">
                  <c:v>40.213999999999999</c:v>
                </c:pt>
                <c:pt idx="64">
                  <c:v>49.670999999999999</c:v>
                </c:pt>
                <c:pt idx="65">
                  <c:v>54.127000000000002</c:v>
                </c:pt>
                <c:pt idx="66">
                  <c:v>64.161000000000001</c:v>
                </c:pt>
                <c:pt idx="67">
                  <c:v>69.605999999999995</c:v>
                </c:pt>
                <c:pt idx="68">
                  <c:v>72.167000000000002</c:v>
                </c:pt>
                <c:pt idx="69">
                  <c:v>76.198999999999998</c:v>
                </c:pt>
                <c:pt idx="70">
                  <c:v>72.114999999999995</c:v>
                </c:pt>
                <c:pt idx="71">
                  <c:v>63.838999999999999</c:v>
                </c:pt>
                <c:pt idx="72">
                  <c:v>48.018999999999998</c:v>
                </c:pt>
                <c:pt idx="73">
                  <c:v>37.734000000000002</c:v>
                </c:pt>
                <c:pt idx="74">
                  <c:v>36.265999999999998</c:v>
                </c:pt>
                <c:pt idx="75">
                  <c:v>40.213999999999999</c:v>
                </c:pt>
                <c:pt idx="76">
                  <c:v>49.670999999999999</c:v>
                </c:pt>
                <c:pt idx="77">
                  <c:v>54.127000000000002</c:v>
                </c:pt>
                <c:pt idx="78">
                  <c:v>64.161000000000001</c:v>
                </c:pt>
                <c:pt idx="79">
                  <c:v>69.605999999999995</c:v>
                </c:pt>
                <c:pt idx="80">
                  <c:v>72.167000000000002</c:v>
                </c:pt>
                <c:pt idx="81">
                  <c:v>76.198999999999998</c:v>
                </c:pt>
                <c:pt idx="82">
                  <c:v>72.114999999999995</c:v>
                </c:pt>
                <c:pt idx="83">
                  <c:v>63.838999999999999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AD-4706-9F3D-7A789F7AFA03}"/>
            </c:ext>
          </c:extLst>
        </c:ser>
        <c:ser>
          <c:idx val="2"/>
          <c:order val="2"/>
          <c:tx>
            <c:v>Normal range</c:v>
          </c:tx>
          <c:spPr>
            <a:solidFill>
              <a:schemeClr val="bg2">
                <a:lumMod val="20000"/>
                <a:lumOff val="80000"/>
                <a:alpha val="80000"/>
              </a:schemeClr>
            </a:solidFill>
            <a:ln>
              <a:noFill/>
            </a:ln>
          </c:spPr>
          <c:cat>
            <c:numRef>
              <c:f>'19'!$A$29:$A$112</c:f>
              <c:numCache>
                <c:formatCode>mmm\ yyyy</c:formatCode>
                <c:ptCount val="8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</c:numCache>
            </c:numRef>
          </c:cat>
          <c:val>
            <c:numRef>
              <c:f>'19'!$E$29:$E$112</c:f>
              <c:numCache>
                <c:formatCode>0</c:formatCode>
                <c:ptCount val="84"/>
                <c:pt idx="0">
                  <c:v>20.524999999999999</c:v>
                </c:pt>
                <c:pt idx="1">
                  <c:v>22.717999999999996</c:v>
                </c:pt>
                <c:pt idx="2">
                  <c:v>18.931000000000004</c:v>
                </c:pt>
                <c:pt idx="3">
                  <c:v>20.387</c:v>
                </c:pt>
                <c:pt idx="4">
                  <c:v>21.378000000000007</c:v>
                </c:pt>
                <c:pt idx="5">
                  <c:v>25.064999999999991</c:v>
                </c:pt>
                <c:pt idx="6">
                  <c:v>22.908000000000001</c:v>
                </c:pt>
                <c:pt idx="7">
                  <c:v>26.753</c:v>
                </c:pt>
                <c:pt idx="8">
                  <c:v>29.236999999999995</c:v>
                </c:pt>
                <c:pt idx="9">
                  <c:v>27.706000000000003</c:v>
                </c:pt>
                <c:pt idx="10">
                  <c:v>31.132000000000005</c:v>
                </c:pt>
                <c:pt idx="11">
                  <c:v>32.938000000000002</c:v>
                </c:pt>
                <c:pt idx="12">
                  <c:v>20.524999999999999</c:v>
                </c:pt>
                <c:pt idx="13">
                  <c:v>22.717999999999996</c:v>
                </c:pt>
                <c:pt idx="14">
                  <c:v>18.931000000000004</c:v>
                </c:pt>
                <c:pt idx="15">
                  <c:v>20.387</c:v>
                </c:pt>
                <c:pt idx="16">
                  <c:v>21.378000000000007</c:v>
                </c:pt>
                <c:pt idx="17">
                  <c:v>25.064999999999991</c:v>
                </c:pt>
                <c:pt idx="18">
                  <c:v>22.908000000000001</c:v>
                </c:pt>
                <c:pt idx="19">
                  <c:v>26.753</c:v>
                </c:pt>
                <c:pt idx="20">
                  <c:v>29.236999999999995</c:v>
                </c:pt>
                <c:pt idx="21">
                  <c:v>27.706000000000003</c:v>
                </c:pt>
                <c:pt idx="22">
                  <c:v>31.132000000000005</c:v>
                </c:pt>
                <c:pt idx="23">
                  <c:v>32.938000000000002</c:v>
                </c:pt>
                <c:pt idx="24">
                  <c:v>20.524999999999999</c:v>
                </c:pt>
                <c:pt idx="25">
                  <c:v>22.717999999999996</c:v>
                </c:pt>
                <c:pt idx="26">
                  <c:v>18.931000000000004</c:v>
                </c:pt>
                <c:pt idx="27">
                  <c:v>20.387</c:v>
                </c:pt>
                <c:pt idx="28">
                  <c:v>21.378000000000007</c:v>
                </c:pt>
                <c:pt idx="29">
                  <c:v>25.064999999999991</c:v>
                </c:pt>
                <c:pt idx="30">
                  <c:v>22.908000000000001</c:v>
                </c:pt>
                <c:pt idx="31">
                  <c:v>26.753</c:v>
                </c:pt>
                <c:pt idx="32">
                  <c:v>29.236999999999995</c:v>
                </c:pt>
                <c:pt idx="33">
                  <c:v>27.706000000000003</c:v>
                </c:pt>
                <c:pt idx="34">
                  <c:v>31.132000000000005</c:v>
                </c:pt>
                <c:pt idx="35">
                  <c:v>32.938000000000002</c:v>
                </c:pt>
                <c:pt idx="36">
                  <c:v>20.524999999999999</c:v>
                </c:pt>
                <c:pt idx="37">
                  <c:v>22.717999999999996</c:v>
                </c:pt>
                <c:pt idx="38">
                  <c:v>18.931000000000004</c:v>
                </c:pt>
                <c:pt idx="39">
                  <c:v>20.387</c:v>
                </c:pt>
                <c:pt idx="40">
                  <c:v>21.378000000000007</c:v>
                </c:pt>
                <c:pt idx="41">
                  <c:v>25.064999999999991</c:v>
                </c:pt>
                <c:pt idx="42">
                  <c:v>22.908000000000001</c:v>
                </c:pt>
                <c:pt idx="43">
                  <c:v>26.753</c:v>
                </c:pt>
                <c:pt idx="44">
                  <c:v>29.236999999999995</c:v>
                </c:pt>
                <c:pt idx="45">
                  <c:v>27.706000000000003</c:v>
                </c:pt>
                <c:pt idx="46">
                  <c:v>31.132000000000005</c:v>
                </c:pt>
                <c:pt idx="47">
                  <c:v>32.938000000000002</c:v>
                </c:pt>
                <c:pt idx="48">
                  <c:v>20.524999999999999</c:v>
                </c:pt>
                <c:pt idx="49">
                  <c:v>22.717999999999996</c:v>
                </c:pt>
                <c:pt idx="50">
                  <c:v>18.931000000000004</c:v>
                </c:pt>
                <c:pt idx="51">
                  <c:v>20.387</c:v>
                </c:pt>
                <c:pt idx="52">
                  <c:v>21.378000000000007</c:v>
                </c:pt>
                <c:pt idx="53">
                  <c:v>25.064999999999991</c:v>
                </c:pt>
                <c:pt idx="54">
                  <c:v>22.908000000000001</c:v>
                </c:pt>
                <c:pt idx="55">
                  <c:v>26.753</c:v>
                </c:pt>
                <c:pt idx="56">
                  <c:v>29.236999999999995</c:v>
                </c:pt>
                <c:pt idx="57">
                  <c:v>27.706000000000003</c:v>
                </c:pt>
                <c:pt idx="58">
                  <c:v>31.132000000000005</c:v>
                </c:pt>
                <c:pt idx="59">
                  <c:v>32.938000000000002</c:v>
                </c:pt>
                <c:pt idx="60">
                  <c:v>20.524999999999999</c:v>
                </c:pt>
                <c:pt idx="61">
                  <c:v>22.717999999999996</c:v>
                </c:pt>
                <c:pt idx="62">
                  <c:v>18.931000000000004</c:v>
                </c:pt>
                <c:pt idx="63">
                  <c:v>20.387</c:v>
                </c:pt>
                <c:pt idx="64">
                  <c:v>21.378000000000007</c:v>
                </c:pt>
                <c:pt idx="65">
                  <c:v>25.064999999999991</c:v>
                </c:pt>
                <c:pt idx="66">
                  <c:v>22.908000000000001</c:v>
                </c:pt>
                <c:pt idx="67">
                  <c:v>26.753</c:v>
                </c:pt>
                <c:pt idx="68">
                  <c:v>29.236999999999995</c:v>
                </c:pt>
                <c:pt idx="69">
                  <c:v>27.706000000000003</c:v>
                </c:pt>
                <c:pt idx="70">
                  <c:v>31.132000000000005</c:v>
                </c:pt>
                <c:pt idx="71">
                  <c:v>32.938000000000002</c:v>
                </c:pt>
                <c:pt idx="72">
                  <c:v>20.524999999999999</c:v>
                </c:pt>
                <c:pt idx="73">
                  <c:v>22.717999999999996</c:v>
                </c:pt>
                <c:pt idx="74">
                  <c:v>18.931000000000004</c:v>
                </c:pt>
                <c:pt idx="75">
                  <c:v>20.387</c:v>
                </c:pt>
                <c:pt idx="76">
                  <c:v>21.378000000000007</c:v>
                </c:pt>
                <c:pt idx="77">
                  <c:v>25.064999999999991</c:v>
                </c:pt>
                <c:pt idx="78">
                  <c:v>22.908000000000001</c:v>
                </c:pt>
                <c:pt idx="79">
                  <c:v>26.753</c:v>
                </c:pt>
                <c:pt idx="80">
                  <c:v>29.236999999999995</c:v>
                </c:pt>
                <c:pt idx="81">
                  <c:v>27.706000000000003</c:v>
                </c:pt>
                <c:pt idx="82">
                  <c:v>31.132000000000005</c:v>
                </c:pt>
                <c:pt idx="83">
                  <c:v>32.938000000000002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AD-4706-9F3D-7A789F7AF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6494720"/>
        <c:axId val="-976506144"/>
      </c:areaChart>
      <c:lineChart>
        <c:grouping val="standard"/>
        <c:varyColors val="0"/>
        <c:ser>
          <c:idx val="0"/>
          <c:order val="0"/>
          <c:tx>
            <c:v>U.S propane inventories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'19'!$A$29:$A$112</c:f>
              <c:numCache>
                <c:formatCode>mmm\ yyyy</c:formatCode>
                <c:ptCount val="8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</c:numCache>
            </c:numRef>
          </c:cat>
          <c:val>
            <c:numRef>
              <c:f>'19'!$B$29:$B$112</c:f>
              <c:numCache>
                <c:formatCode>0.0</c:formatCode>
                <c:ptCount val="84"/>
                <c:pt idx="0">
                  <c:v>55.151000000000003</c:v>
                </c:pt>
                <c:pt idx="1">
                  <c:v>43.514000000000003</c:v>
                </c:pt>
                <c:pt idx="2">
                  <c:v>41.744999999999997</c:v>
                </c:pt>
                <c:pt idx="3">
                  <c:v>44.915999999999997</c:v>
                </c:pt>
                <c:pt idx="4">
                  <c:v>52.225000000000001</c:v>
                </c:pt>
                <c:pt idx="5">
                  <c:v>56.784999999999997</c:v>
                </c:pt>
                <c:pt idx="6">
                  <c:v>64.31</c:v>
                </c:pt>
                <c:pt idx="7">
                  <c:v>69.605999999999995</c:v>
                </c:pt>
                <c:pt idx="8">
                  <c:v>72.167000000000002</c:v>
                </c:pt>
                <c:pt idx="9">
                  <c:v>76.198999999999998</c:v>
                </c:pt>
                <c:pt idx="10">
                  <c:v>72.114999999999995</c:v>
                </c:pt>
                <c:pt idx="11">
                  <c:v>63.838999999999999</c:v>
                </c:pt>
                <c:pt idx="12">
                  <c:v>48.018999999999998</c:v>
                </c:pt>
                <c:pt idx="13">
                  <c:v>37.734000000000002</c:v>
                </c:pt>
                <c:pt idx="14">
                  <c:v>36.265999999999998</c:v>
                </c:pt>
                <c:pt idx="15">
                  <c:v>40.213999999999999</c:v>
                </c:pt>
                <c:pt idx="16">
                  <c:v>49.670999999999999</c:v>
                </c:pt>
                <c:pt idx="17">
                  <c:v>54.127000000000002</c:v>
                </c:pt>
                <c:pt idx="18">
                  <c:v>64.161000000000001</c:v>
                </c:pt>
                <c:pt idx="19">
                  <c:v>72.837999999999994</c:v>
                </c:pt>
                <c:pt idx="20">
                  <c:v>81.98</c:v>
                </c:pt>
                <c:pt idx="21">
                  <c:v>86.724000000000004</c:v>
                </c:pt>
                <c:pt idx="22">
                  <c:v>87.671999999999997</c:v>
                </c:pt>
                <c:pt idx="23">
                  <c:v>76.641999999999996</c:v>
                </c:pt>
                <c:pt idx="24">
                  <c:v>68.543999999999997</c:v>
                </c:pt>
                <c:pt idx="25">
                  <c:v>60.451999999999998</c:v>
                </c:pt>
                <c:pt idx="26">
                  <c:v>55.197000000000003</c:v>
                </c:pt>
                <c:pt idx="27">
                  <c:v>60.600999999999999</c:v>
                </c:pt>
                <c:pt idx="28">
                  <c:v>71.049000000000007</c:v>
                </c:pt>
                <c:pt idx="29">
                  <c:v>79.191999999999993</c:v>
                </c:pt>
                <c:pt idx="30">
                  <c:v>86.676000000000002</c:v>
                </c:pt>
                <c:pt idx="31">
                  <c:v>96.358999999999995</c:v>
                </c:pt>
                <c:pt idx="32">
                  <c:v>101.404</c:v>
                </c:pt>
                <c:pt idx="33">
                  <c:v>97.908000000000001</c:v>
                </c:pt>
                <c:pt idx="34">
                  <c:v>90.122</c:v>
                </c:pt>
                <c:pt idx="35">
                  <c:v>79.64</c:v>
                </c:pt>
                <c:pt idx="36">
                  <c:v>59.95</c:v>
                </c:pt>
                <c:pt idx="37">
                  <c:v>49.584000000000003</c:v>
                </c:pt>
                <c:pt idx="38">
                  <c:v>51.591999999999999</c:v>
                </c:pt>
                <c:pt idx="39">
                  <c:v>57.13</c:v>
                </c:pt>
                <c:pt idx="40">
                  <c:v>66.498999999999995</c:v>
                </c:pt>
                <c:pt idx="41">
                  <c:v>74.856999999999999</c:v>
                </c:pt>
                <c:pt idx="42">
                  <c:v>87.069000000000003</c:v>
                </c:pt>
                <c:pt idx="43">
                  <c:v>93.796000000000006</c:v>
                </c:pt>
                <c:pt idx="44">
                  <c:v>97.305000000000007</c:v>
                </c:pt>
                <c:pt idx="45">
                  <c:v>97.292000000000002</c:v>
                </c:pt>
                <c:pt idx="46">
                  <c:v>92.438999999999993</c:v>
                </c:pt>
                <c:pt idx="47">
                  <c:v>80.662999999999997</c:v>
                </c:pt>
                <c:pt idx="48">
                  <c:v>59.335999999999999</c:v>
                </c:pt>
                <c:pt idx="49">
                  <c:v>46.610999999999997</c:v>
                </c:pt>
                <c:pt idx="50">
                  <c:v>44.146000000000001</c:v>
                </c:pt>
                <c:pt idx="51">
                  <c:v>48.622</c:v>
                </c:pt>
                <c:pt idx="52">
                  <c:v>62.601999999999997</c:v>
                </c:pt>
                <c:pt idx="53">
                  <c:v>75.200999999999993</c:v>
                </c:pt>
                <c:pt idx="54">
                  <c:v>82.350999999999999</c:v>
                </c:pt>
                <c:pt idx="55">
                  <c:v>94.1</c:v>
                </c:pt>
                <c:pt idx="56">
                  <c:v>100.09</c:v>
                </c:pt>
                <c:pt idx="57">
                  <c:v>103.905</c:v>
                </c:pt>
                <c:pt idx="58">
                  <c:v>103.247</c:v>
                </c:pt>
                <c:pt idx="59">
                  <c:v>96.777000000000001</c:v>
                </c:pt>
                <c:pt idx="60">
                  <c:v>79.960999999999999</c:v>
                </c:pt>
                <c:pt idx="61">
                  <c:v>73.180000000000007</c:v>
                </c:pt>
                <c:pt idx="62">
                  <c:v>76.634635556999996</c:v>
                </c:pt>
                <c:pt idx="63">
                  <c:v>76.649987300000006</c:v>
                </c:pt>
                <c:pt idx="64">
                  <c:v>84.785719999999998</c:v>
                </c:pt>
                <c:pt idx="65">
                  <c:v>92.613979999999998</c:v>
                </c:pt>
                <c:pt idx="66">
                  <c:v>99.078019999999995</c:v>
                </c:pt>
                <c:pt idx="67">
                  <c:v>106.4736</c:v>
                </c:pt>
                <c:pt idx="68">
                  <c:v>110.97320000000001</c:v>
                </c:pt>
                <c:pt idx="69">
                  <c:v>111.7544</c:v>
                </c:pt>
                <c:pt idx="70">
                  <c:v>108.95180000000001</c:v>
                </c:pt>
                <c:pt idx="71">
                  <c:v>99.327219999999997</c:v>
                </c:pt>
                <c:pt idx="72">
                  <c:v>84.100149999999999</c:v>
                </c:pt>
                <c:pt idx="73">
                  <c:v>70.251739999999998</c:v>
                </c:pt>
                <c:pt idx="74">
                  <c:v>67.270470000000003</c:v>
                </c:pt>
                <c:pt idx="75">
                  <c:v>70.501440000000002</c:v>
                </c:pt>
                <c:pt idx="76">
                  <c:v>78.206460000000007</c:v>
                </c:pt>
                <c:pt idx="77">
                  <c:v>85.517250000000004</c:v>
                </c:pt>
                <c:pt idx="78">
                  <c:v>92.734539999999996</c:v>
                </c:pt>
                <c:pt idx="79">
                  <c:v>100.67529999999999</c:v>
                </c:pt>
                <c:pt idx="80">
                  <c:v>105.6407</c:v>
                </c:pt>
                <c:pt idx="81">
                  <c:v>107.3965</c:v>
                </c:pt>
                <c:pt idx="82">
                  <c:v>105.10550000000001</c:v>
                </c:pt>
                <c:pt idx="83">
                  <c:v>95.06317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AD-4706-9F3D-7A789F7AF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6494720"/>
        <c:axId val="-976506144"/>
      </c:lineChart>
      <c:scatterChart>
        <c:scatterStyle val="lineMarker"/>
        <c:varyColors val="0"/>
        <c:ser>
          <c:idx val="3"/>
          <c:order val="3"/>
          <c:tx>
            <c:strRef>
              <c:f>'19'!$B$116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AD-4706-9F3D-7A789F7AFA03}"/>
                </c:ext>
              </c:extLst>
            </c:dLbl>
            <c:dLbl>
              <c:idx val="1"/>
              <c:layout>
                <c:manualLayout>
                  <c:x val="1.6054761447501988E-2"/>
                  <c:y val="3.9535947453804454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AD-4706-9F3D-7A789F7AFA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aseline="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'19'!$A$117:$A$118</c:f>
              <c:numCache>
                <c:formatCode>General</c:formatCode>
                <c:ptCount val="2"/>
                <c:pt idx="0">
                  <c:v>64</c:v>
                </c:pt>
                <c:pt idx="1">
                  <c:v>64</c:v>
                </c:pt>
              </c:numCache>
            </c:numRef>
          </c:xVal>
          <c:yVal>
            <c:numRef>
              <c:f>'19'!$B$117:$B$118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5AD-4706-9F3D-7A789F7AF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6495808"/>
        <c:axId val="-976509408"/>
      </c:scatterChart>
      <c:dateAx>
        <c:axId val="-97649472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-976506144"/>
        <c:crosses val="autoZero"/>
        <c:auto val="0"/>
        <c:lblOffset val="100"/>
        <c:baseTimeUnit val="months"/>
        <c:majorUnit val="12"/>
        <c:majorTimeUnit val="months"/>
        <c:minorUnit val="1"/>
        <c:minorTimeUnit val="months"/>
      </c:dateAx>
      <c:valAx>
        <c:axId val="-9765061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baseline="0"/>
            </a:pPr>
            <a:endParaRPr lang="en-US"/>
          </a:p>
        </c:txPr>
        <c:crossAx val="-976494720"/>
        <c:crosses val="autoZero"/>
        <c:crossBetween val="between"/>
        <c:majorUnit val="25"/>
      </c:valAx>
      <c:valAx>
        <c:axId val="-976495808"/>
        <c:scaling>
          <c:orientation val="minMax"/>
          <c:max val="84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-976509408"/>
        <c:crosses val="max"/>
        <c:crossBetween val="midCat"/>
      </c:valAx>
      <c:valAx>
        <c:axId val="-976509408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-976495808"/>
        <c:crosses val="max"/>
        <c:crossBetween val="midCat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84342505967249E-2"/>
          <c:y val="0.13172622652937616"/>
          <c:w val="0.77228748845418715"/>
          <c:h val="0.61603353312179265"/>
        </c:manualLayout>
      </c:layout>
      <c:areaChart>
        <c:grouping val="standard"/>
        <c:varyColors val="0"/>
        <c:ser>
          <c:idx val="0"/>
          <c:order val="0"/>
          <c:tx>
            <c:strRef>
              <c:f>'20'!$B$28</c:f>
              <c:strCache>
                <c:ptCount val="1"/>
                <c:pt idx="0">
                  <c:v>crude oil net imports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>
                  <a:alpha val="80000"/>
                </a:schemeClr>
              </a:solidFill>
            </a:ln>
          </c:spPr>
          <c:cat>
            <c:numRef>
              <c:f>'20'!$A$29:$A$124</c:f>
              <c:numCache>
                <c:formatCode>mmm\ yyyy</c:formatCode>
                <c:ptCount val="9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  <c:pt idx="84">
                  <c:v>46388</c:v>
                </c:pt>
                <c:pt idx="85">
                  <c:v>46419</c:v>
                </c:pt>
                <c:pt idx="86">
                  <c:v>46447</c:v>
                </c:pt>
                <c:pt idx="87">
                  <c:v>46478</c:v>
                </c:pt>
                <c:pt idx="88">
                  <c:v>46508</c:v>
                </c:pt>
                <c:pt idx="89">
                  <c:v>46539</c:v>
                </c:pt>
                <c:pt idx="90">
                  <c:v>46569</c:v>
                </c:pt>
                <c:pt idx="91">
                  <c:v>46600</c:v>
                </c:pt>
                <c:pt idx="92">
                  <c:v>46631</c:v>
                </c:pt>
                <c:pt idx="93">
                  <c:v>46661</c:v>
                </c:pt>
                <c:pt idx="94">
                  <c:v>46692</c:v>
                </c:pt>
                <c:pt idx="95">
                  <c:v>46722</c:v>
                </c:pt>
              </c:numCache>
            </c:numRef>
          </c:cat>
          <c:val>
            <c:numRef>
              <c:f>'20'!$B$29:$B$124</c:f>
              <c:numCache>
                <c:formatCode>0.00</c:formatCode>
                <c:ptCount val="96"/>
                <c:pt idx="0">
                  <c:v>3.0230760000000001</c:v>
                </c:pt>
                <c:pt idx="1">
                  <c:v>2.982148</c:v>
                </c:pt>
                <c:pt idx="2">
                  <c:v>2.6708349999999998</c:v>
                </c:pt>
                <c:pt idx="3">
                  <c:v>2.6369150000000001</c:v>
                </c:pt>
                <c:pt idx="4">
                  <c:v>2.909678</c:v>
                </c:pt>
                <c:pt idx="5">
                  <c:v>3.6455860000000002</c:v>
                </c:pt>
                <c:pt idx="6">
                  <c:v>2.563088</c:v>
                </c:pt>
                <c:pt idx="7">
                  <c:v>2.0084689999999998</c:v>
                </c:pt>
                <c:pt idx="8">
                  <c:v>2.1329419999999999</c:v>
                </c:pt>
                <c:pt idx="9">
                  <c:v>2.354301</c:v>
                </c:pt>
                <c:pt idx="10">
                  <c:v>2.7840889999999998</c:v>
                </c:pt>
                <c:pt idx="11">
                  <c:v>2.356258</c:v>
                </c:pt>
                <c:pt idx="12">
                  <c:v>2.61416</c:v>
                </c:pt>
                <c:pt idx="13">
                  <c:v>3.023647</c:v>
                </c:pt>
                <c:pt idx="14">
                  <c:v>3.0111910000000002</c:v>
                </c:pt>
                <c:pt idx="15">
                  <c:v>2.6442649999999999</c:v>
                </c:pt>
                <c:pt idx="16">
                  <c:v>2.9932609999999999</c:v>
                </c:pt>
                <c:pt idx="17">
                  <c:v>3.1933950000000002</c:v>
                </c:pt>
                <c:pt idx="18">
                  <c:v>3.6939479999999998</c:v>
                </c:pt>
                <c:pt idx="19">
                  <c:v>3.2441450000000001</c:v>
                </c:pt>
                <c:pt idx="20">
                  <c:v>3.991622</c:v>
                </c:pt>
                <c:pt idx="21">
                  <c:v>3.1922000000000001</c:v>
                </c:pt>
                <c:pt idx="22">
                  <c:v>3.19713</c:v>
                </c:pt>
                <c:pt idx="23">
                  <c:v>3.015787</c:v>
                </c:pt>
                <c:pt idx="24">
                  <c:v>3.0434760000000001</c:v>
                </c:pt>
                <c:pt idx="25">
                  <c:v>2.9154740000000001</c:v>
                </c:pt>
                <c:pt idx="26">
                  <c:v>3.2209500000000002</c:v>
                </c:pt>
                <c:pt idx="27">
                  <c:v>2.5548730000000002</c:v>
                </c:pt>
                <c:pt idx="28">
                  <c:v>2.8580450000000002</c:v>
                </c:pt>
                <c:pt idx="29">
                  <c:v>3.0194960000000002</c:v>
                </c:pt>
                <c:pt idx="30">
                  <c:v>2.9168850000000002</c:v>
                </c:pt>
                <c:pt idx="31">
                  <c:v>2.768659</c:v>
                </c:pt>
                <c:pt idx="32">
                  <c:v>2.553353</c:v>
                </c:pt>
                <c:pt idx="33">
                  <c:v>2.2373470000000002</c:v>
                </c:pt>
                <c:pt idx="34">
                  <c:v>2.1472720000000001</c:v>
                </c:pt>
                <c:pt idx="35">
                  <c:v>2.2279429999999998</c:v>
                </c:pt>
                <c:pt idx="36">
                  <c:v>2.8911609999999999</c:v>
                </c:pt>
                <c:pt idx="37">
                  <c:v>2.5176810000000001</c:v>
                </c:pt>
                <c:pt idx="38">
                  <c:v>1.890619</c:v>
                </c:pt>
                <c:pt idx="39">
                  <c:v>2.083383</c:v>
                </c:pt>
                <c:pt idx="40">
                  <c:v>2.618525</c:v>
                </c:pt>
                <c:pt idx="41">
                  <c:v>2.6042740000000002</c:v>
                </c:pt>
                <c:pt idx="42">
                  <c:v>2.3827410000000002</c:v>
                </c:pt>
                <c:pt idx="43">
                  <c:v>2.5829580000000001</c:v>
                </c:pt>
                <c:pt idx="44">
                  <c:v>2.5461</c:v>
                </c:pt>
                <c:pt idx="45">
                  <c:v>2.0019650000000002</c:v>
                </c:pt>
                <c:pt idx="46">
                  <c:v>2.997522</c:v>
                </c:pt>
                <c:pt idx="47">
                  <c:v>1.8000609999999999</c:v>
                </c:pt>
                <c:pt idx="48">
                  <c:v>2.7233450000000001</c:v>
                </c:pt>
                <c:pt idx="49">
                  <c:v>1.9429099999999999</c:v>
                </c:pt>
                <c:pt idx="50">
                  <c:v>1.8470850000000001</c:v>
                </c:pt>
                <c:pt idx="51">
                  <c:v>2.602068</c:v>
                </c:pt>
                <c:pt idx="52">
                  <c:v>2.8264719999999999</c:v>
                </c:pt>
                <c:pt idx="53">
                  <c:v>2.5246909999999998</c:v>
                </c:pt>
                <c:pt idx="54">
                  <c:v>2.8533279999999999</c:v>
                </c:pt>
                <c:pt idx="55">
                  <c:v>2.3408679999999999</c:v>
                </c:pt>
                <c:pt idx="56">
                  <c:v>2.6593429999999998</c:v>
                </c:pt>
                <c:pt idx="57">
                  <c:v>2.487581</c:v>
                </c:pt>
                <c:pt idx="58">
                  <c:v>2.288926</c:v>
                </c:pt>
                <c:pt idx="59">
                  <c:v>2.805301</c:v>
                </c:pt>
                <c:pt idx="60">
                  <c:v>2.7184330000000001</c:v>
                </c:pt>
                <c:pt idx="61">
                  <c:v>1.7508349999999999</c:v>
                </c:pt>
                <c:pt idx="62">
                  <c:v>1.712612</c:v>
                </c:pt>
                <c:pt idx="63">
                  <c:v>2.1500330000000001</c:v>
                </c:pt>
                <c:pt idx="64">
                  <c:v>2.6305670000000001</c:v>
                </c:pt>
                <c:pt idx="65">
                  <c:v>2.4022039999999998</c:v>
                </c:pt>
                <c:pt idx="66">
                  <c:v>2.8085179999999998</c:v>
                </c:pt>
                <c:pt idx="67">
                  <c:v>2.2582719999999998</c:v>
                </c:pt>
                <c:pt idx="68">
                  <c:v>2.0629520000000001</c:v>
                </c:pt>
                <c:pt idx="69">
                  <c:v>1.485606</c:v>
                </c:pt>
                <c:pt idx="70">
                  <c:v>1.892361</c:v>
                </c:pt>
                <c:pt idx="71">
                  <c:v>2.2639130000000001</c:v>
                </c:pt>
                <c:pt idx="72">
                  <c:v>2.5470649999999999</c:v>
                </c:pt>
                <c:pt idx="73">
                  <c:v>2.1120809999999999</c:v>
                </c:pt>
                <c:pt idx="74">
                  <c:v>2.7229677418999998</c:v>
                </c:pt>
                <c:pt idx="75">
                  <c:v>0.46816666667000001</c:v>
                </c:pt>
                <c:pt idx="76">
                  <c:v>1.268448</c:v>
                </c:pt>
                <c:pt idx="77">
                  <c:v>1.363802</c:v>
                </c:pt>
                <c:pt idx="78">
                  <c:v>1.399208</c:v>
                </c:pt>
                <c:pt idx="79">
                  <c:v>1.356519</c:v>
                </c:pt>
                <c:pt idx="80">
                  <c:v>1.209138</c:v>
                </c:pt>
                <c:pt idx="81">
                  <c:v>1.8830560000000001</c:v>
                </c:pt>
                <c:pt idx="82">
                  <c:v>1.708558</c:v>
                </c:pt>
                <c:pt idx="83">
                  <c:v>1.5851599999999999</c:v>
                </c:pt>
                <c:pt idx="84">
                  <c:v>1.717679</c:v>
                </c:pt>
                <c:pt idx="85">
                  <c:v>1.3162450000000001</c:v>
                </c:pt>
                <c:pt idx="86">
                  <c:v>1.490802</c:v>
                </c:pt>
                <c:pt idx="87">
                  <c:v>1.5983700000000001</c:v>
                </c:pt>
                <c:pt idx="88">
                  <c:v>1.662631</c:v>
                </c:pt>
                <c:pt idx="89">
                  <c:v>1.666987</c:v>
                </c:pt>
                <c:pt idx="90">
                  <c:v>1.9616370000000001</c:v>
                </c:pt>
                <c:pt idx="91">
                  <c:v>2.1479810000000001</c:v>
                </c:pt>
                <c:pt idx="92">
                  <c:v>1.963503</c:v>
                </c:pt>
                <c:pt idx="93">
                  <c:v>1.896407</c:v>
                </c:pt>
                <c:pt idx="94">
                  <c:v>1.851318</c:v>
                </c:pt>
                <c:pt idx="95">
                  <c:v>1.8107070000000001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38-4FB8-9DCB-E8E45DF13D4F}"/>
            </c:ext>
          </c:extLst>
        </c:ser>
        <c:ser>
          <c:idx val="1"/>
          <c:order val="1"/>
          <c:tx>
            <c:strRef>
              <c:f>'20'!$C$28</c:f>
              <c:strCache>
                <c:ptCount val="1"/>
                <c:pt idx="0">
                  <c:v>product net imports</c:v>
                </c:pt>
              </c:strCache>
            </c:strRef>
          </c:tx>
          <c:spPr>
            <a:solidFill>
              <a:schemeClr val="accent3"/>
            </a:solidFill>
          </c:spPr>
          <c:cat>
            <c:numRef>
              <c:f>'20'!$A$29:$A$124</c:f>
              <c:numCache>
                <c:formatCode>mmm\ yyyy</c:formatCode>
                <c:ptCount val="9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  <c:pt idx="84">
                  <c:v>46388</c:v>
                </c:pt>
                <c:pt idx="85">
                  <c:v>46419</c:v>
                </c:pt>
                <c:pt idx="86">
                  <c:v>46447</c:v>
                </c:pt>
                <c:pt idx="87">
                  <c:v>46478</c:v>
                </c:pt>
                <c:pt idx="88">
                  <c:v>46508</c:v>
                </c:pt>
                <c:pt idx="89">
                  <c:v>46539</c:v>
                </c:pt>
                <c:pt idx="90">
                  <c:v>46569</c:v>
                </c:pt>
                <c:pt idx="91">
                  <c:v>46600</c:v>
                </c:pt>
                <c:pt idx="92">
                  <c:v>46631</c:v>
                </c:pt>
                <c:pt idx="93">
                  <c:v>46661</c:v>
                </c:pt>
                <c:pt idx="94">
                  <c:v>46692</c:v>
                </c:pt>
                <c:pt idx="95">
                  <c:v>46722</c:v>
                </c:pt>
              </c:numCache>
            </c:numRef>
          </c:cat>
          <c:val>
            <c:numRef>
              <c:f>'20'!$C$29:$C$124</c:f>
              <c:numCache>
                <c:formatCode>0.00</c:formatCode>
                <c:ptCount val="96"/>
                <c:pt idx="0">
                  <c:v>-3.6716920000000002</c:v>
                </c:pt>
                <c:pt idx="1">
                  <c:v>-4.0899299999999998</c:v>
                </c:pt>
                <c:pt idx="2">
                  <c:v>-3.832465</c:v>
                </c:pt>
                <c:pt idx="3">
                  <c:v>-3.7493560000000001</c:v>
                </c:pt>
                <c:pt idx="4">
                  <c:v>-2.2593079999999999</c:v>
                </c:pt>
                <c:pt idx="5">
                  <c:v>-2.886002</c:v>
                </c:pt>
                <c:pt idx="6">
                  <c:v>-3.2021649999999999</c:v>
                </c:pt>
                <c:pt idx="7">
                  <c:v>-3.108949</c:v>
                </c:pt>
                <c:pt idx="8">
                  <c:v>-2.8891800000000001</c:v>
                </c:pt>
                <c:pt idx="9">
                  <c:v>-3.3675190000000002</c:v>
                </c:pt>
                <c:pt idx="10">
                  <c:v>-3.0812469999999998</c:v>
                </c:pt>
                <c:pt idx="11">
                  <c:v>-3.5419290000000001</c:v>
                </c:pt>
                <c:pt idx="12">
                  <c:v>-3.1148169999999999</c:v>
                </c:pt>
                <c:pt idx="13">
                  <c:v>-2.6669429999999998</c:v>
                </c:pt>
                <c:pt idx="14">
                  <c:v>-2.5800679999999998</c:v>
                </c:pt>
                <c:pt idx="15">
                  <c:v>-3.084886</c:v>
                </c:pt>
                <c:pt idx="16">
                  <c:v>-2.8951020000000001</c:v>
                </c:pt>
                <c:pt idx="17">
                  <c:v>-3.2497189999999998</c:v>
                </c:pt>
                <c:pt idx="18">
                  <c:v>-3.3261409999999998</c:v>
                </c:pt>
                <c:pt idx="19">
                  <c:v>-3.396852</c:v>
                </c:pt>
                <c:pt idx="20">
                  <c:v>-2.8294700000000002</c:v>
                </c:pt>
                <c:pt idx="21">
                  <c:v>-3.282238</c:v>
                </c:pt>
                <c:pt idx="22">
                  <c:v>-3.90747</c:v>
                </c:pt>
                <c:pt idx="23">
                  <c:v>-4.176539</c:v>
                </c:pt>
                <c:pt idx="24">
                  <c:v>-3.556521</c:v>
                </c:pt>
                <c:pt idx="25">
                  <c:v>-3.19373</c:v>
                </c:pt>
                <c:pt idx="26">
                  <c:v>-3.8422109999999998</c:v>
                </c:pt>
                <c:pt idx="27">
                  <c:v>-3.9724819999999998</c:v>
                </c:pt>
                <c:pt idx="28">
                  <c:v>-3.8886780000000001</c:v>
                </c:pt>
                <c:pt idx="29">
                  <c:v>-4.1925840000000001</c:v>
                </c:pt>
                <c:pt idx="30">
                  <c:v>-3.848052</c:v>
                </c:pt>
                <c:pt idx="31">
                  <c:v>-4.1486910000000004</c:v>
                </c:pt>
                <c:pt idx="32">
                  <c:v>-4.3784879999999999</c:v>
                </c:pt>
                <c:pt idx="33">
                  <c:v>-3.667081</c:v>
                </c:pt>
                <c:pt idx="34">
                  <c:v>-3.7840470000000002</c:v>
                </c:pt>
                <c:pt idx="35">
                  <c:v>-4.236567</c:v>
                </c:pt>
                <c:pt idx="36">
                  <c:v>-3.710474</c:v>
                </c:pt>
                <c:pt idx="37">
                  <c:v>-3.3660320000000001</c:v>
                </c:pt>
                <c:pt idx="38">
                  <c:v>-4.533042</c:v>
                </c:pt>
                <c:pt idx="39">
                  <c:v>-3.5334880000000002</c:v>
                </c:pt>
                <c:pt idx="40">
                  <c:v>-3.9949430000000001</c:v>
                </c:pt>
                <c:pt idx="41">
                  <c:v>-3.827915</c:v>
                </c:pt>
                <c:pt idx="42">
                  <c:v>-4.4119080000000004</c:v>
                </c:pt>
                <c:pt idx="43">
                  <c:v>-4.1159499999999998</c:v>
                </c:pt>
                <c:pt idx="44">
                  <c:v>-4.0346460000000004</c:v>
                </c:pt>
                <c:pt idx="45">
                  <c:v>-4.2948300000000001</c:v>
                </c:pt>
                <c:pt idx="46">
                  <c:v>-4.5761000000000003</c:v>
                </c:pt>
                <c:pt idx="47">
                  <c:v>-4.9017249999999999</c:v>
                </c:pt>
                <c:pt idx="48">
                  <c:v>-4.3889250000000004</c:v>
                </c:pt>
                <c:pt idx="49">
                  <c:v>-4.5148720000000004</c:v>
                </c:pt>
                <c:pt idx="50">
                  <c:v>-4.4985290000000004</c:v>
                </c:pt>
                <c:pt idx="51">
                  <c:v>-4.3389639999999998</c:v>
                </c:pt>
                <c:pt idx="52">
                  <c:v>-4.0532339999999998</c:v>
                </c:pt>
                <c:pt idx="53">
                  <c:v>-4.7291699999999999</c:v>
                </c:pt>
                <c:pt idx="54">
                  <c:v>-4.3846259999999999</c:v>
                </c:pt>
                <c:pt idx="55">
                  <c:v>-5.016286</c:v>
                </c:pt>
                <c:pt idx="56">
                  <c:v>-5.1767649999999996</c:v>
                </c:pt>
                <c:pt idx="57">
                  <c:v>-5.074675</c:v>
                </c:pt>
                <c:pt idx="58">
                  <c:v>-5.5828680000000004</c:v>
                </c:pt>
                <c:pt idx="59">
                  <c:v>-5.4357949999999997</c:v>
                </c:pt>
                <c:pt idx="60">
                  <c:v>-4.6681720000000002</c:v>
                </c:pt>
                <c:pt idx="61">
                  <c:v>-4.5831749999999998</c:v>
                </c:pt>
                <c:pt idx="62">
                  <c:v>-4.8555840000000003</c:v>
                </c:pt>
                <c:pt idx="63">
                  <c:v>-4.7886329999999999</c:v>
                </c:pt>
                <c:pt idx="64">
                  <c:v>-4.845879</c:v>
                </c:pt>
                <c:pt idx="65">
                  <c:v>-5.1659709999999999</c:v>
                </c:pt>
                <c:pt idx="66">
                  <c:v>-5.1721089999999998</c:v>
                </c:pt>
                <c:pt idx="67">
                  <c:v>-4.5927309999999997</c:v>
                </c:pt>
                <c:pt idx="68">
                  <c:v>-4.9028739999999997</c:v>
                </c:pt>
                <c:pt idx="69">
                  <c:v>-5.0137869999999998</c:v>
                </c:pt>
                <c:pt idx="70">
                  <c:v>-5.7568020000000004</c:v>
                </c:pt>
                <c:pt idx="71">
                  <c:v>-5.3969240000000003</c:v>
                </c:pt>
                <c:pt idx="72">
                  <c:v>-5.1539580000000003</c:v>
                </c:pt>
                <c:pt idx="73">
                  <c:v>-5.2715690000000004</c:v>
                </c:pt>
                <c:pt idx="74">
                  <c:v>-5.8703169933000003</c:v>
                </c:pt>
                <c:pt idx="75">
                  <c:v>-6.1266219185999997</c:v>
                </c:pt>
                <c:pt idx="76">
                  <c:v>-5.5827140000000002</c:v>
                </c:pt>
                <c:pt idx="77">
                  <c:v>-5.7803089999999999</c:v>
                </c:pt>
                <c:pt idx="78">
                  <c:v>-5.5660999999999996</c:v>
                </c:pt>
                <c:pt idx="79">
                  <c:v>-5.3960129999999999</c:v>
                </c:pt>
                <c:pt idx="80">
                  <c:v>-5.3300679999999998</c:v>
                </c:pt>
                <c:pt idx="81">
                  <c:v>-5.3103160000000003</c:v>
                </c:pt>
                <c:pt idx="82">
                  <c:v>-5.7212889999999996</c:v>
                </c:pt>
                <c:pt idx="83">
                  <c:v>-5.984388</c:v>
                </c:pt>
                <c:pt idx="84">
                  <c:v>-5.163119</c:v>
                </c:pt>
                <c:pt idx="85">
                  <c:v>-5.7606200000000003</c:v>
                </c:pt>
                <c:pt idx="86">
                  <c:v>-5.6234019999999996</c:v>
                </c:pt>
                <c:pt idx="87">
                  <c:v>-5.4287770000000002</c:v>
                </c:pt>
                <c:pt idx="88">
                  <c:v>-5.3186289999999996</c:v>
                </c:pt>
                <c:pt idx="89">
                  <c:v>-5.5234329999999998</c:v>
                </c:pt>
                <c:pt idx="90">
                  <c:v>-5.6244440000000004</c:v>
                </c:pt>
                <c:pt idx="91">
                  <c:v>-5.6389269999999998</c:v>
                </c:pt>
                <c:pt idx="92">
                  <c:v>-5.7580169999999997</c:v>
                </c:pt>
                <c:pt idx="93">
                  <c:v>-5.5908540000000002</c:v>
                </c:pt>
                <c:pt idx="94">
                  <c:v>-6.0817199999999998</c:v>
                </c:pt>
                <c:pt idx="95">
                  <c:v>-6.2519109999999998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38-4FB8-9DCB-E8E45DF13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6502336"/>
        <c:axId val="-976509952"/>
      </c:areaChart>
      <c:lineChart>
        <c:grouping val="standard"/>
        <c:varyColors val="0"/>
        <c:ser>
          <c:idx val="2"/>
          <c:order val="2"/>
          <c:tx>
            <c:strRef>
              <c:f>'20'!$E$28</c:f>
              <c:strCache>
                <c:ptCount val="1"/>
                <c:pt idx="0">
                  <c:v>total net imports </c:v>
                </c:pt>
              </c:strCache>
            </c:strRef>
          </c:tx>
          <c:spPr>
            <a:ln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'20'!$A$29:$A$124</c:f>
              <c:numCache>
                <c:formatCode>mmm\ yyyy</c:formatCode>
                <c:ptCount val="9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  <c:pt idx="84">
                  <c:v>46388</c:v>
                </c:pt>
                <c:pt idx="85">
                  <c:v>46419</c:v>
                </c:pt>
                <c:pt idx="86">
                  <c:v>46447</c:v>
                </c:pt>
                <c:pt idx="87">
                  <c:v>46478</c:v>
                </c:pt>
                <c:pt idx="88">
                  <c:v>46508</c:v>
                </c:pt>
                <c:pt idx="89">
                  <c:v>46539</c:v>
                </c:pt>
                <c:pt idx="90">
                  <c:v>46569</c:v>
                </c:pt>
                <c:pt idx="91">
                  <c:v>46600</c:v>
                </c:pt>
                <c:pt idx="92">
                  <c:v>46631</c:v>
                </c:pt>
                <c:pt idx="93">
                  <c:v>46661</c:v>
                </c:pt>
                <c:pt idx="94">
                  <c:v>46692</c:v>
                </c:pt>
                <c:pt idx="95">
                  <c:v>46722</c:v>
                </c:pt>
              </c:numCache>
            </c:numRef>
          </c:cat>
          <c:val>
            <c:numRef>
              <c:f>'20'!$E$29:$E$124</c:f>
              <c:numCache>
                <c:formatCode>0.00</c:formatCode>
                <c:ptCount val="96"/>
                <c:pt idx="0">
                  <c:v>-0.64861600000000008</c:v>
                </c:pt>
                <c:pt idx="1">
                  <c:v>-1.1077819999999998</c:v>
                </c:pt>
                <c:pt idx="2">
                  <c:v>-1.1616300000000002</c:v>
                </c:pt>
                <c:pt idx="3">
                  <c:v>-1.112441</c:v>
                </c:pt>
                <c:pt idx="4">
                  <c:v>0.65037000000000011</c:v>
                </c:pt>
                <c:pt idx="5">
                  <c:v>0.75958400000000026</c:v>
                </c:pt>
                <c:pt idx="6">
                  <c:v>-0.6390769999999999</c:v>
                </c:pt>
                <c:pt idx="7">
                  <c:v>-1.1004800000000001</c:v>
                </c:pt>
                <c:pt idx="8">
                  <c:v>-0.75623800000000019</c:v>
                </c:pt>
                <c:pt idx="9">
                  <c:v>-1.0132180000000002</c:v>
                </c:pt>
                <c:pt idx="10">
                  <c:v>-0.29715800000000003</c:v>
                </c:pt>
                <c:pt idx="11">
                  <c:v>-1.1856710000000001</c:v>
                </c:pt>
                <c:pt idx="12">
                  <c:v>-0.50065699999999991</c:v>
                </c:pt>
                <c:pt idx="13">
                  <c:v>0.35670400000000013</c:v>
                </c:pt>
                <c:pt idx="14">
                  <c:v>0.43112300000000037</c:v>
                </c:pt>
                <c:pt idx="15">
                  <c:v>-0.44062100000000015</c:v>
                </c:pt>
                <c:pt idx="16">
                  <c:v>9.8158999999999885E-2</c:v>
                </c:pt>
                <c:pt idx="17">
                  <c:v>-5.6323999999999597E-2</c:v>
                </c:pt>
                <c:pt idx="18">
                  <c:v>0.367807</c:v>
                </c:pt>
                <c:pt idx="19">
                  <c:v>-0.15270699999999993</c:v>
                </c:pt>
                <c:pt idx="20">
                  <c:v>1.1621519999999999</c:v>
                </c:pt>
                <c:pt idx="21">
                  <c:v>-9.003799999999984E-2</c:v>
                </c:pt>
                <c:pt idx="22">
                  <c:v>-0.71033999999999997</c:v>
                </c:pt>
                <c:pt idx="23">
                  <c:v>-1.160752</c:v>
                </c:pt>
                <c:pt idx="24">
                  <c:v>-0.51304499999999997</c:v>
                </c:pt>
                <c:pt idx="25">
                  <c:v>-0.27825599999999984</c:v>
                </c:pt>
                <c:pt idx="26">
                  <c:v>-0.62126099999999962</c:v>
                </c:pt>
                <c:pt idx="27">
                  <c:v>-1.4176089999999997</c:v>
                </c:pt>
                <c:pt idx="28">
                  <c:v>-1.0306329999999999</c:v>
                </c:pt>
                <c:pt idx="29">
                  <c:v>-1.1730879999999999</c:v>
                </c:pt>
                <c:pt idx="30">
                  <c:v>-0.93116699999999986</c:v>
                </c:pt>
                <c:pt idx="31">
                  <c:v>-1.3800320000000004</c:v>
                </c:pt>
                <c:pt idx="32">
                  <c:v>-1.825135</c:v>
                </c:pt>
                <c:pt idx="33">
                  <c:v>-1.4297339999999998</c:v>
                </c:pt>
                <c:pt idx="34">
                  <c:v>-1.6367750000000001</c:v>
                </c:pt>
                <c:pt idx="35">
                  <c:v>-2.0086240000000002</c:v>
                </c:pt>
                <c:pt idx="36">
                  <c:v>-0.81931300000000018</c:v>
                </c:pt>
                <c:pt idx="37">
                  <c:v>-0.84835100000000008</c:v>
                </c:pt>
                <c:pt idx="38">
                  <c:v>-2.642423</c:v>
                </c:pt>
                <c:pt idx="39">
                  <c:v>-1.4501050000000002</c:v>
                </c:pt>
                <c:pt idx="40">
                  <c:v>-1.3764180000000001</c:v>
                </c:pt>
                <c:pt idx="41">
                  <c:v>-1.2236409999999998</c:v>
                </c:pt>
                <c:pt idx="42">
                  <c:v>-2.0291670000000002</c:v>
                </c:pt>
                <c:pt idx="43">
                  <c:v>-1.5329919999999997</c:v>
                </c:pt>
                <c:pt idx="44">
                  <c:v>-1.4885460000000004</c:v>
                </c:pt>
                <c:pt idx="45">
                  <c:v>-2.2928649999999999</c:v>
                </c:pt>
                <c:pt idx="46">
                  <c:v>-1.5785780000000003</c:v>
                </c:pt>
                <c:pt idx="47">
                  <c:v>-3.101664</c:v>
                </c:pt>
                <c:pt idx="48">
                  <c:v>-1.6655800000000003</c:v>
                </c:pt>
                <c:pt idx="49">
                  <c:v>-2.5719620000000005</c:v>
                </c:pt>
                <c:pt idx="50">
                  <c:v>-2.6514440000000006</c:v>
                </c:pt>
                <c:pt idx="51">
                  <c:v>-1.7368959999999998</c:v>
                </c:pt>
                <c:pt idx="52">
                  <c:v>-1.2267619999999999</c:v>
                </c:pt>
                <c:pt idx="53">
                  <c:v>-2.2044790000000001</c:v>
                </c:pt>
                <c:pt idx="54">
                  <c:v>-1.531298</c:v>
                </c:pt>
                <c:pt idx="55">
                  <c:v>-2.6754180000000001</c:v>
                </c:pt>
                <c:pt idx="56">
                  <c:v>-2.5174219999999998</c:v>
                </c:pt>
                <c:pt idx="57">
                  <c:v>-2.587094</c:v>
                </c:pt>
                <c:pt idx="58">
                  <c:v>-3.2939420000000004</c:v>
                </c:pt>
                <c:pt idx="59">
                  <c:v>-2.6304939999999997</c:v>
                </c:pt>
                <c:pt idx="60">
                  <c:v>-1.9497390000000001</c:v>
                </c:pt>
                <c:pt idx="61">
                  <c:v>-2.8323399999999999</c:v>
                </c:pt>
                <c:pt idx="62">
                  <c:v>-3.1429720000000003</c:v>
                </c:pt>
                <c:pt idx="63">
                  <c:v>-2.6385999999999998</c:v>
                </c:pt>
                <c:pt idx="64">
                  <c:v>-2.2153119999999999</c:v>
                </c:pt>
                <c:pt idx="65">
                  <c:v>-2.7637670000000001</c:v>
                </c:pt>
                <c:pt idx="66">
                  <c:v>-2.363591</c:v>
                </c:pt>
                <c:pt idx="67">
                  <c:v>-2.3344589999999998</c:v>
                </c:pt>
                <c:pt idx="68">
                  <c:v>-2.8399219999999996</c:v>
                </c:pt>
                <c:pt idx="69">
                  <c:v>-3.528181</c:v>
                </c:pt>
                <c:pt idx="70">
                  <c:v>-3.8644410000000002</c:v>
                </c:pt>
                <c:pt idx="71">
                  <c:v>-3.1330110000000002</c:v>
                </c:pt>
                <c:pt idx="72">
                  <c:v>-2.6068930000000003</c:v>
                </c:pt>
                <c:pt idx="73">
                  <c:v>-3.1594880000000005</c:v>
                </c:pt>
                <c:pt idx="74">
                  <c:v>-3.1473492514000005</c:v>
                </c:pt>
                <c:pt idx="75">
                  <c:v>-5.6584552519299995</c:v>
                </c:pt>
                <c:pt idx="76">
                  <c:v>-4.3142659999999999</c:v>
                </c:pt>
                <c:pt idx="77">
                  <c:v>-4.4165070000000002</c:v>
                </c:pt>
                <c:pt idx="78">
                  <c:v>-4.1668919999999998</c:v>
                </c:pt>
                <c:pt idx="79">
                  <c:v>-4.0394939999999995</c:v>
                </c:pt>
                <c:pt idx="80">
                  <c:v>-4.1209299999999995</c:v>
                </c:pt>
                <c:pt idx="81">
                  <c:v>-3.4272600000000004</c:v>
                </c:pt>
                <c:pt idx="82">
                  <c:v>-4.0127309999999996</c:v>
                </c:pt>
                <c:pt idx="83">
                  <c:v>-4.3992279999999999</c:v>
                </c:pt>
                <c:pt idx="84">
                  <c:v>-3.4454400000000001</c:v>
                </c:pt>
                <c:pt idx="85">
                  <c:v>-4.444375</c:v>
                </c:pt>
                <c:pt idx="86">
                  <c:v>-4.1326000000000001</c:v>
                </c:pt>
                <c:pt idx="87">
                  <c:v>-3.8304070000000001</c:v>
                </c:pt>
                <c:pt idx="88">
                  <c:v>-3.6559979999999994</c:v>
                </c:pt>
                <c:pt idx="89">
                  <c:v>-3.856446</c:v>
                </c:pt>
                <c:pt idx="90">
                  <c:v>-3.6628070000000004</c:v>
                </c:pt>
                <c:pt idx="91">
                  <c:v>-3.4909459999999997</c:v>
                </c:pt>
                <c:pt idx="92">
                  <c:v>-3.7945139999999995</c:v>
                </c:pt>
                <c:pt idx="93">
                  <c:v>-3.6944470000000003</c:v>
                </c:pt>
                <c:pt idx="94">
                  <c:v>-4.2304019999999998</c:v>
                </c:pt>
                <c:pt idx="95">
                  <c:v>-4.4412039999999999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38-4FB8-9DCB-E8E45DF13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6502336"/>
        <c:axId val="-976509952"/>
      </c:lineChart>
      <c:scatterChart>
        <c:scatterStyle val="lineMarker"/>
        <c:varyColors val="0"/>
        <c:ser>
          <c:idx val="3"/>
          <c:order val="3"/>
          <c:tx>
            <c:strRef>
              <c:f>'20'!$B$129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38-4FB8-9DCB-E8E45DF13D4F}"/>
                </c:ext>
              </c:extLst>
            </c:dLbl>
            <c:dLbl>
              <c:idx val="1"/>
              <c:layout>
                <c:manualLayout>
                  <c:x val="-8.4981564804399445E-3"/>
                  <c:y val="3.9535717859314486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38-4FB8-9DCB-E8E45DF13D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aseline="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'20'!$A$130:$A$131</c:f>
              <c:numCache>
                <c:formatCode>0</c:formatCode>
                <c:ptCount val="2"/>
                <c:pt idx="0">
                  <c:v>76</c:v>
                </c:pt>
                <c:pt idx="1">
                  <c:v>76</c:v>
                </c:pt>
              </c:numCache>
            </c:numRef>
          </c:xVal>
          <c:yVal>
            <c:numRef>
              <c:f>'20'!$B$130:$B$131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538-4FB8-9DCB-E8E45DF13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6499072"/>
        <c:axId val="-976508320"/>
      </c:scatterChart>
      <c:dateAx>
        <c:axId val="-976502336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cross"/>
        <c:minorTickMark val="none"/>
        <c:tickLblPos val="low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6509952"/>
        <c:crosses val="autoZero"/>
        <c:auto val="0"/>
        <c:lblOffset val="100"/>
        <c:baseTimeUnit val="months"/>
        <c:majorUnit val="12"/>
        <c:majorTimeUnit val="months"/>
        <c:minorUnit val="1"/>
        <c:minorTimeUnit val="months"/>
      </c:dateAx>
      <c:valAx>
        <c:axId val="-976509952"/>
        <c:scaling>
          <c:orientation val="minMax"/>
          <c:max val="4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baseline="0"/>
            </a:pPr>
            <a:endParaRPr lang="en-US"/>
          </a:p>
        </c:txPr>
        <c:crossAx val="-976502336"/>
        <c:crosses val="autoZero"/>
        <c:crossBetween val="between"/>
      </c:valAx>
      <c:valAx>
        <c:axId val="-976499072"/>
        <c:scaling>
          <c:orientation val="minMax"/>
          <c:max val="96"/>
          <c:min val="0"/>
        </c:scaling>
        <c:delete val="0"/>
        <c:axPos val="t"/>
        <c:numFmt formatCode="0" sourceLinked="1"/>
        <c:majorTickMark val="none"/>
        <c:minorTickMark val="none"/>
        <c:tickLblPos val="none"/>
        <c:spPr>
          <a:ln>
            <a:noFill/>
          </a:ln>
        </c:spPr>
        <c:crossAx val="-976508320"/>
        <c:crosses val="max"/>
        <c:crossBetween val="midCat"/>
      </c:valAx>
      <c:valAx>
        <c:axId val="-976508320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-976499072"/>
        <c:crosses val="max"/>
        <c:crossBetween val="midCat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678141794775659E-2"/>
          <c:y val="0.13718087600446249"/>
          <c:w val="0.78337102393450819"/>
          <c:h val="0.6911870391201098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'21'!$B$26</c:f>
              <c:strCache>
                <c:ptCount val="1"/>
                <c:pt idx="0">
                  <c:v>propane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'21'!$C$25:$X$25</c:f>
              <c:numCache>
                <c:formatCode>General</c:formatCode>
                <c:ptCount val="2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</c:numCache>
            </c:numRef>
          </c:cat>
          <c:val>
            <c:numRef>
              <c:f>'21'!$C$26:$X$26</c:f>
              <c:numCache>
                <c:formatCode>0.00</c:formatCode>
                <c:ptCount val="22"/>
                <c:pt idx="0">
                  <c:v>0.18233403288</c:v>
                </c:pt>
                <c:pt idx="1">
                  <c:v>0.13933212603</c:v>
                </c:pt>
                <c:pt idx="2">
                  <c:v>0.13245945081999999</c:v>
                </c:pt>
                <c:pt idx="3">
                  <c:v>6.2311679452000002E-2</c:v>
                </c:pt>
                <c:pt idx="4">
                  <c:v>1.1957958903999999E-2</c:v>
                </c:pt>
                <c:pt idx="5">
                  <c:v>-1.4400073972999999E-2</c:v>
                </c:pt>
                <c:pt idx="6">
                  <c:v>-5.4726661202000003E-2</c:v>
                </c:pt>
                <c:pt idx="7">
                  <c:v>-0.17501173425</c:v>
                </c:pt>
                <c:pt idx="8">
                  <c:v>-0.31520097260000002</c:v>
                </c:pt>
                <c:pt idx="9">
                  <c:v>-0.4912113863</c:v>
                </c:pt>
                <c:pt idx="10">
                  <c:v>-0.65689627321999999</c:v>
                </c:pt>
                <c:pt idx="11">
                  <c:v>-0.75761447671000004</c:v>
                </c:pt>
                <c:pt idx="12">
                  <c:v>-0.79254433699000004</c:v>
                </c:pt>
                <c:pt idx="13">
                  <c:v>-0.94905866848999998</c:v>
                </c:pt>
                <c:pt idx="14">
                  <c:v>-1.1357285792</c:v>
                </c:pt>
                <c:pt idx="15">
                  <c:v>-1.1984581342</c:v>
                </c:pt>
                <c:pt idx="16">
                  <c:v>-1.2717028136999999</c:v>
                </c:pt>
                <c:pt idx="17">
                  <c:v>-1.4956596931999999</c:v>
                </c:pt>
                <c:pt idx="18">
                  <c:v>-1.6436236474999999</c:v>
                </c:pt>
                <c:pt idx="19">
                  <c:v>-1.684108926</c:v>
                </c:pt>
                <c:pt idx="20">
                  <c:v>-1.8031458247000001</c:v>
                </c:pt>
                <c:pt idx="21">
                  <c:v>-1.9778797889999999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F4-4EE2-BA2A-B68AD027F3AD}"/>
            </c:ext>
          </c:extLst>
        </c:ser>
        <c:ser>
          <c:idx val="2"/>
          <c:order val="1"/>
          <c:tx>
            <c:strRef>
              <c:f>'21'!$B$27</c:f>
              <c:strCache>
                <c:ptCount val="1"/>
                <c:pt idx="0">
                  <c:v>ethane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'21'!$C$25:$X$25</c:f>
              <c:numCache>
                <c:formatCode>General</c:formatCode>
                <c:ptCount val="2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</c:numCache>
            </c:numRef>
          </c:cat>
          <c:val>
            <c:numRef>
              <c:f>'21'!$C$27:$X$27</c:f>
              <c:numCache>
                <c:formatCode>0.00</c:formatCode>
                <c:ptCount val="22"/>
                <c:pt idx="0">
                  <c:v>4.1865753424999999E-4</c:v>
                </c:pt>
                <c:pt idx="1">
                  <c:v>3.2271780822000002E-4</c:v>
                </c:pt>
                <c:pt idx="2">
                  <c:v>3.3015027321999998E-4</c:v>
                </c:pt>
                <c:pt idx="3">
                  <c:v>3.5024383561999998E-4</c:v>
                </c:pt>
                <c:pt idx="4">
                  <c:v>3.6975890411000001E-4</c:v>
                </c:pt>
                <c:pt idx="5">
                  <c:v>3.2614520548E-4</c:v>
                </c:pt>
                <c:pt idx="6">
                  <c:v>3.1421311475000001E-4</c:v>
                </c:pt>
                <c:pt idx="7">
                  <c:v>3.3705205479000002E-4</c:v>
                </c:pt>
                <c:pt idx="8">
                  <c:v>-3.7509539725999998E-2</c:v>
                </c:pt>
                <c:pt idx="9">
                  <c:v>-6.4611095889999998E-2</c:v>
                </c:pt>
                <c:pt idx="10">
                  <c:v>-9.4826969945000006E-2</c:v>
                </c:pt>
                <c:pt idx="11">
                  <c:v>-0.17759438082000001</c:v>
                </c:pt>
                <c:pt idx="12">
                  <c:v>-0.25591668766999998</c:v>
                </c:pt>
                <c:pt idx="13">
                  <c:v>-0.27696658355999998</c:v>
                </c:pt>
                <c:pt idx="14">
                  <c:v>-0.27068763115</c:v>
                </c:pt>
                <c:pt idx="15">
                  <c:v>-0.36927176711999998</c:v>
                </c:pt>
                <c:pt idx="16">
                  <c:v>-0.41886086574999998</c:v>
                </c:pt>
                <c:pt idx="17">
                  <c:v>-0.47107678081999999</c:v>
                </c:pt>
                <c:pt idx="18">
                  <c:v>-0.48686452186000001</c:v>
                </c:pt>
                <c:pt idx="19">
                  <c:v>-0.57899279451999996</c:v>
                </c:pt>
                <c:pt idx="20">
                  <c:v>-0.66201303506999998</c:v>
                </c:pt>
                <c:pt idx="21">
                  <c:v>-0.70605204081999995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F4-4EE2-BA2A-B68AD027F3AD}"/>
            </c:ext>
          </c:extLst>
        </c:ser>
        <c:ser>
          <c:idx val="3"/>
          <c:order val="2"/>
          <c:tx>
            <c:strRef>
              <c:f>'21'!$B$29</c:f>
              <c:strCache>
                <c:ptCount val="1"/>
                <c:pt idx="0">
                  <c:v>natural gasoline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'21'!$C$25:$X$25</c:f>
              <c:numCache>
                <c:formatCode>General</c:formatCode>
                <c:ptCount val="2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</c:numCache>
            </c:numRef>
          </c:cat>
          <c:val>
            <c:numRef>
              <c:f>'21'!$C$29:$X$29</c:f>
              <c:numCache>
                <c:formatCode>0.00</c:formatCode>
                <c:ptCount val="22"/>
                <c:pt idx="0">
                  <c:v>1.5807350684999999E-2</c:v>
                </c:pt>
                <c:pt idx="1">
                  <c:v>1.5858863014E-2</c:v>
                </c:pt>
                <c:pt idx="2">
                  <c:v>-1.2047642076999999E-2</c:v>
                </c:pt>
                <c:pt idx="3">
                  <c:v>-2.748810137E-2</c:v>
                </c:pt>
                <c:pt idx="4">
                  <c:v>-6.2864821917999998E-3</c:v>
                </c:pt>
                <c:pt idx="5">
                  <c:v>-5.2482635616000001E-2</c:v>
                </c:pt>
                <c:pt idx="6">
                  <c:v>-8.8676674863000002E-2</c:v>
                </c:pt>
                <c:pt idx="7">
                  <c:v>-0.10312920822</c:v>
                </c:pt>
                <c:pt idx="8">
                  <c:v>-0.15163440274000001</c:v>
                </c:pt>
                <c:pt idx="9">
                  <c:v>-0.17159646848999999</c:v>
                </c:pt>
                <c:pt idx="10">
                  <c:v>-0.18785296721</c:v>
                </c:pt>
                <c:pt idx="11">
                  <c:v>-0.16575204658000001</c:v>
                </c:pt>
                <c:pt idx="12">
                  <c:v>-0.18254033424999999</c:v>
                </c:pt>
                <c:pt idx="13">
                  <c:v>-0.17101643835999999</c:v>
                </c:pt>
                <c:pt idx="14">
                  <c:v>-0.19168844262000001</c:v>
                </c:pt>
                <c:pt idx="15">
                  <c:v>-0.19633565753000001</c:v>
                </c:pt>
                <c:pt idx="16">
                  <c:v>-0.17136379726000001</c:v>
                </c:pt>
                <c:pt idx="17">
                  <c:v>-0.14996823288</c:v>
                </c:pt>
                <c:pt idx="18">
                  <c:v>-0.14944303279000001</c:v>
                </c:pt>
                <c:pt idx="19">
                  <c:v>-0.17615818904</c:v>
                </c:pt>
                <c:pt idx="20">
                  <c:v>-0.19230780411000001</c:v>
                </c:pt>
                <c:pt idx="21">
                  <c:v>-0.22258842410999999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F4-4EE2-BA2A-B68AD027F3AD}"/>
            </c:ext>
          </c:extLst>
        </c:ser>
        <c:ser>
          <c:idx val="4"/>
          <c:order val="3"/>
          <c:tx>
            <c:strRef>
              <c:f>'21'!$B$28</c:f>
              <c:strCache>
                <c:ptCount val="1"/>
                <c:pt idx="0">
                  <c:v>butanes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'21'!$C$25:$X$25</c:f>
              <c:numCache>
                <c:formatCode>General</c:formatCode>
                <c:ptCount val="2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</c:numCache>
            </c:numRef>
          </c:cat>
          <c:val>
            <c:numRef>
              <c:f>'21'!$C$28:$X$28</c:f>
              <c:numCache>
                <c:formatCode>0.00</c:formatCode>
                <c:ptCount val="22"/>
                <c:pt idx="0">
                  <c:v>9.3106786301E-2</c:v>
                </c:pt>
                <c:pt idx="1">
                  <c:v>5.0729624658000003E-2</c:v>
                </c:pt>
                <c:pt idx="2">
                  <c:v>5.3002699453999998E-2</c:v>
                </c:pt>
                <c:pt idx="3">
                  <c:v>1.9929290411E-2</c:v>
                </c:pt>
                <c:pt idx="4">
                  <c:v>8.9496931506999992E-3</c:v>
                </c:pt>
                <c:pt idx="5">
                  <c:v>4.8309589041000003E-4</c:v>
                </c:pt>
                <c:pt idx="6">
                  <c:v>-1.3427868852E-3</c:v>
                </c:pt>
                <c:pt idx="7">
                  <c:v>-8.9113945205000003E-3</c:v>
                </c:pt>
                <c:pt idx="8">
                  <c:v>-5.6082010958999999E-2</c:v>
                </c:pt>
                <c:pt idx="9">
                  <c:v>-8.3071605478999999E-2</c:v>
                </c:pt>
                <c:pt idx="10">
                  <c:v>-9.1469770492000002E-2</c:v>
                </c:pt>
                <c:pt idx="11">
                  <c:v>-0.10744454795</c:v>
                </c:pt>
                <c:pt idx="12">
                  <c:v>-0.17350081096</c:v>
                </c:pt>
                <c:pt idx="13">
                  <c:v>-0.22629719726</c:v>
                </c:pt>
                <c:pt idx="14">
                  <c:v>-0.32320968851999998</c:v>
                </c:pt>
                <c:pt idx="15">
                  <c:v>-0.37169570684999997</c:v>
                </c:pt>
                <c:pt idx="16">
                  <c:v>-0.37326026026999998</c:v>
                </c:pt>
                <c:pt idx="17">
                  <c:v>-0.39508557533999999</c:v>
                </c:pt>
                <c:pt idx="18">
                  <c:v>-0.44031077869000002</c:v>
                </c:pt>
                <c:pt idx="19">
                  <c:v>-0.47746397808000002</c:v>
                </c:pt>
                <c:pt idx="20">
                  <c:v>-0.52143547452000005</c:v>
                </c:pt>
                <c:pt idx="21">
                  <c:v>-0.53439202329000002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F4-4EE2-BA2A-B68AD027F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-975124704"/>
        <c:axId val="-975121440"/>
      </c:barChart>
      <c:lineChart>
        <c:grouping val="standard"/>
        <c:varyColors val="0"/>
        <c:ser>
          <c:idx val="0"/>
          <c:order val="4"/>
          <c:tx>
            <c:strRef>
              <c:f>'21'!$B$30</c:f>
              <c:strCache>
                <c:ptCount val="1"/>
                <c:pt idx="0">
                  <c:v>net trade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6"/>
            <c:spPr>
              <a:solidFill>
                <a:schemeClr val="tx1"/>
              </a:solidFill>
              <a:ln w="9525" cap="flat">
                <a:solidFill>
                  <a:schemeClr val="tx1"/>
                </a:solidFill>
              </a:ln>
              <a:effectLst/>
            </c:spPr>
          </c:marker>
          <c:cat>
            <c:numRef>
              <c:f>'21'!$C$25:$X$25</c:f>
              <c:numCache>
                <c:formatCode>General</c:formatCode>
                <c:ptCount val="2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</c:numCache>
            </c:numRef>
          </c:cat>
          <c:val>
            <c:numRef>
              <c:f>'21'!$C$30:$X$30</c:f>
              <c:numCache>
                <c:formatCode>0.00</c:formatCode>
                <c:ptCount val="22"/>
                <c:pt idx="0">
                  <c:v>0.29166682740025002</c:v>
                </c:pt>
                <c:pt idx="1">
                  <c:v>0.20624333151021998</c:v>
                </c:pt>
                <c:pt idx="2">
                  <c:v>0.17374465847022</c:v>
                </c:pt>
                <c:pt idx="3">
                  <c:v>5.5103112328620002E-2</c:v>
                </c:pt>
                <c:pt idx="4">
                  <c:v>1.4990928767010001E-2</c:v>
                </c:pt>
                <c:pt idx="5">
                  <c:v>-6.6073468493109994E-2</c:v>
                </c:pt>
                <c:pt idx="6">
                  <c:v>-0.14443190983545001</c:v>
                </c:pt>
                <c:pt idx="7">
                  <c:v>-0.28671528493570997</c:v>
                </c:pt>
                <c:pt idx="8">
                  <c:v>-0.56042692602500011</c:v>
                </c:pt>
                <c:pt idx="9">
                  <c:v>-0.8104905561589999</c:v>
                </c:pt>
                <c:pt idx="10">
                  <c:v>-1.0310459808670001</c:v>
                </c:pt>
                <c:pt idx="11">
                  <c:v>-1.2084054520600001</c:v>
                </c:pt>
                <c:pt idx="12">
                  <c:v>-1.40450216987</c:v>
                </c:pt>
                <c:pt idx="13">
                  <c:v>-1.6233388876699999</c:v>
                </c:pt>
                <c:pt idx="14">
                  <c:v>-1.92131434149</c:v>
                </c:pt>
                <c:pt idx="15">
                  <c:v>-2.1357612656999998</c:v>
                </c:pt>
                <c:pt idx="16">
                  <c:v>-2.23518773698</c:v>
                </c:pt>
                <c:pt idx="17">
                  <c:v>-2.5117902822399998</c:v>
                </c:pt>
                <c:pt idx="18">
                  <c:v>-2.72024198084</c:v>
                </c:pt>
                <c:pt idx="19">
                  <c:v>-2.9167238876399999</c:v>
                </c:pt>
                <c:pt idx="20">
                  <c:v>-3.1789021383999998</c:v>
                </c:pt>
                <c:pt idx="21">
                  <c:v>-3.4409122772199998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0F4-4EE2-BA2A-B68AD027F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5124704"/>
        <c:axId val="-975121440"/>
      </c:lineChart>
      <c:scatterChart>
        <c:scatterStyle val="lineMarker"/>
        <c:varyColors val="0"/>
        <c:ser>
          <c:idx val="5"/>
          <c:order val="5"/>
          <c:tx>
            <c:strRef>
              <c:f>'21'!$C$42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'21'!$B$43:$B$44</c:f>
              <c:numCache>
                <c:formatCode>General</c:formatCode>
                <c:ptCount val="2"/>
                <c:pt idx="0">
                  <c:v>20.5</c:v>
                </c:pt>
                <c:pt idx="1">
                  <c:v>20.5</c:v>
                </c:pt>
              </c:numCache>
            </c:numRef>
          </c:xVal>
          <c:yVal>
            <c:numRef>
              <c:f>'21'!$C$43:$C$44</c:f>
              <c:numCache>
                <c:formatCode>0.00</c:formatCode>
                <c:ptCount val="2"/>
                <c:pt idx="0">
                  <c:v>0</c:v>
                </c:pt>
                <c:pt idx="1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0F4-4EE2-BA2A-B68AD027F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131776"/>
        <c:axId val="-975134496"/>
      </c:scatterChart>
      <c:catAx>
        <c:axId val="-9751247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solidFill>
            <a:schemeClr val="bg1"/>
          </a:solidFill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975121440"/>
        <c:crosses val="autoZero"/>
        <c:auto val="0"/>
        <c:lblAlgn val="ctr"/>
        <c:lblOffset val="100"/>
        <c:tickLblSkip val="2"/>
        <c:noMultiLvlLbl val="1"/>
      </c:catAx>
      <c:valAx>
        <c:axId val="-975121440"/>
        <c:scaling>
          <c:orientation val="minMax"/>
          <c:max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975124704"/>
        <c:crosses val="autoZero"/>
        <c:crossBetween val="between"/>
        <c:majorUnit val="0.5"/>
      </c:valAx>
      <c:valAx>
        <c:axId val="-975134496"/>
        <c:scaling>
          <c:orientation val="minMax"/>
          <c:max val="2.5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975131776"/>
        <c:crosses val="max"/>
        <c:crossBetween val="midCat"/>
      </c:valAx>
      <c:valAx>
        <c:axId val="-975131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75134496"/>
        <c:crosses val="autoZero"/>
        <c:crossBetween val="midCat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aseline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baseline="0"/>
            </a:pPr>
            <a:r>
              <a:rPr lang="en-US" sz="1000" b="1" baseline="0"/>
              <a:t>Henry Hub natural gas price and NYMEX futures price</a:t>
            </a:r>
          </a:p>
          <a:p>
            <a:pPr algn="l">
              <a:defRPr baseline="0"/>
            </a:pPr>
            <a:r>
              <a:rPr lang="en-US" sz="1000" b="0" baseline="0"/>
              <a:t>dollars per million British thermal units</a:t>
            </a:r>
          </a:p>
        </c:rich>
      </c:tx>
      <c:layout>
        <c:manualLayout>
          <c:xMode val="edge"/>
          <c:yMode val="edge"/>
          <c:x val="1.8297712785901763E-3"/>
          <c:y val="3.913648029112405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2484689413823272E-2"/>
          <c:y val="0.13167916510436195"/>
          <c:w val="0.73973694737971885"/>
          <c:h val="0.61185914260717411"/>
        </c:manualLayout>
      </c:layout>
      <c:lineChart>
        <c:grouping val="standard"/>
        <c:varyColors val="0"/>
        <c:ser>
          <c:idx val="0"/>
          <c:order val="0"/>
          <c:tx>
            <c:v>Historical spot price</c:v>
          </c:tx>
          <c:spPr>
            <a:ln>
              <a:solidFill>
                <a:schemeClr val="tx2">
                  <a:lumMod val="90000"/>
                  <a:lumOff val="10000"/>
                </a:schemeClr>
              </a:solidFill>
            </a:ln>
          </c:spPr>
          <c:marker>
            <c:symbol val="none"/>
          </c:marker>
          <c:cat>
            <c:numRef>
              <c:f>'22'!$B$29:$B$112</c:f>
              <c:numCache>
                <c:formatCode>mmm\ yyyy</c:formatCode>
                <c:ptCount val="8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</c:numCache>
            </c:numRef>
          </c:cat>
          <c:val>
            <c:numRef>
              <c:f>'22'!$C$29:$C$112</c:f>
              <c:numCache>
                <c:formatCode>0.00</c:formatCode>
                <c:ptCount val="84"/>
                <c:pt idx="0">
                  <c:v>2.71</c:v>
                </c:pt>
                <c:pt idx="1">
                  <c:v>5.35</c:v>
                </c:pt>
                <c:pt idx="2">
                  <c:v>2.62</c:v>
                </c:pt>
                <c:pt idx="3">
                  <c:v>2.66</c:v>
                </c:pt>
                <c:pt idx="4">
                  <c:v>2.91</c:v>
                </c:pt>
                <c:pt idx="5">
                  <c:v>3.26</c:v>
                </c:pt>
                <c:pt idx="6">
                  <c:v>3.84</c:v>
                </c:pt>
                <c:pt idx="7">
                  <c:v>4.07</c:v>
                </c:pt>
                <c:pt idx="8">
                  <c:v>5.16</c:v>
                </c:pt>
                <c:pt idx="9">
                  <c:v>5.51</c:v>
                </c:pt>
                <c:pt idx="10">
                  <c:v>5.05</c:v>
                </c:pt>
                <c:pt idx="11">
                  <c:v>3.76</c:v>
                </c:pt>
                <c:pt idx="12">
                  <c:v>4.38</c:v>
                </c:pt>
                <c:pt idx="13">
                  <c:v>4.6900000000000004</c:v>
                </c:pt>
                <c:pt idx="14">
                  <c:v>4.9000000000000004</c:v>
                </c:pt>
                <c:pt idx="15">
                  <c:v>6.6</c:v>
                </c:pt>
                <c:pt idx="16">
                  <c:v>8.14</c:v>
                </c:pt>
                <c:pt idx="17">
                  <c:v>7.7</c:v>
                </c:pt>
                <c:pt idx="18">
                  <c:v>7.28</c:v>
                </c:pt>
                <c:pt idx="19">
                  <c:v>8.81</c:v>
                </c:pt>
                <c:pt idx="20">
                  <c:v>7.88</c:v>
                </c:pt>
                <c:pt idx="21">
                  <c:v>5.66</c:v>
                </c:pt>
                <c:pt idx="22">
                  <c:v>5.45</c:v>
                </c:pt>
                <c:pt idx="23">
                  <c:v>5.53</c:v>
                </c:pt>
                <c:pt idx="24">
                  <c:v>3.27</c:v>
                </c:pt>
                <c:pt idx="25">
                  <c:v>2.38</c:v>
                </c:pt>
                <c:pt idx="26">
                  <c:v>2.31</c:v>
                </c:pt>
                <c:pt idx="27">
                  <c:v>2.16</c:v>
                </c:pt>
                <c:pt idx="28">
                  <c:v>2.15</c:v>
                </c:pt>
                <c:pt idx="29">
                  <c:v>2.1800000000000002</c:v>
                </c:pt>
                <c:pt idx="30">
                  <c:v>2.5499999999999998</c:v>
                </c:pt>
                <c:pt idx="31">
                  <c:v>2.58</c:v>
                </c:pt>
                <c:pt idx="32">
                  <c:v>2.64</c:v>
                </c:pt>
                <c:pt idx="33">
                  <c:v>2.98</c:v>
                </c:pt>
                <c:pt idx="34">
                  <c:v>2.71</c:v>
                </c:pt>
                <c:pt idx="35">
                  <c:v>2.52</c:v>
                </c:pt>
                <c:pt idx="36">
                  <c:v>3.18</c:v>
                </c:pt>
                <c:pt idx="37">
                  <c:v>1.72</c:v>
                </c:pt>
                <c:pt idx="38">
                  <c:v>1.49</c:v>
                </c:pt>
                <c:pt idx="39">
                  <c:v>1.6</c:v>
                </c:pt>
                <c:pt idx="40">
                  <c:v>2.12</c:v>
                </c:pt>
                <c:pt idx="41">
                  <c:v>2.54</c:v>
                </c:pt>
                <c:pt idx="42">
                  <c:v>2.0699999999999998</c:v>
                </c:pt>
                <c:pt idx="43">
                  <c:v>1.99</c:v>
                </c:pt>
                <c:pt idx="44">
                  <c:v>2.2799999999999998</c:v>
                </c:pt>
                <c:pt idx="45">
                  <c:v>2.2000000000000002</c:v>
                </c:pt>
                <c:pt idx="46">
                  <c:v>2.12</c:v>
                </c:pt>
                <c:pt idx="47">
                  <c:v>3.01</c:v>
                </c:pt>
                <c:pt idx="48">
                  <c:v>4.13</c:v>
                </c:pt>
                <c:pt idx="49">
                  <c:v>4.1900000000000004</c:v>
                </c:pt>
                <c:pt idx="50">
                  <c:v>4.12</c:v>
                </c:pt>
                <c:pt idx="51">
                  <c:v>3.42</c:v>
                </c:pt>
                <c:pt idx="52">
                  <c:v>3.12</c:v>
                </c:pt>
                <c:pt idx="53">
                  <c:v>3.02</c:v>
                </c:pt>
                <c:pt idx="54">
                  <c:v>3.2</c:v>
                </c:pt>
                <c:pt idx="55">
                  <c:v>2.91</c:v>
                </c:pt>
                <c:pt idx="56">
                  <c:v>2.97</c:v>
                </c:pt>
                <c:pt idx="57">
                  <c:v>3.19</c:v>
                </c:pt>
                <c:pt idx="58">
                  <c:v>3.79</c:v>
                </c:pt>
                <c:pt idx="59">
                  <c:v>4.26</c:v>
                </c:pt>
                <c:pt idx="60">
                  <c:v>7.72</c:v>
                </c:pt>
                <c:pt idx="61">
                  <c:v>3.62</c:v>
                </c:pt>
                <c:pt idx="62">
                  <c:v>3.04</c:v>
                </c:pt>
                <c:pt idx="63">
                  <c:v>2.77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C7-42DA-AEA4-B179C746FC3C}"/>
            </c:ext>
          </c:extLst>
        </c:ser>
        <c:ser>
          <c:idx val="1"/>
          <c:order val="1"/>
          <c:tx>
            <c:v>STEO forecast price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'22'!$B$29:$B$112</c:f>
              <c:numCache>
                <c:formatCode>mmm\ yyyy</c:formatCode>
                <c:ptCount val="8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</c:numCache>
            </c:numRef>
          </c:cat>
          <c:val>
            <c:numRef>
              <c:f>'22'!$D$29:$D$112</c:f>
              <c:numCache>
                <c:formatCode>0.00</c:formatCode>
                <c:ptCount val="8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2.77</c:v>
                </c:pt>
                <c:pt idx="64">
                  <c:v>2.7950529999999998</c:v>
                </c:pt>
                <c:pt idx="65">
                  <c:v>2.9258869999999999</c:v>
                </c:pt>
                <c:pt idx="66">
                  <c:v>3.0382289999999998</c:v>
                </c:pt>
                <c:pt idx="67">
                  <c:v>3.0602179999999999</c:v>
                </c:pt>
                <c:pt idx="68">
                  <c:v>3.12948</c:v>
                </c:pt>
                <c:pt idx="69">
                  <c:v>3.0955680000000001</c:v>
                </c:pt>
                <c:pt idx="70">
                  <c:v>3.1877399999999998</c:v>
                </c:pt>
                <c:pt idx="71">
                  <c:v>3.6550929999999999</c:v>
                </c:pt>
                <c:pt idx="72">
                  <c:v>3.8415569999999999</c:v>
                </c:pt>
                <c:pt idx="73">
                  <c:v>3.3676219999999999</c:v>
                </c:pt>
                <c:pt idx="74">
                  <c:v>3.0675159999999999</c:v>
                </c:pt>
                <c:pt idx="75">
                  <c:v>2.8669419999999999</c:v>
                </c:pt>
                <c:pt idx="76">
                  <c:v>2.6915529999999999</c:v>
                </c:pt>
                <c:pt idx="77">
                  <c:v>2.9017629999999999</c:v>
                </c:pt>
                <c:pt idx="78">
                  <c:v>3.0265330000000001</c:v>
                </c:pt>
                <c:pt idx="79">
                  <c:v>3.2143860000000002</c:v>
                </c:pt>
                <c:pt idx="80">
                  <c:v>3.1982789999999999</c:v>
                </c:pt>
                <c:pt idx="81">
                  <c:v>2.9509669999999999</c:v>
                </c:pt>
                <c:pt idx="82">
                  <c:v>3.2206700000000001</c:v>
                </c:pt>
                <c:pt idx="83">
                  <c:v>3.7881939999999998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C7-42DA-AEA4-B179C746FC3C}"/>
            </c:ext>
          </c:extLst>
        </c:ser>
        <c:ser>
          <c:idx val="2"/>
          <c:order val="2"/>
          <c:tx>
            <c:v>NYMEX futures price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'22'!$B$29:$B$112</c:f>
              <c:numCache>
                <c:formatCode>mmm\ yyyy</c:formatCode>
                <c:ptCount val="8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</c:numCache>
            </c:numRef>
          </c:cat>
          <c:val>
            <c:numRef>
              <c:f>'22'!$E$29:$E$112</c:f>
              <c:numCache>
                <c:formatCode>0.00</c:formatCode>
                <c:ptCount val="8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2.7867999999999999</c:v>
                </c:pt>
                <c:pt idx="66">
                  <c:v>3.0675999999999997</c:v>
                </c:pt>
                <c:pt idx="67">
                  <c:v>3.137</c:v>
                </c:pt>
                <c:pt idx="68">
                  <c:v>3.1214</c:v>
                </c:pt>
                <c:pt idx="69">
                  <c:v>3.1917999999999997</c:v>
                </c:pt>
                <c:pt idx="70">
                  <c:v>3.5036</c:v>
                </c:pt>
                <c:pt idx="71">
                  <c:v>4.2513999999999994</c:v>
                </c:pt>
                <c:pt idx="72">
                  <c:v>4.6964000000000006</c:v>
                </c:pt>
                <c:pt idx="73">
                  <c:v>4.2134000000000009</c:v>
                </c:pt>
                <c:pt idx="74">
                  <c:v>3.2616000000000001</c:v>
                </c:pt>
                <c:pt idx="75">
                  <c:v>2.9990000000000001</c:v>
                </c:pt>
                <c:pt idx="76">
                  <c:v>2.9779999999999998</c:v>
                </c:pt>
                <c:pt idx="77">
                  <c:v>3.1188000000000002</c:v>
                </c:pt>
                <c:pt idx="78">
                  <c:v>3.3335999999999997</c:v>
                </c:pt>
                <c:pt idx="79">
                  <c:v>3.3853999999999997</c:v>
                </c:pt>
                <c:pt idx="80">
                  <c:v>3.3622000000000001</c:v>
                </c:pt>
                <c:pt idx="81">
                  <c:v>3.4405999999999999</c:v>
                </c:pt>
                <c:pt idx="82">
                  <c:v>3.7113999999999998</c:v>
                </c:pt>
                <c:pt idx="83">
                  <c:v>4.3694000000000006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C7-42DA-AEA4-B179C746F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75107840"/>
        <c:axId val="-975110560"/>
      </c:lineChart>
      <c:catAx>
        <c:axId val="-97510784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baseline="0"/>
            </a:pPr>
            <a:endParaRPr lang="en-US"/>
          </a:p>
        </c:txPr>
        <c:crossAx val="-975110560"/>
        <c:crosses val="autoZero"/>
        <c:auto val="0"/>
        <c:lblAlgn val="ctr"/>
        <c:lblOffset val="100"/>
        <c:tickLblSkip val="12"/>
        <c:tickMarkSkip val="12"/>
        <c:noMultiLvlLbl val="1"/>
      </c:catAx>
      <c:valAx>
        <c:axId val="-975110560"/>
        <c:scaling>
          <c:orientation val="minMax"/>
          <c:max val="9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&quot;$&quot;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baseline="0"/>
            </a:pPr>
            <a:endParaRPr lang="en-US"/>
          </a:p>
        </c:txPr>
        <c:crossAx val="-975107840"/>
        <c:crossesAt val="1"/>
        <c:crossBetween val="midCat"/>
      </c:valAx>
      <c:spPr>
        <a:ln>
          <a:solidFill>
            <a:schemeClr val="bg1">
              <a:lumMod val="7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6555430571178E-2"/>
          <c:y val="0.13562714669855744"/>
          <c:w val="0.67626608768936269"/>
          <c:h val="0.66747926822147263"/>
        </c:manualLayout>
      </c:layout>
      <c:lineChart>
        <c:grouping val="standard"/>
        <c:varyColors val="0"/>
        <c:ser>
          <c:idx val="0"/>
          <c:order val="0"/>
          <c:tx>
            <c:strRef>
              <c:f>'23'!$D$25</c:f>
              <c:strCache>
                <c:ptCount val="1"/>
                <c:pt idx="0">
                  <c:v>monthly residential price</c:v>
                </c:pt>
              </c:strCache>
            </c:strRef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'23'!$B$26:$B$97</c:f>
              <c:numCache>
                <c:formatCode>General</c:formatCode>
                <c:ptCount val="72"/>
                <c:pt idx="0">
                  <c:v>2022</c:v>
                </c:pt>
                <c:pt idx="1">
                  <c:v>2022</c:v>
                </c:pt>
                <c:pt idx="2">
                  <c:v>2022</c:v>
                </c:pt>
                <c:pt idx="3">
                  <c:v>2022</c:v>
                </c:pt>
                <c:pt idx="4">
                  <c:v>2022</c:v>
                </c:pt>
                <c:pt idx="5">
                  <c:v>2022</c:v>
                </c:pt>
                <c:pt idx="6">
                  <c:v>2022</c:v>
                </c:pt>
                <c:pt idx="7">
                  <c:v>2022</c:v>
                </c:pt>
                <c:pt idx="8">
                  <c:v>2022</c:v>
                </c:pt>
                <c:pt idx="9">
                  <c:v>2022</c:v>
                </c:pt>
                <c:pt idx="10">
                  <c:v>2022</c:v>
                </c:pt>
                <c:pt idx="11">
                  <c:v>2022</c:v>
                </c:pt>
                <c:pt idx="12">
                  <c:v>2023</c:v>
                </c:pt>
                <c:pt idx="13">
                  <c:v>2023</c:v>
                </c:pt>
                <c:pt idx="14">
                  <c:v>2023</c:v>
                </c:pt>
                <c:pt idx="15">
                  <c:v>2023</c:v>
                </c:pt>
                <c:pt idx="16">
                  <c:v>2023</c:v>
                </c:pt>
                <c:pt idx="17">
                  <c:v>2023</c:v>
                </c:pt>
                <c:pt idx="18">
                  <c:v>2023</c:v>
                </c:pt>
                <c:pt idx="19">
                  <c:v>2023</c:v>
                </c:pt>
                <c:pt idx="20">
                  <c:v>2023</c:v>
                </c:pt>
                <c:pt idx="21">
                  <c:v>2023</c:v>
                </c:pt>
                <c:pt idx="22">
                  <c:v>2023</c:v>
                </c:pt>
                <c:pt idx="23">
                  <c:v>2023</c:v>
                </c:pt>
                <c:pt idx="24">
                  <c:v>2024</c:v>
                </c:pt>
                <c:pt idx="25">
                  <c:v>2024</c:v>
                </c:pt>
                <c:pt idx="26">
                  <c:v>2024</c:v>
                </c:pt>
                <c:pt idx="27">
                  <c:v>2024</c:v>
                </c:pt>
                <c:pt idx="28">
                  <c:v>2024</c:v>
                </c:pt>
                <c:pt idx="29">
                  <c:v>2024</c:v>
                </c:pt>
                <c:pt idx="30">
                  <c:v>2024</c:v>
                </c:pt>
                <c:pt idx="31">
                  <c:v>2024</c:v>
                </c:pt>
                <c:pt idx="32">
                  <c:v>2024</c:v>
                </c:pt>
                <c:pt idx="33">
                  <c:v>2024</c:v>
                </c:pt>
                <c:pt idx="34">
                  <c:v>2024</c:v>
                </c:pt>
                <c:pt idx="35">
                  <c:v>2024</c:v>
                </c:pt>
                <c:pt idx="36">
                  <c:v>2025</c:v>
                </c:pt>
                <c:pt idx="37">
                  <c:v>2025</c:v>
                </c:pt>
                <c:pt idx="38">
                  <c:v>2025</c:v>
                </c:pt>
                <c:pt idx="39">
                  <c:v>2025</c:v>
                </c:pt>
                <c:pt idx="40">
                  <c:v>2025</c:v>
                </c:pt>
                <c:pt idx="41">
                  <c:v>2025</c:v>
                </c:pt>
                <c:pt idx="42">
                  <c:v>2025</c:v>
                </c:pt>
                <c:pt idx="43">
                  <c:v>2025</c:v>
                </c:pt>
                <c:pt idx="44">
                  <c:v>2025</c:v>
                </c:pt>
                <c:pt idx="45">
                  <c:v>2025</c:v>
                </c:pt>
                <c:pt idx="46">
                  <c:v>2025</c:v>
                </c:pt>
                <c:pt idx="47">
                  <c:v>2025</c:v>
                </c:pt>
                <c:pt idx="48">
                  <c:v>2026</c:v>
                </c:pt>
                <c:pt idx="49">
                  <c:v>2026</c:v>
                </c:pt>
                <c:pt idx="50">
                  <c:v>2026</c:v>
                </c:pt>
                <c:pt idx="51">
                  <c:v>2026</c:v>
                </c:pt>
                <c:pt idx="52">
                  <c:v>2026</c:v>
                </c:pt>
                <c:pt idx="53">
                  <c:v>2026</c:v>
                </c:pt>
                <c:pt idx="54">
                  <c:v>2026</c:v>
                </c:pt>
                <c:pt idx="55">
                  <c:v>2026</c:v>
                </c:pt>
                <c:pt idx="56">
                  <c:v>2026</c:v>
                </c:pt>
                <c:pt idx="57">
                  <c:v>2026</c:v>
                </c:pt>
                <c:pt idx="58">
                  <c:v>2026</c:v>
                </c:pt>
                <c:pt idx="59">
                  <c:v>2026</c:v>
                </c:pt>
                <c:pt idx="60">
                  <c:v>2027</c:v>
                </c:pt>
                <c:pt idx="61">
                  <c:v>2027</c:v>
                </c:pt>
                <c:pt idx="62">
                  <c:v>2027</c:v>
                </c:pt>
                <c:pt idx="63">
                  <c:v>2027</c:v>
                </c:pt>
                <c:pt idx="64">
                  <c:v>2027</c:v>
                </c:pt>
                <c:pt idx="65">
                  <c:v>2027</c:v>
                </c:pt>
                <c:pt idx="66">
                  <c:v>2027</c:v>
                </c:pt>
                <c:pt idx="67">
                  <c:v>2027</c:v>
                </c:pt>
                <c:pt idx="68">
                  <c:v>2027</c:v>
                </c:pt>
                <c:pt idx="69">
                  <c:v>2027</c:v>
                </c:pt>
                <c:pt idx="70">
                  <c:v>2027</c:v>
                </c:pt>
                <c:pt idx="71">
                  <c:v>2027</c:v>
                </c:pt>
              </c:numCache>
            </c:numRef>
          </c:cat>
          <c:val>
            <c:numRef>
              <c:f>'23'!$D$26:$D$97</c:f>
              <c:numCache>
                <c:formatCode>0.000</c:formatCode>
                <c:ptCount val="72"/>
                <c:pt idx="0">
                  <c:v>12.04</c:v>
                </c:pt>
                <c:pt idx="1">
                  <c:v>12.15</c:v>
                </c:pt>
                <c:pt idx="2">
                  <c:v>12.94</c:v>
                </c:pt>
                <c:pt idx="3">
                  <c:v>13.97</c:v>
                </c:pt>
                <c:pt idx="4">
                  <c:v>17.68</c:v>
                </c:pt>
                <c:pt idx="5">
                  <c:v>22.41</c:v>
                </c:pt>
                <c:pt idx="6">
                  <c:v>24.57</c:v>
                </c:pt>
                <c:pt idx="7">
                  <c:v>25.39</c:v>
                </c:pt>
                <c:pt idx="8">
                  <c:v>24.52</c:v>
                </c:pt>
                <c:pt idx="9">
                  <c:v>18.62</c:v>
                </c:pt>
                <c:pt idx="10">
                  <c:v>15.56</c:v>
                </c:pt>
                <c:pt idx="11">
                  <c:v>14.66</c:v>
                </c:pt>
                <c:pt idx="12">
                  <c:v>15.56</c:v>
                </c:pt>
                <c:pt idx="13">
                  <c:v>15.15</c:v>
                </c:pt>
                <c:pt idx="14">
                  <c:v>13.88</c:v>
                </c:pt>
                <c:pt idx="15">
                  <c:v>14.54</c:v>
                </c:pt>
                <c:pt idx="16">
                  <c:v>16.86</c:v>
                </c:pt>
                <c:pt idx="17">
                  <c:v>20.309999999999999</c:v>
                </c:pt>
                <c:pt idx="18">
                  <c:v>22.18</c:v>
                </c:pt>
                <c:pt idx="19">
                  <c:v>23.41</c:v>
                </c:pt>
                <c:pt idx="20">
                  <c:v>22.05</c:v>
                </c:pt>
                <c:pt idx="21">
                  <c:v>16.850000000000001</c:v>
                </c:pt>
                <c:pt idx="22">
                  <c:v>13.47</c:v>
                </c:pt>
                <c:pt idx="23">
                  <c:v>13.03</c:v>
                </c:pt>
                <c:pt idx="24">
                  <c:v>11.89</c:v>
                </c:pt>
                <c:pt idx="25">
                  <c:v>13.14</c:v>
                </c:pt>
                <c:pt idx="26">
                  <c:v>13.66</c:v>
                </c:pt>
                <c:pt idx="27">
                  <c:v>14.32</c:v>
                </c:pt>
                <c:pt idx="28">
                  <c:v>17.670000000000002</c:v>
                </c:pt>
                <c:pt idx="29">
                  <c:v>20.72</c:v>
                </c:pt>
                <c:pt idx="30">
                  <c:v>22.78</c:v>
                </c:pt>
                <c:pt idx="31">
                  <c:v>23.22</c:v>
                </c:pt>
                <c:pt idx="32">
                  <c:v>22.46</c:v>
                </c:pt>
                <c:pt idx="33">
                  <c:v>18.38</c:v>
                </c:pt>
                <c:pt idx="34">
                  <c:v>14.79</c:v>
                </c:pt>
                <c:pt idx="35">
                  <c:v>12.85</c:v>
                </c:pt>
                <c:pt idx="36">
                  <c:v>12.44</c:v>
                </c:pt>
                <c:pt idx="37">
                  <c:v>12.97</c:v>
                </c:pt>
                <c:pt idx="38">
                  <c:v>14.62</c:v>
                </c:pt>
                <c:pt idx="39">
                  <c:v>16.170000000000002</c:v>
                </c:pt>
                <c:pt idx="40">
                  <c:v>19.239999999999998</c:v>
                </c:pt>
                <c:pt idx="41">
                  <c:v>23.26</c:v>
                </c:pt>
                <c:pt idx="42">
                  <c:v>25.41</c:v>
                </c:pt>
                <c:pt idx="43">
                  <c:v>26.24</c:v>
                </c:pt>
                <c:pt idx="44">
                  <c:v>24.7</c:v>
                </c:pt>
                <c:pt idx="45">
                  <c:v>19.32</c:v>
                </c:pt>
                <c:pt idx="46">
                  <c:v>15.07</c:v>
                </c:pt>
                <c:pt idx="47">
                  <c:v>14.09</c:v>
                </c:pt>
                <c:pt idx="48">
                  <c:v>13.96</c:v>
                </c:pt>
                <c:pt idx="49">
                  <c:v>15.07</c:v>
                </c:pt>
                <c:pt idx="50">
                  <c:v>15.446389999999999</c:v>
                </c:pt>
                <c:pt idx="51">
                  <c:v>15.7986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61-4DD0-8AE6-B9DD5C1C6554}"/>
            </c:ext>
          </c:extLst>
        </c:ser>
        <c:ser>
          <c:idx val="1"/>
          <c:order val="1"/>
          <c:tx>
            <c:strRef>
              <c:f>'23'!$F$25</c:f>
              <c:strCache>
                <c:ptCount val="1"/>
                <c:pt idx="0">
                  <c:v>annual average residential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'23'!$B$26:$B$97</c:f>
              <c:numCache>
                <c:formatCode>General</c:formatCode>
                <c:ptCount val="72"/>
                <c:pt idx="0">
                  <c:v>2022</c:v>
                </c:pt>
                <c:pt idx="1">
                  <c:v>2022</c:v>
                </c:pt>
                <c:pt idx="2">
                  <c:v>2022</c:v>
                </c:pt>
                <c:pt idx="3">
                  <c:v>2022</c:v>
                </c:pt>
                <c:pt idx="4">
                  <c:v>2022</c:v>
                </c:pt>
                <c:pt idx="5">
                  <c:v>2022</c:v>
                </c:pt>
                <c:pt idx="6">
                  <c:v>2022</c:v>
                </c:pt>
                <c:pt idx="7">
                  <c:v>2022</c:v>
                </c:pt>
                <c:pt idx="8">
                  <c:v>2022</c:v>
                </c:pt>
                <c:pt idx="9">
                  <c:v>2022</c:v>
                </c:pt>
                <c:pt idx="10">
                  <c:v>2022</c:v>
                </c:pt>
                <c:pt idx="11">
                  <c:v>2022</c:v>
                </c:pt>
                <c:pt idx="12">
                  <c:v>2023</c:v>
                </c:pt>
                <c:pt idx="13">
                  <c:v>2023</c:v>
                </c:pt>
                <c:pt idx="14">
                  <c:v>2023</c:v>
                </c:pt>
                <c:pt idx="15">
                  <c:v>2023</c:v>
                </c:pt>
                <c:pt idx="16">
                  <c:v>2023</c:v>
                </c:pt>
                <c:pt idx="17">
                  <c:v>2023</c:v>
                </c:pt>
                <c:pt idx="18">
                  <c:v>2023</c:v>
                </c:pt>
                <c:pt idx="19">
                  <c:v>2023</c:v>
                </c:pt>
                <c:pt idx="20">
                  <c:v>2023</c:v>
                </c:pt>
                <c:pt idx="21">
                  <c:v>2023</c:v>
                </c:pt>
                <c:pt idx="22">
                  <c:v>2023</c:v>
                </c:pt>
                <c:pt idx="23">
                  <c:v>2023</c:v>
                </c:pt>
                <c:pt idx="24">
                  <c:v>2024</c:v>
                </c:pt>
                <c:pt idx="25">
                  <c:v>2024</c:v>
                </c:pt>
                <c:pt idx="26">
                  <c:v>2024</c:v>
                </c:pt>
                <c:pt idx="27">
                  <c:v>2024</c:v>
                </c:pt>
                <c:pt idx="28">
                  <c:v>2024</c:v>
                </c:pt>
                <c:pt idx="29">
                  <c:v>2024</c:v>
                </c:pt>
                <c:pt idx="30">
                  <c:v>2024</c:v>
                </c:pt>
                <c:pt idx="31">
                  <c:v>2024</c:v>
                </c:pt>
                <c:pt idx="32">
                  <c:v>2024</c:v>
                </c:pt>
                <c:pt idx="33">
                  <c:v>2024</c:v>
                </c:pt>
                <c:pt idx="34">
                  <c:v>2024</c:v>
                </c:pt>
                <c:pt idx="35">
                  <c:v>2024</c:v>
                </c:pt>
                <c:pt idx="36">
                  <c:v>2025</c:v>
                </c:pt>
                <c:pt idx="37">
                  <c:v>2025</c:v>
                </c:pt>
                <c:pt idx="38">
                  <c:v>2025</c:v>
                </c:pt>
                <c:pt idx="39">
                  <c:v>2025</c:v>
                </c:pt>
                <c:pt idx="40">
                  <c:v>2025</c:v>
                </c:pt>
                <c:pt idx="41">
                  <c:v>2025</c:v>
                </c:pt>
                <c:pt idx="42">
                  <c:v>2025</c:v>
                </c:pt>
                <c:pt idx="43">
                  <c:v>2025</c:v>
                </c:pt>
                <c:pt idx="44">
                  <c:v>2025</c:v>
                </c:pt>
                <c:pt idx="45">
                  <c:v>2025</c:v>
                </c:pt>
                <c:pt idx="46">
                  <c:v>2025</c:v>
                </c:pt>
                <c:pt idx="47">
                  <c:v>2025</c:v>
                </c:pt>
                <c:pt idx="48">
                  <c:v>2026</c:v>
                </c:pt>
                <c:pt idx="49">
                  <c:v>2026</c:v>
                </c:pt>
                <c:pt idx="50">
                  <c:v>2026</c:v>
                </c:pt>
                <c:pt idx="51">
                  <c:v>2026</c:v>
                </c:pt>
                <c:pt idx="52">
                  <c:v>2026</c:v>
                </c:pt>
                <c:pt idx="53">
                  <c:v>2026</c:v>
                </c:pt>
                <c:pt idx="54">
                  <c:v>2026</c:v>
                </c:pt>
                <c:pt idx="55">
                  <c:v>2026</c:v>
                </c:pt>
                <c:pt idx="56">
                  <c:v>2026</c:v>
                </c:pt>
                <c:pt idx="57">
                  <c:v>2026</c:v>
                </c:pt>
                <c:pt idx="58">
                  <c:v>2026</c:v>
                </c:pt>
                <c:pt idx="59">
                  <c:v>2026</c:v>
                </c:pt>
                <c:pt idx="60">
                  <c:v>2027</c:v>
                </c:pt>
                <c:pt idx="61">
                  <c:v>2027</c:v>
                </c:pt>
                <c:pt idx="62">
                  <c:v>2027</c:v>
                </c:pt>
                <c:pt idx="63">
                  <c:v>2027</c:v>
                </c:pt>
                <c:pt idx="64">
                  <c:v>2027</c:v>
                </c:pt>
                <c:pt idx="65">
                  <c:v>2027</c:v>
                </c:pt>
                <c:pt idx="66">
                  <c:v>2027</c:v>
                </c:pt>
                <c:pt idx="67">
                  <c:v>2027</c:v>
                </c:pt>
                <c:pt idx="68">
                  <c:v>2027</c:v>
                </c:pt>
                <c:pt idx="69">
                  <c:v>2027</c:v>
                </c:pt>
                <c:pt idx="70">
                  <c:v>2027</c:v>
                </c:pt>
                <c:pt idx="71">
                  <c:v>2027</c:v>
                </c:pt>
              </c:numCache>
            </c:numRef>
          </c:cat>
          <c:val>
            <c:numRef>
              <c:f>'23'!$F$26:$F$97</c:f>
              <c:numCache>
                <c:formatCode>0.000</c:formatCode>
                <c:ptCount val="72"/>
                <c:pt idx="1">
                  <c:v>17.875833333333333</c:v>
                </c:pt>
                <c:pt idx="2">
                  <c:v>17.875833333333333</c:v>
                </c:pt>
                <c:pt idx="3">
                  <c:v>17.875833333333333</c:v>
                </c:pt>
                <c:pt idx="4">
                  <c:v>17.875833333333333</c:v>
                </c:pt>
                <c:pt idx="5">
                  <c:v>17.875833333333333</c:v>
                </c:pt>
                <c:pt idx="6">
                  <c:v>17.875833333333333</c:v>
                </c:pt>
                <c:pt idx="7">
                  <c:v>17.875833333333333</c:v>
                </c:pt>
                <c:pt idx="8">
                  <c:v>17.875833333333333</c:v>
                </c:pt>
                <c:pt idx="9">
                  <c:v>17.875833333333333</c:v>
                </c:pt>
                <c:pt idx="10">
                  <c:v>17.875833333333333</c:v>
                </c:pt>
                <c:pt idx="13">
                  <c:v>17.27416666666667</c:v>
                </c:pt>
                <c:pt idx="14">
                  <c:v>17.27416666666667</c:v>
                </c:pt>
                <c:pt idx="15">
                  <c:v>17.27416666666667</c:v>
                </c:pt>
                <c:pt idx="16">
                  <c:v>17.27416666666667</c:v>
                </c:pt>
                <c:pt idx="17">
                  <c:v>17.27416666666667</c:v>
                </c:pt>
                <c:pt idx="18">
                  <c:v>17.27416666666667</c:v>
                </c:pt>
                <c:pt idx="19">
                  <c:v>17.27416666666667</c:v>
                </c:pt>
                <c:pt idx="20">
                  <c:v>17.27416666666667</c:v>
                </c:pt>
                <c:pt idx="21">
                  <c:v>17.27416666666667</c:v>
                </c:pt>
                <c:pt idx="22">
                  <c:v>17.27416666666667</c:v>
                </c:pt>
                <c:pt idx="25">
                  <c:v>17.156666666666666</c:v>
                </c:pt>
                <c:pt idx="26">
                  <c:v>17.156666666666666</c:v>
                </c:pt>
                <c:pt idx="27">
                  <c:v>17.156666666666666</c:v>
                </c:pt>
                <c:pt idx="28">
                  <c:v>17.156666666666666</c:v>
                </c:pt>
                <c:pt idx="29">
                  <c:v>17.156666666666666</c:v>
                </c:pt>
                <c:pt idx="30">
                  <c:v>17.156666666666666</c:v>
                </c:pt>
                <c:pt idx="31">
                  <c:v>17.156666666666666</c:v>
                </c:pt>
                <c:pt idx="32">
                  <c:v>17.156666666666666</c:v>
                </c:pt>
                <c:pt idx="33">
                  <c:v>17.156666666666666</c:v>
                </c:pt>
                <c:pt idx="34">
                  <c:v>17.156666666666666</c:v>
                </c:pt>
                <c:pt idx="37">
                  <c:v>18.627499999999998</c:v>
                </c:pt>
                <c:pt idx="38">
                  <c:v>18.627499999999998</c:v>
                </c:pt>
                <c:pt idx="39">
                  <c:v>18.627499999999998</c:v>
                </c:pt>
                <c:pt idx="40">
                  <c:v>18.627499999999998</c:v>
                </c:pt>
                <c:pt idx="41">
                  <c:v>18.627499999999998</c:v>
                </c:pt>
                <c:pt idx="42">
                  <c:v>18.627499999999998</c:v>
                </c:pt>
                <c:pt idx="43">
                  <c:v>18.627499999999998</c:v>
                </c:pt>
                <c:pt idx="44">
                  <c:v>18.627499999999998</c:v>
                </c:pt>
                <c:pt idx="45">
                  <c:v>18.627499999999998</c:v>
                </c:pt>
                <c:pt idx="46">
                  <c:v>18.627499999999998</c:v>
                </c:pt>
                <c:pt idx="49">
                  <c:v>17.641111666666664</c:v>
                </c:pt>
                <c:pt idx="50">
                  <c:v>17.641111666666664</c:v>
                </c:pt>
                <c:pt idx="51">
                  <c:v>17.641111666666664</c:v>
                </c:pt>
                <c:pt idx="52">
                  <c:v>17.641111666666664</c:v>
                </c:pt>
                <c:pt idx="53">
                  <c:v>17.641111666666664</c:v>
                </c:pt>
                <c:pt idx="54">
                  <c:v>17.641111666666664</c:v>
                </c:pt>
                <c:pt idx="55">
                  <c:v>17.641111666666664</c:v>
                </c:pt>
                <c:pt idx="56">
                  <c:v>17.641111666666664</c:v>
                </c:pt>
                <c:pt idx="57">
                  <c:v>17.641111666666664</c:v>
                </c:pt>
                <c:pt idx="58">
                  <c:v>17.641111666666664</c:v>
                </c:pt>
                <c:pt idx="61">
                  <c:v>16.009023333333332</c:v>
                </c:pt>
                <c:pt idx="62">
                  <c:v>16.009023333333332</c:v>
                </c:pt>
                <c:pt idx="63">
                  <c:v>16.009023333333332</c:v>
                </c:pt>
                <c:pt idx="64">
                  <c:v>16.009023333333332</c:v>
                </c:pt>
                <c:pt idx="65">
                  <c:v>16.009023333333332</c:v>
                </c:pt>
                <c:pt idx="66">
                  <c:v>16.009023333333332</c:v>
                </c:pt>
                <c:pt idx="67">
                  <c:v>16.009023333333332</c:v>
                </c:pt>
                <c:pt idx="68">
                  <c:v>16.009023333333332</c:v>
                </c:pt>
                <c:pt idx="69">
                  <c:v>16.009023333333332</c:v>
                </c:pt>
                <c:pt idx="70">
                  <c:v>16.009023333333332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61-4DD0-8AE6-B9DD5C1C6554}"/>
            </c:ext>
          </c:extLst>
        </c:ser>
        <c:ser>
          <c:idx val="3"/>
          <c:order val="2"/>
          <c:tx>
            <c:strRef>
              <c:f>'23'!$I$25</c:f>
              <c:strCache>
                <c:ptCount val="1"/>
                <c:pt idx="0">
                  <c:v>monthly Henry Hub spot price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'23'!$B$26:$B$97</c:f>
              <c:numCache>
                <c:formatCode>General</c:formatCode>
                <c:ptCount val="72"/>
                <c:pt idx="0">
                  <c:v>2022</c:v>
                </c:pt>
                <c:pt idx="1">
                  <c:v>2022</c:v>
                </c:pt>
                <c:pt idx="2">
                  <c:v>2022</c:v>
                </c:pt>
                <c:pt idx="3">
                  <c:v>2022</c:v>
                </c:pt>
                <c:pt idx="4">
                  <c:v>2022</c:v>
                </c:pt>
                <c:pt idx="5">
                  <c:v>2022</c:v>
                </c:pt>
                <c:pt idx="6">
                  <c:v>2022</c:v>
                </c:pt>
                <c:pt idx="7">
                  <c:v>2022</c:v>
                </c:pt>
                <c:pt idx="8">
                  <c:v>2022</c:v>
                </c:pt>
                <c:pt idx="9">
                  <c:v>2022</c:v>
                </c:pt>
                <c:pt idx="10">
                  <c:v>2022</c:v>
                </c:pt>
                <c:pt idx="11">
                  <c:v>2022</c:v>
                </c:pt>
                <c:pt idx="12">
                  <c:v>2023</c:v>
                </c:pt>
                <c:pt idx="13">
                  <c:v>2023</c:v>
                </c:pt>
                <c:pt idx="14">
                  <c:v>2023</c:v>
                </c:pt>
                <c:pt idx="15">
                  <c:v>2023</c:v>
                </c:pt>
                <c:pt idx="16">
                  <c:v>2023</c:v>
                </c:pt>
                <c:pt idx="17">
                  <c:v>2023</c:v>
                </c:pt>
                <c:pt idx="18">
                  <c:v>2023</c:v>
                </c:pt>
                <c:pt idx="19">
                  <c:v>2023</c:v>
                </c:pt>
                <c:pt idx="20">
                  <c:v>2023</c:v>
                </c:pt>
                <c:pt idx="21">
                  <c:v>2023</c:v>
                </c:pt>
                <c:pt idx="22">
                  <c:v>2023</c:v>
                </c:pt>
                <c:pt idx="23">
                  <c:v>2023</c:v>
                </c:pt>
                <c:pt idx="24">
                  <c:v>2024</c:v>
                </c:pt>
                <c:pt idx="25">
                  <c:v>2024</c:v>
                </c:pt>
                <c:pt idx="26">
                  <c:v>2024</c:v>
                </c:pt>
                <c:pt idx="27">
                  <c:v>2024</c:v>
                </c:pt>
                <c:pt idx="28">
                  <c:v>2024</c:v>
                </c:pt>
                <c:pt idx="29">
                  <c:v>2024</c:v>
                </c:pt>
                <c:pt idx="30">
                  <c:v>2024</c:v>
                </c:pt>
                <c:pt idx="31">
                  <c:v>2024</c:v>
                </c:pt>
                <c:pt idx="32">
                  <c:v>2024</c:v>
                </c:pt>
                <c:pt idx="33">
                  <c:v>2024</c:v>
                </c:pt>
                <c:pt idx="34">
                  <c:v>2024</c:v>
                </c:pt>
                <c:pt idx="35">
                  <c:v>2024</c:v>
                </c:pt>
                <c:pt idx="36">
                  <c:v>2025</c:v>
                </c:pt>
                <c:pt idx="37">
                  <c:v>2025</c:v>
                </c:pt>
                <c:pt idx="38">
                  <c:v>2025</c:v>
                </c:pt>
                <c:pt idx="39">
                  <c:v>2025</c:v>
                </c:pt>
                <c:pt idx="40">
                  <c:v>2025</c:v>
                </c:pt>
                <c:pt idx="41">
                  <c:v>2025</c:v>
                </c:pt>
                <c:pt idx="42">
                  <c:v>2025</c:v>
                </c:pt>
                <c:pt idx="43">
                  <c:v>2025</c:v>
                </c:pt>
                <c:pt idx="44">
                  <c:v>2025</c:v>
                </c:pt>
                <c:pt idx="45">
                  <c:v>2025</c:v>
                </c:pt>
                <c:pt idx="46">
                  <c:v>2025</c:v>
                </c:pt>
                <c:pt idx="47">
                  <c:v>2025</c:v>
                </c:pt>
                <c:pt idx="48">
                  <c:v>2026</c:v>
                </c:pt>
                <c:pt idx="49">
                  <c:v>2026</c:v>
                </c:pt>
                <c:pt idx="50">
                  <c:v>2026</c:v>
                </c:pt>
                <c:pt idx="51">
                  <c:v>2026</c:v>
                </c:pt>
                <c:pt idx="52">
                  <c:v>2026</c:v>
                </c:pt>
                <c:pt idx="53">
                  <c:v>2026</c:v>
                </c:pt>
                <c:pt idx="54">
                  <c:v>2026</c:v>
                </c:pt>
                <c:pt idx="55">
                  <c:v>2026</c:v>
                </c:pt>
                <c:pt idx="56">
                  <c:v>2026</c:v>
                </c:pt>
                <c:pt idx="57">
                  <c:v>2026</c:v>
                </c:pt>
                <c:pt idx="58">
                  <c:v>2026</c:v>
                </c:pt>
                <c:pt idx="59">
                  <c:v>2026</c:v>
                </c:pt>
                <c:pt idx="60">
                  <c:v>2027</c:v>
                </c:pt>
                <c:pt idx="61">
                  <c:v>2027</c:v>
                </c:pt>
                <c:pt idx="62">
                  <c:v>2027</c:v>
                </c:pt>
                <c:pt idx="63">
                  <c:v>2027</c:v>
                </c:pt>
                <c:pt idx="64">
                  <c:v>2027</c:v>
                </c:pt>
                <c:pt idx="65">
                  <c:v>2027</c:v>
                </c:pt>
                <c:pt idx="66">
                  <c:v>2027</c:v>
                </c:pt>
                <c:pt idx="67">
                  <c:v>2027</c:v>
                </c:pt>
                <c:pt idx="68">
                  <c:v>2027</c:v>
                </c:pt>
                <c:pt idx="69">
                  <c:v>2027</c:v>
                </c:pt>
                <c:pt idx="70">
                  <c:v>2027</c:v>
                </c:pt>
                <c:pt idx="71">
                  <c:v>2027</c:v>
                </c:pt>
              </c:numCache>
            </c:numRef>
          </c:cat>
          <c:val>
            <c:numRef>
              <c:f>'23'!$I$26:$I$97</c:f>
              <c:numCache>
                <c:formatCode>0.000</c:formatCode>
                <c:ptCount val="72"/>
                <c:pt idx="0">
                  <c:v>4.5464399999999996</c:v>
                </c:pt>
                <c:pt idx="1">
                  <c:v>4.86822</c:v>
                </c:pt>
                <c:pt idx="2">
                  <c:v>5.0861999999999998</c:v>
                </c:pt>
                <c:pt idx="3">
                  <c:v>6.8507999999999996</c:v>
                </c:pt>
                <c:pt idx="4">
                  <c:v>8.4493200000000002</c:v>
                </c:pt>
                <c:pt idx="5">
                  <c:v>7.9926000000000004</c:v>
                </c:pt>
                <c:pt idx="6">
                  <c:v>7.5566399999999998</c:v>
                </c:pt>
                <c:pt idx="7">
                  <c:v>9.1447800000000008</c:v>
                </c:pt>
                <c:pt idx="8">
                  <c:v>8.1794399999999996</c:v>
                </c:pt>
                <c:pt idx="9">
                  <c:v>5.8750799999999996</c:v>
                </c:pt>
                <c:pt idx="10">
                  <c:v>5.6570999999999998</c:v>
                </c:pt>
                <c:pt idx="11">
                  <c:v>5.7401400000000002</c:v>
                </c:pt>
                <c:pt idx="12">
                  <c:v>3.3942600000000001</c:v>
                </c:pt>
                <c:pt idx="13">
                  <c:v>2.47044</c:v>
                </c:pt>
                <c:pt idx="14">
                  <c:v>2.39778</c:v>
                </c:pt>
                <c:pt idx="15">
                  <c:v>2.2420800000000001</c:v>
                </c:pt>
                <c:pt idx="16">
                  <c:v>2.2317</c:v>
                </c:pt>
                <c:pt idx="17">
                  <c:v>2.2628400000000002</c:v>
                </c:pt>
                <c:pt idx="18">
                  <c:v>2.6469</c:v>
                </c:pt>
                <c:pt idx="19">
                  <c:v>2.6780400000000002</c:v>
                </c:pt>
                <c:pt idx="20">
                  <c:v>2.7403200000000001</c:v>
                </c:pt>
                <c:pt idx="21">
                  <c:v>3.0932400000000002</c:v>
                </c:pt>
                <c:pt idx="22">
                  <c:v>2.81298</c:v>
                </c:pt>
                <c:pt idx="23">
                  <c:v>2.6157599999999999</c:v>
                </c:pt>
                <c:pt idx="24">
                  <c:v>3.30402</c:v>
                </c:pt>
                <c:pt idx="25">
                  <c:v>1.78708</c:v>
                </c:pt>
                <c:pt idx="26">
                  <c:v>1.5481100000000001</c:v>
                </c:pt>
                <c:pt idx="27">
                  <c:v>1.6624000000000001</c:v>
                </c:pt>
                <c:pt idx="28">
                  <c:v>2.20268</c:v>
                </c:pt>
                <c:pt idx="29">
                  <c:v>2.6390600000000002</c:v>
                </c:pt>
                <c:pt idx="30">
                  <c:v>2.1507299999999998</c:v>
                </c:pt>
                <c:pt idx="31">
                  <c:v>2.0676100000000002</c:v>
                </c:pt>
                <c:pt idx="32">
                  <c:v>2.3689200000000001</c:v>
                </c:pt>
                <c:pt idx="33">
                  <c:v>2.2858000000000001</c:v>
                </c:pt>
                <c:pt idx="34">
                  <c:v>2.20268</c:v>
                </c:pt>
                <c:pt idx="35">
                  <c:v>3.1273900000000001</c:v>
                </c:pt>
                <c:pt idx="36">
                  <c:v>4.2910700000000004</c:v>
                </c:pt>
                <c:pt idx="37">
                  <c:v>4.3534100000000002</c:v>
                </c:pt>
                <c:pt idx="38">
                  <c:v>4.2806800000000003</c:v>
                </c:pt>
                <c:pt idx="39">
                  <c:v>3.5533800000000002</c:v>
                </c:pt>
                <c:pt idx="40">
                  <c:v>3.2416800000000001</c:v>
                </c:pt>
                <c:pt idx="41">
                  <c:v>3.1377799999999998</c:v>
                </c:pt>
                <c:pt idx="42">
                  <c:v>3.3248000000000002</c:v>
                </c:pt>
                <c:pt idx="43">
                  <c:v>3.0234899999999998</c:v>
                </c:pt>
                <c:pt idx="44">
                  <c:v>3.0858300000000001</c:v>
                </c:pt>
                <c:pt idx="45">
                  <c:v>3.3144100000000001</c:v>
                </c:pt>
                <c:pt idx="46">
                  <c:v>3.9378099999999998</c:v>
                </c:pt>
                <c:pt idx="47">
                  <c:v>4.4261400000000002</c:v>
                </c:pt>
                <c:pt idx="48">
                  <c:v>8.0210799999999995</c:v>
                </c:pt>
                <c:pt idx="49">
                  <c:v>3.76118</c:v>
                </c:pt>
                <c:pt idx="50">
                  <c:v>3.15856</c:v>
                </c:pt>
                <c:pt idx="51">
                  <c:v>2.8780299999999999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61-4DD0-8AE6-B9DD5C1C6554}"/>
            </c:ext>
          </c:extLst>
        </c:ser>
        <c:ser>
          <c:idx val="5"/>
          <c:order val="3"/>
          <c:tx>
            <c:v>Henry Hub annual average</c:v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'23'!$B$26:$B$97</c:f>
              <c:numCache>
                <c:formatCode>General</c:formatCode>
                <c:ptCount val="72"/>
                <c:pt idx="0">
                  <c:v>2022</c:v>
                </c:pt>
                <c:pt idx="1">
                  <c:v>2022</c:v>
                </c:pt>
                <c:pt idx="2">
                  <c:v>2022</c:v>
                </c:pt>
                <c:pt idx="3">
                  <c:v>2022</c:v>
                </c:pt>
                <c:pt idx="4">
                  <c:v>2022</c:v>
                </c:pt>
                <c:pt idx="5">
                  <c:v>2022</c:v>
                </c:pt>
                <c:pt idx="6">
                  <c:v>2022</c:v>
                </c:pt>
                <c:pt idx="7">
                  <c:v>2022</c:v>
                </c:pt>
                <c:pt idx="8">
                  <c:v>2022</c:v>
                </c:pt>
                <c:pt idx="9">
                  <c:v>2022</c:v>
                </c:pt>
                <c:pt idx="10">
                  <c:v>2022</c:v>
                </c:pt>
                <c:pt idx="11">
                  <c:v>2022</c:v>
                </c:pt>
                <c:pt idx="12">
                  <c:v>2023</c:v>
                </c:pt>
                <c:pt idx="13">
                  <c:v>2023</c:v>
                </c:pt>
                <c:pt idx="14">
                  <c:v>2023</c:v>
                </c:pt>
                <c:pt idx="15">
                  <c:v>2023</c:v>
                </c:pt>
                <c:pt idx="16">
                  <c:v>2023</c:v>
                </c:pt>
                <c:pt idx="17">
                  <c:v>2023</c:v>
                </c:pt>
                <c:pt idx="18">
                  <c:v>2023</c:v>
                </c:pt>
                <c:pt idx="19">
                  <c:v>2023</c:v>
                </c:pt>
                <c:pt idx="20">
                  <c:v>2023</c:v>
                </c:pt>
                <c:pt idx="21">
                  <c:v>2023</c:v>
                </c:pt>
                <c:pt idx="22">
                  <c:v>2023</c:v>
                </c:pt>
                <c:pt idx="23">
                  <c:v>2023</c:v>
                </c:pt>
                <c:pt idx="24">
                  <c:v>2024</c:v>
                </c:pt>
                <c:pt idx="25">
                  <c:v>2024</c:v>
                </c:pt>
                <c:pt idx="26">
                  <c:v>2024</c:v>
                </c:pt>
                <c:pt idx="27">
                  <c:v>2024</c:v>
                </c:pt>
                <c:pt idx="28">
                  <c:v>2024</c:v>
                </c:pt>
                <c:pt idx="29">
                  <c:v>2024</c:v>
                </c:pt>
                <c:pt idx="30">
                  <c:v>2024</c:v>
                </c:pt>
                <c:pt idx="31">
                  <c:v>2024</c:v>
                </c:pt>
                <c:pt idx="32">
                  <c:v>2024</c:v>
                </c:pt>
                <c:pt idx="33">
                  <c:v>2024</c:v>
                </c:pt>
                <c:pt idx="34">
                  <c:v>2024</c:v>
                </c:pt>
                <c:pt idx="35">
                  <c:v>2024</c:v>
                </c:pt>
                <c:pt idx="36">
                  <c:v>2025</c:v>
                </c:pt>
                <c:pt idx="37">
                  <c:v>2025</c:v>
                </c:pt>
                <c:pt idx="38">
                  <c:v>2025</c:v>
                </c:pt>
                <c:pt idx="39">
                  <c:v>2025</c:v>
                </c:pt>
                <c:pt idx="40">
                  <c:v>2025</c:v>
                </c:pt>
                <c:pt idx="41">
                  <c:v>2025</c:v>
                </c:pt>
                <c:pt idx="42">
                  <c:v>2025</c:v>
                </c:pt>
                <c:pt idx="43">
                  <c:v>2025</c:v>
                </c:pt>
                <c:pt idx="44">
                  <c:v>2025</c:v>
                </c:pt>
                <c:pt idx="45">
                  <c:v>2025</c:v>
                </c:pt>
                <c:pt idx="46">
                  <c:v>2025</c:v>
                </c:pt>
                <c:pt idx="47">
                  <c:v>2025</c:v>
                </c:pt>
                <c:pt idx="48">
                  <c:v>2026</c:v>
                </c:pt>
                <c:pt idx="49">
                  <c:v>2026</c:v>
                </c:pt>
                <c:pt idx="50">
                  <c:v>2026</c:v>
                </c:pt>
                <c:pt idx="51">
                  <c:v>2026</c:v>
                </c:pt>
                <c:pt idx="52">
                  <c:v>2026</c:v>
                </c:pt>
                <c:pt idx="53">
                  <c:v>2026</c:v>
                </c:pt>
                <c:pt idx="54">
                  <c:v>2026</c:v>
                </c:pt>
                <c:pt idx="55">
                  <c:v>2026</c:v>
                </c:pt>
                <c:pt idx="56">
                  <c:v>2026</c:v>
                </c:pt>
                <c:pt idx="57">
                  <c:v>2026</c:v>
                </c:pt>
                <c:pt idx="58">
                  <c:v>2026</c:v>
                </c:pt>
                <c:pt idx="59">
                  <c:v>2026</c:v>
                </c:pt>
                <c:pt idx="60">
                  <c:v>2027</c:v>
                </c:pt>
                <c:pt idx="61">
                  <c:v>2027</c:v>
                </c:pt>
                <c:pt idx="62">
                  <c:v>2027</c:v>
                </c:pt>
                <c:pt idx="63">
                  <c:v>2027</c:v>
                </c:pt>
                <c:pt idx="64">
                  <c:v>2027</c:v>
                </c:pt>
                <c:pt idx="65">
                  <c:v>2027</c:v>
                </c:pt>
                <c:pt idx="66">
                  <c:v>2027</c:v>
                </c:pt>
                <c:pt idx="67">
                  <c:v>2027</c:v>
                </c:pt>
                <c:pt idx="68">
                  <c:v>2027</c:v>
                </c:pt>
                <c:pt idx="69">
                  <c:v>2027</c:v>
                </c:pt>
                <c:pt idx="70">
                  <c:v>2027</c:v>
                </c:pt>
                <c:pt idx="71">
                  <c:v>2027</c:v>
                </c:pt>
              </c:numCache>
            </c:numRef>
          </c:cat>
          <c:val>
            <c:numRef>
              <c:f>'23'!$K$26:$K$97</c:f>
              <c:numCache>
                <c:formatCode>0.000</c:formatCode>
                <c:ptCount val="72"/>
                <c:pt idx="1">
                  <c:v>6.6622300000000001</c:v>
                </c:pt>
                <c:pt idx="2">
                  <c:v>6.6622300000000001</c:v>
                </c:pt>
                <c:pt idx="3">
                  <c:v>6.6622300000000001</c:v>
                </c:pt>
                <c:pt idx="4">
                  <c:v>6.6622300000000001</c:v>
                </c:pt>
                <c:pt idx="5">
                  <c:v>6.6622300000000001</c:v>
                </c:pt>
                <c:pt idx="6">
                  <c:v>6.6622300000000001</c:v>
                </c:pt>
                <c:pt idx="7">
                  <c:v>6.6622300000000001</c:v>
                </c:pt>
                <c:pt idx="8">
                  <c:v>6.6622300000000001</c:v>
                </c:pt>
                <c:pt idx="9">
                  <c:v>6.6622300000000001</c:v>
                </c:pt>
                <c:pt idx="10">
                  <c:v>6.6622300000000001</c:v>
                </c:pt>
                <c:pt idx="13">
                  <c:v>2.6321949999999998</c:v>
                </c:pt>
                <c:pt idx="14">
                  <c:v>2.6321949999999998</c:v>
                </c:pt>
                <c:pt idx="15">
                  <c:v>2.6321949999999998</c:v>
                </c:pt>
                <c:pt idx="16">
                  <c:v>2.6321949999999998</c:v>
                </c:pt>
                <c:pt idx="17">
                  <c:v>2.6321949999999998</c:v>
                </c:pt>
                <c:pt idx="18">
                  <c:v>2.6321949999999998</c:v>
                </c:pt>
                <c:pt idx="19">
                  <c:v>2.6321949999999998</c:v>
                </c:pt>
                <c:pt idx="20">
                  <c:v>2.6321949999999998</c:v>
                </c:pt>
                <c:pt idx="21">
                  <c:v>2.6321949999999998</c:v>
                </c:pt>
                <c:pt idx="22">
                  <c:v>2.6321949999999998</c:v>
                </c:pt>
                <c:pt idx="25">
                  <c:v>2.2788733333333333</c:v>
                </c:pt>
                <c:pt idx="26">
                  <c:v>2.2788733333333333</c:v>
                </c:pt>
                <c:pt idx="27">
                  <c:v>2.2788733333333333</c:v>
                </c:pt>
                <c:pt idx="28">
                  <c:v>2.2788733333333333</c:v>
                </c:pt>
                <c:pt idx="29">
                  <c:v>2.2788733333333333</c:v>
                </c:pt>
                <c:pt idx="30">
                  <c:v>2.2788733333333333</c:v>
                </c:pt>
                <c:pt idx="31">
                  <c:v>2.2788733333333333</c:v>
                </c:pt>
                <c:pt idx="32">
                  <c:v>2.2788733333333333</c:v>
                </c:pt>
                <c:pt idx="33">
                  <c:v>2.2788733333333333</c:v>
                </c:pt>
                <c:pt idx="34">
                  <c:v>2.2788733333333333</c:v>
                </c:pt>
                <c:pt idx="37">
                  <c:v>3.6642066666666664</c:v>
                </c:pt>
                <c:pt idx="38">
                  <c:v>3.6642066666666664</c:v>
                </c:pt>
                <c:pt idx="39">
                  <c:v>3.6642066666666664</c:v>
                </c:pt>
                <c:pt idx="40">
                  <c:v>3.6642066666666664</c:v>
                </c:pt>
                <c:pt idx="41">
                  <c:v>3.6642066666666664</c:v>
                </c:pt>
                <c:pt idx="42">
                  <c:v>3.6642066666666664</c:v>
                </c:pt>
                <c:pt idx="43">
                  <c:v>3.6642066666666664</c:v>
                </c:pt>
                <c:pt idx="44">
                  <c:v>3.6642066666666664</c:v>
                </c:pt>
                <c:pt idx="45">
                  <c:v>3.6642066666666664</c:v>
                </c:pt>
                <c:pt idx="46">
                  <c:v>3.6642066666666664</c:v>
                </c:pt>
                <c:pt idx="49">
                  <c:v>3.639726916666667</c:v>
                </c:pt>
                <c:pt idx="50">
                  <c:v>3.639726916666667</c:v>
                </c:pt>
                <c:pt idx="51">
                  <c:v>3.639726916666667</c:v>
                </c:pt>
                <c:pt idx="52">
                  <c:v>3.639726916666667</c:v>
                </c:pt>
                <c:pt idx="53">
                  <c:v>3.639726916666667</c:v>
                </c:pt>
                <c:pt idx="54">
                  <c:v>3.639726916666667</c:v>
                </c:pt>
                <c:pt idx="55">
                  <c:v>3.639726916666667</c:v>
                </c:pt>
                <c:pt idx="56">
                  <c:v>3.639726916666667</c:v>
                </c:pt>
                <c:pt idx="57">
                  <c:v>3.639726916666667</c:v>
                </c:pt>
                <c:pt idx="58">
                  <c:v>3.639726916666667</c:v>
                </c:pt>
                <c:pt idx="61">
                  <c:v>3.3019404166666662</c:v>
                </c:pt>
                <c:pt idx="62">
                  <c:v>3.3019404166666662</c:v>
                </c:pt>
                <c:pt idx="63">
                  <c:v>3.3019404166666662</c:v>
                </c:pt>
                <c:pt idx="64">
                  <c:v>3.3019404166666662</c:v>
                </c:pt>
                <c:pt idx="65">
                  <c:v>3.3019404166666662</c:v>
                </c:pt>
                <c:pt idx="66">
                  <c:v>3.3019404166666662</c:v>
                </c:pt>
                <c:pt idx="67">
                  <c:v>3.3019404166666662</c:v>
                </c:pt>
                <c:pt idx="68">
                  <c:v>3.3019404166666662</c:v>
                </c:pt>
                <c:pt idx="69">
                  <c:v>3.3019404166666662</c:v>
                </c:pt>
                <c:pt idx="70">
                  <c:v>3.3019404166666662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61-4DD0-8AE6-B9DD5C1C6554}"/>
            </c:ext>
          </c:extLst>
        </c:ser>
        <c:ser>
          <c:idx val="4"/>
          <c:order val="4"/>
          <c:tx>
            <c:strRef>
              <c:f>'23'!$J$25</c:f>
              <c:strCache>
                <c:ptCount val="1"/>
                <c:pt idx="0">
                  <c:v> forecast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'23'!$B$26:$B$97</c:f>
              <c:numCache>
                <c:formatCode>General</c:formatCode>
                <c:ptCount val="72"/>
                <c:pt idx="0">
                  <c:v>2022</c:v>
                </c:pt>
                <c:pt idx="1">
                  <c:v>2022</c:v>
                </c:pt>
                <c:pt idx="2">
                  <c:v>2022</c:v>
                </c:pt>
                <c:pt idx="3">
                  <c:v>2022</c:v>
                </c:pt>
                <c:pt idx="4">
                  <c:v>2022</c:v>
                </c:pt>
                <c:pt idx="5">
                  <c:v>2022</c:v>
                </c:pt>
                <c:pt idx="6">
                  <c:v>2022</c:v>
                </c:pt>
                <c:pt idx="7">
                  <c:v>2022</c:v>
                </c:pt>
                <c:pt idx="8">
                  <c:v>2022</c:v>
                </c:pt>
                <c:pt idx="9">
                  <c:v>2022</c:v>
                </c:pt>
                <c:pt idx="10">
                  <c:v>2022</c:v>
                </c:pt>
                <c:pt idx="11">
                  <c:v>2022</c:v>
                </c:pt>
                <c:pt idx="12">
                  <c:v>2023</c:v>
                </c:pt>
                <c:pt idx="13">
                  <c:v>2023</c:v>
                </c:pt>
                <c:pt idx="14">
                  <c:v>2023</c:v>
                </c:pt>
                <c:pt idx="15">
                  <c:v>2023</c:v>
                </c:pt>
                <c:pt idx="16">
                  <c:v>2023</c:v>
                </c:pt>
                <c:pt idx="17">
                  <c:v>2023</c:v>
                </c:pt>
                <c:pt idx="18">
                  <c:v>2023</c:v>
                </c:pt>
                <c:pt idx="19">
                  <c:v>2023</c:v>
                </c:pt>
                <c:pt idx="20">
                  <c:v>2023</c:v>
                </c:pt>
                <c:pt idx="21">
                  <c:v>2023</c:v>
                </c:pt>
                <c:pt idx="22">
                  <c:v>2023</c:v>
                </c:pt>
                <c:pt idx="23">
                  <c:v>2023</c:v>
                </c:pt>
                <c:pt idx="24">
                  <c:v>2024</c:v>
                </c:pt>
                <c:pt idx="25">
                  <c:v>2024</c:v>
                </c:pt>
                <c:pt idx="26">
                  <c:v>2024</c:v>
                </c:pt>
                <c:pt idx="27">
                  <c:v>2024</c:v>
                </c:pt>
                <c:pt idx="28">
                  <c:v>2024</c:v>
                </c:pt>
                <c:pt idx="29">
                  <c:v>2024</c:v>
                </c:pt>
                <c:pt idx="30">
                  <c:v>2024</c:v>
                </c:pt>
                <c:pt idx="31">
                  <c:v>2024</c:v>
                </c:pt>
                <c:pt idx="32">
                  <c:v>2024</c:v>
                </c:pt>
                <c:pt idx="33">
                  <c:v>2024</c:v>
                </c:pt>
                <c:pt idx="34">
                  <c:v>2024</c:v>
                </c:pt>
                <c:pt idx="35">
                  <c:v>2024</c:v>
                </c:pt>
                <c:pt idx="36">
                  <c:v>2025</c:v>
                </c:pt>
                <c:pt idx="37">
                  <c:v>2025</c:v>
                </c:pt>
                <c:pt idx="38">
                  <c:v>2025</c:v>
                </c:pt>
                <c:pt idx="39">
                  <c:v>2025</c:v>
                </c:pt>
                <c:pt idx="40">
                  <c:v>2025</c:v>
                </c:pt>
                <c:pt idx="41">
                  <c:v>2025</c:v>
                </c:pt>
                <c:pt idx="42">
                  <c:v>2025</c:v>
                </c:pt>
                <c:pt idx="43">
                  <c:v>2025</c:v>
                </c:pt>
                <c:pt idx="44">
                  <c:v>2025</c:v>
                </c:pt>
                <c:pt idx="45">
                  <c:v>2025</c:v>
                </c:pt>
                <c:pt idx="46">
                  <c:v>2025</c:v>
                </c:pt>
                <c:pt idx="47">
                  <c:v>2025</c:v>
                </c:pt>
                <c:pt idx="48">
                  <c:v>2026</c:v>
                </c:pt>
                <c:pt idx="49">
                  <c:v>2026</c:v>
                </c:pt>
                <c:pt idx="50">
                  <c:v>2026</c:v>
                </c:pt>
                <c:pt idx="51">
                  <c:v>2026</c:v>
                </c:pt>
                <c:pt idx="52">
                  <c:v>2026</c:v>
                </c:pt>
                <c:pt idx="53">
                  <c:v>2026</c:v>
                </c:pt>
                <c:pt idx="54">
                  <c:v>2026</c:v>
                </c:pt>
                <c:pt idx="55">
                  <c:v>2026</c:v>
                </c:pt>
                <c:pt idx="56">
                  <c:v>2026</c:v>
                </c:pt>
                <c:pt idx="57">
                  <c:v>2026</c:v>
                </c:pt>
                <c:pt idx="58">
                  <c:v>2026</c:v>
                </c:pt>
                <c:pt idx="59">
                  <c:v>2026</c:v>
                </c:pt>
                <c:pt idx="60">
                  <c:v>2027</c:v>
                </c:pt>
                <c:pt idx="61">
                  <c:v>2027</c:v>
                </c:pt>
                <c:pt idx="62">
                  <c:v>2027</c:v>
                </c:pt>
                <c:pt idx="63">
                  <c:v>2027</c:v>
                </c:pt>
                <c:pt idx="64">
                  <c:v>2027</c:v>
                </c:pt>
                <c:pt idx="65">
                  <c:v>2027</c:v>
                </c:pt>
                <c:pt idx="66">
                  <c:v>2027</c:v>
                </c:pt>
                <c:pt idx="67">
                  <c:v>2027</c:v>
                </c:pt>
                <c:pt idx="68">
                  <c:v>2027</c:v>
                </c:pt>
                <c:pt idx="69">
                  <c:v>2027</c:v>
                </c:pt>
                <c:pt idx="70">
                  <c:v>2027</c:v>
                </c:pt>
                <c:pt idx="71">
                  <c:v>2027</c:v>
                </c:pt>
              </c:numCache>
            </c:numRef>
          </c:cat>
          <c:val>
            <c:numRef>
              <c:f>'23'!$J$26:$J$97</c:f>
              <c:numCache>
                <c:formatCode>0.000</c:formatCode>
                <c:ptCount val="7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2.8780299999999999</c:v>
                </c:pt>
                <c:pt idx="52">
                  <c:v>2.9040599999999999</c:v>
                </c:pt>
                <c:pt idx="53">
                  <c:v>3.0399970000000001</c:v>
                </c:pt>
                <c:pt idx="54">
                  <c:v>3.15672</c:v>
                </c:pt>
                <c:pt idx="55">
                  <c:v>3.179567</c:v>
                </c:pt>
                <c:pt idx="56">
                  <c:v>3.2515299999999998</c:v>
                </c:pt>
                <c:pt idx="57">
                  <c:v>3.2162950000000001</c:v>
                </c:pt>
                <c:pt idx="58">
                  <c:v>3.3120620000000001</c:v>
                </c:pt>
                <c:pt idx="59">
                  <c:v>3.7976420000000002</c:v>
                </c:pt>
                <c:pt idx="60">
                  <c:v>3.9913780000000001</c:v>
                </c:pt>
                <c:pt idx="61">
                  <c:v>3.4989590000000002</c:v>
                </c:pt>
                <c:pt idx="62">
                  <c:v>3.1871499999999999</c:v>
                </c:pt>
                <c:pt idx="63">
                  <c:v>2.9787530000000002</c:v>
                </c:pt>
                <c:pt idx="64">
                  <c:v>2.7965230000000001</c:v>
                </c:pt>
                <c:pt idx="65">
                  <c:v>3.0149319999999999</c:v>
                </c:pt>
                <c:pt idx="66">
                  <c:v>3.144568</c:v>
                </c:pt>
                <c:pt idx="67">
                  <c:v>3.339747</c:v>
                </c:pt>
                <c:pt idx="68">
                  <c:v>3.3230119999999999</c:v>
                </c:pt>
                <c:pt idx="69">
                  <c:v>3.0660539999999998</c:v>
                </c:pt>
                <c:pt idx="70">
                  <c:v>3.346276</c:v>
                </c:pt>
                <c:pt idx="71">
                  <c:v>3.9359329999999999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61-4DD0-8AE6-B9DD5C1C6554}"/>
            </c:ext>
          </c:extLst>
        </c:ser>
        <c:ser>
          <c:idx val="2"/>
          <c:order val="5"/>
          <c:tx>
            <c:strRef>
              <c:f>'23'!$E$25</c:f>
              <c:strCache>
                <c:ptCount val="1"/>
                <c:pt idx="0">
                  <c:v> residential forecast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'23'!$B$26:$B$97</c:f>
              <c:numCache>
                <c:formatCode>General</c:formatCode>
                <c:ptCount val="72"/>
                <c:pt idx="0">
                  <c:v>2022</c:v>
                </c:pt>
                <c:pt idx="1">
                  <c:v>2022</c:v>
                </c:pt>
                <c:pt idx="2">
                  <c:v>2022</c:v>
                </c:pt>
                <c:pt idx="3">
                  <c:v>2022</c:v>
                </c:pt>
                <c:pt idx="4">
                  <c:v>2022</c:v>
                </c:pt>
                <c:pt idx="5">
                  <c:v>2022</c:v>
                </c:pt>
                <c:pt idx="6">
                  <c:v>2022</c:v>
                </c:pt>
                <c:pt idx="7">
                  <c:v>2022</c:v>
                </c:pt>
                <c:pt idx="8">
                  <c:v>2022</c:v>
                </c:pt>
                <c:pt idx="9">
                  <c:v>2022</c:v>
                </c:pt>
                <c:pt idx="10">
                  <c:v>2022</c:v>
                </c:pt>
                <c:pt idx="11">
                  <c:v>2022</c:v>
                </c:pt>
                <c:pt idx="12">
                  <c:v>2023</c:v>
                </c:pt>
                <c:pt idx="13">
                  <c:v>2023</c:v>
                </c:pt>
                <c:pt idx="14">
                  <c:v>2023</c:v>
                </c:pt>
                <c:pt idx="15">
                  <c:v>2023</c:v>
                </c:pt>
                <c:pt idx="16">
                  <c:v>2023</c:v>
                </c:pt>
                <c:pt idx="17">
                  <c:v>2023</c:v>
                </c:pt>
                <c:pt idx="18">
                  <c:v>2023</c:v>
                </c:pt>
                <c:pt idx="19">
                  <c:v>2023</c:v>
                </c:pt>
                <c:pt idx="20">
                  <c:v>2023</c:v>
                </c:pt>
                <c:pt idx="21">
                  <c:v>2023</c:v>
                </c:pt>
                <c:pt idx="22">
                  <c:v>2023</c:v>
                </c:pt>
                <c:pt idx="23">
                  <c:v>2023</c:v>
                </c:pt>
                <c:pt idx="24">
                  <c:v>2024</c:v>
                </c:pt>
                <c:pt idx="25">
                  <c:v>2024</c:v>
                </c:pt>
                <c:pt idx="26">
                  <c:v>2024</c:v>
                </c:pt>
                <c:pt idx="27">
                  <c:v>2024</c:v>
                </c:pt>
                <c:pt idx="28">
                  <c:v>2024</c:v>
                </c:pt>
                <c:pt idx="29">
                  <c:v>2024</c:v>
                </c:pt>
                <c:pt idx="30">
                  <c:v>2024</c:v>
                </c:pt>
                <c:pt idx="31">
                  <c:v>2024</c:v>
                </c:pt>
                <c:pt idx="32">
                  <c:v>2024</c:v>
                </c:pt>
                <c:pt idx="33">
                  <c:v>2024</c:v>
                </c:pt>
                <c:pt idx="34">
                  <c:v>2024</c:v>
                </c:pt>
                <c:pt idx="35">
                  <c:v>2024</c:v>
                </c:pt>
                <c:pt idx="36">
                  <c:v>2025</c:v>
                </c:pt>
                <c:pt idx="37">
                  <c:v>2025</c:v>
                </c:pt>
                <c:pt idx="38">
                  <c:v>2025</c:v>
                </c:pt>
                <c:pt idx="39">
                  <c:v>2025</c:v>
                </c:pt>
                <c:pt idx="40">
                  <c:v>2025</c:v>
                </c:pt>
                <c:pt idx="41">
                  <c:v>2025</c:v>
                </c:pt>
                <c:pt idx="42">
                  <c:v>2025</c:v>
                </c:pt>
                <c:pt idx="43">
                  <c:v>2025</c:v>
                </c:pt>
                <c:pt idx="44">
                  <c:v>2025</c:v>
                </c:pt>
                <c:pt idx="45">
                  <c:v>2025</c:v>
                </c:pt>
                <c:pt idx="46">
                  <c:v>2025</c:v>
                </c:pt>
                <c:pt idx="47">
                  <c:v>2025</c:v>
                </c:pt>
                <c:pt idx="48">
                  <c:v>2026</c:v>
                </c:pt>
                <c:pt idx="49">
                  <c:v>2026</c:v>
                </c:pt>
                <c:pt idx="50">
                  <c:v>2026</c:v>
                </c:pt>
                <c:pt idx="51">
                  <c:v>2026</c:v>
                </c:pt>
                <c:pt idx="52">
                  <c:v>2026</c:v>
                </c:pt>
                <c:pt idx="53">
                  <c:v>2026</c:v>
                </c:pt>
                <c:pt idx="54">
                  <c:v>2026</c:v>
                </c:pt>
                <c:pt idx="55">
                  <c:v>2026</c:v>
                </c:pt>
                <c:pt idx="56">
                  <c:v>2026</c:v>
                </c:pt>
                <c:pt idx="57">
                  <c:v>2026</c:v>
                </c:pt>
                <c:pt idx="58">
                  <c:v>2026</c:v>
                </c:pt>
                <c:pt idx="59">
                  <c:v>2026</c:v>
                </c:pt>
                <c:pt idx="60">
                  <c:v>2027</c:v>
                </c:pt>
                <c:pt idx="61">
                  <c:v>2027</c:v>
                </c:pt>
                <c:pt idx="62">
                  <c:v>2027</c:v>
                </c:pt>
                <c:pt idx="63">
                  <c:v>2027</c:v>
                </c:pt>
                <c:pt idx="64">
                  <c:v>2027</c:v>
                </c:pt>
                <c:pt idx="65">
                  <c:v>2027</c:v>
                </c:pt>
                <c:pt idx="66">
                  <c:v>2027</c:v>
                </c:pt>
                <c:pt idx="67">
                  <c:v>2027</c:v>
                </c:pt>
                <c:pt idx="68">
                  <c:v>2027</c:v>
                </c:pt>
                <c:pt idx="69">
                  <c:v>2027</c:v>
                </c:pt>
                <c:pt idx="70">
                  <c:v>2027</c:v>
                </c:pt>
                <c:pt idx="71">
                  <c:v>2027</c:v>
                </c:pt>
              </c:numCache>
            </c:numRef>
          </c:cat>
          <c:val>
            <c:numRef>
              <c:f>'23'!$E$26:$E$97</c:f>
              <c:numCache>
                <c:formatCode>0.000</c:formatCode>
                <c:ptCount val="7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15.7986</c:v>
                </c:pt>
                <c:pt idx="52">
                  <c:v>18.213069999999998</c:v>
                </c:pt>
                <c:pt idx="53">
                  <c:v>21.568639999999998</c:v>
                </c:pt>
                <c:pt idx="54">
                  <c:v>23.058520000000001</c:v>
                </c:pt>
                <c:pt idx="55">
                  <c:v>23.454979999999999</c:v>
                </c:pt>
                <c:pt idx="56">
                  <c:v>21.903479999999998</c:v>
                </c:pt>
                <c:pt idx="57">
                  <c:v>16.95664</c:v>
                </c:pt>
                <c:pt idx="58">
                  <c:v>13.58183</c:v>
                </c:pt>
                <c:pt idx="59">
                  <c:v>12.681190000000001</c:v>
                </c:pt>
                <c:pt idx="60">
                  <c:v>12.23898</c:v>
                </c:pt>
                <c:pt idx="61">
                  <c:v>12.908810000000001</c:v>
                </c:pt>
                <c:pt idx="62">
                  <c:v>13.24503</c:v>
                </c:pt>
                <c:pt idx="63">
                  <c:v>13.651619999999999</c:v>
                </c:pt>
                <c:pt idx="64">
                  <c:v>16.189710000000002</c:v>
                </c:pt>
                <c:pt idx="65">
                  <c:v>19.390270000000001</c:v>
                </c:pt>
                <c:pt idx="66">
                  <c:v>21.02215</c:v>
                </c:pt>
                <c:pt idx="67">
                  <c:v>21.70251</c:v>
                </c:pt>
                <c:pt idx="68">
                  <c:v>20.531400000000001</c:v>
                </c:pt>
                <c:pt idx="69">
                  <c:v>16.038029999999999</c:v>
                </c:pt>
                <c:pt idx="70">
                  <c:v>12.97396</c:v>
                </c:pt>
                <c:pt idx="71">
                  <c:v>12.215809999999999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61-4DD0-8AE6-B9DD5C1C6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75117632"/>
        <c:axId val="-975135584"/>
      </c:lineChart>
      <c:catAx>
        <c:axId val="-975117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35584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-975135584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17632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68596105876234E-2"/>
          <c:y val="5.6329251350020211E-2"/>
          <c:w val="0.86425059586052189"/>
          <c:h val="0.70708312664504747"/>
        </c:manualLayout>
      </c:layout>
      <c:barChart>
        <c:barDir val="col"/>
        <c:grouping val="clustered"/>
        <c:varyColors val="0"/>
        <c:ser>
          <c:idx val="8"/>
          <c:order val="1"/>
          <c:tx>
            <c:strRef>
              <c:f>'24'!$J$28</c:f>
              <c:strCache>
                <c:ptCount val="1"/>
                <c:pt idx="0">
                  <c:v>net storage builds only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</c:spPr>
          <c:invertIfNegative val="0"/>
          <c:cat>
            <c:numRef>
              <c:f>'24'!$A$29:$A$112</c:f>
              <c:numCache>
                <c:formatCode>mmm\ yyyy</c:formatCode>
                <c:ptCount val="8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</c:numCache>
            </c:numRef>
          </c:cat>
          <c:val>
            <c:numRef>
              <c:f>'24'!$J$29:$J$112</c:f>
              <c:numCache>
                <c:formatCode>0.0</c:formatCode>
                <c:ptCount val="8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5.9842333332999997</c:v>
                </c:pt>
                <c:pt idx="4">
                  <c:v>13.661225805999999</c:v>
                </c:pt>
                <c:pt idx="5">
                  <c:v>8.4638000000000009</c:v>
                </c:pt>
                <c:pt idx="6">
                  <c:v>5.6422903226000001</c:v>
                </c:pt>
                <c:pt idx="7">
                  <c:v>5.3048064516000002</c:v>
                </c:pt>
                <c:pt idx="8">
                  <c:v>13.256266667</c:v>
                </c:pt>
                <c:pt idx="9">
                  <c:v>11.857354838999999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7.3495666667000004</c:v>
                </c:pt>
                <c:pt idx="16">
                  <c:v>13.301483871</c:v>
                </c:pt>
                <c:pt idx="17">
                  <c:v>11.064500000000001</c:v>
                </c:pt>
                <c:pt idx="18">
                  <c:v>6.0294193547999999</c:v>
                </c:pt>
                <c:pt idx="19">
                  <c:v>6.8869032258000002</c:v>
                </c:pt>
                <c:pt idx="20">
                  <c:v>14.872</c:v>
                </c:pt>
                <c:pt idx="21">
                  <c:v>13.933387097000001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9.1692333332999993</c:v>
                </c:pt>
                <c:pt idx="28">
                  <c:v>14.875290323</c:v>
                </c:pt>
                <c:pt idx="29">
                  <c:v>11.700833333</c:v>
                </c:pt>
                <c:pt idx="30">
                  <c:v>4.4793548387</c:v>
                </c:pt>
                <c:pt idx="31">
                  <c:v>4.4558064516</c:v>
                </c:pt>
                <c:pt idx="32">
                  <c:v>11.021000000000001</c:v>
                </c:pt>
                <c:pt idx="33">
                  <c:v>10.599354839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8.5539666666999992</c:v>
                </c:pt>
                <c:pt idx="40">
                  <c:v>11.710741935</c:v>
                </c:pt>
                <c:pt idx="41">
                  <c:v>8.4524666666999995</c:v>
                </c:pt>
                <c:pt idx="42">
                  <c:v>3.8698387097000002</c:v>
                </c:pt>
                <c:pt idx="43">
                  <c:v>2.6275483871</c:v>
                </c:pt>
                <c:pt idx="44">
                  <c:v>8.3516333333000006</c:v>
                </c:pt>
                <c:pt idx="45">
                  <c:v>10.452096773999999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1.5613870968000001</c:v>
                </c:pt>
                <c:pt idx="51">
                  <c:v>10.135899999999999</c:v>
                </c:pt>
                <c:pt idx="52">
                  <c:v>15.987870967999999</c:v>
                </c:pt>
                <c:pt idx="53">
                  <c:v>11.824333333</c:v>
                </c:pt>
                <c:pt idx="54">
                  <c:v>4.9321290322999998</c:v>
                </c:pt>
                <c:pt idx="55">
                  <c:v>5.9977741934999997</c:v>
                </c:pt>
                <c:pt idx="56">
                  <c:v>10.239699999999999</c:v>
                </c:pt>
                <c:pt idx="57">
                  <c:v>9.8599032258000001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10.590928570999999</c:v>
                </c:pt>
                <c:pt idx="64">
                  <c:v>15.32475</c:v>
                </c:pt>
                <c:pt idx="65">
                  <c:v>11.40185</c:v>
                </c:pt>
                <c:pt idx="66">
                  <c:v>5.0632770000000002</c:v>
                </c:pt>
                <c:pt idx="67">
                  <c:v>4.9257489999999997</c:v>
                </c:pt>
                <c:pt idx="68">
                  <c:v>11.443440000000001</c:v>
                </c:pt>
                <c:pt idx="69">
                  <c:v>11.201750000000001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9.9080860000000008</c:v>
                </c:pt>
                <c:pt idx="76">
                  <c:v>15.2204</c:v>
                </c:pt>
                <c:pt idx="77">
                  <c:v>10.62485</c:v>
                </c:pt>
                <c:pt idx="78">
                  <c:v>4.8341219999999998</c:v>
                </c:pt>
                <c:pt idx="79">
                  <c:v>4.4962869999999997</c:v>
                </c:pt>
                <c:pt idx="80">
                  <c:v>10.322789999999999</c:v>
                </c:pt>
                <c:pt idx="81">
                  <c:v>11.181609999999999</c:v>
                </c:pt>
                <c:pt idx="82">
                  <c:v>0</c:v>
                </c:pt>
                <c:pt idx="8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4E-4954-AE7C-CC27772A6556}"/>
            </c:ext>
          </c:extLst>
        </c:ser>
        <c:ser>
          <c:idx val="9"/>
          <c:order val="2"/>
          <c:tx>
            <c:strRef>
              <c:f>'24'!$I$28</c:f>
              <c:strCache>
                <c:ptCount val="1"/>
                <c:pt idx="0">
                  <c:v>net storage draws only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</c:spPr>
          <c:invertIfNegative val="0"/>
          <c:cat>
            <c:numRef>
              <c:f>'24'!$A$29:$A$112</c:f>
              <c:numCache>
                <c:formatCode>mmm\ yyyy</c:formatCode>
                <c:ptCount val="8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</c:numCache>
            </c:numRef>
          </c:cat>
          <c:val>
            <c:numRef>
              <c:f>'24'!$I$29:$I$112</c:f>
              <c:numCache>
                <c:formatCode>0.0</c:formatCode>
                <c:ptCount val="84"/>
                <c:pt idx="0">
                  <c:v>-23.185580645000002</c:v>
                </c:pt>
                <c:pt idx="1">
                  <c:v>-28.392607142999999</c:v>
                </c:pt>
                <c:pt idx="2">
                  <c:v>-2.0584193547999998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-4.5579333333000003</c:v>
                </c:pt>
                <c:pt idx="11">
                  <c:v>-10.654903226</c:v>
                </c:pt>
                <c:pt idx="12">
                  <c:v>-32.704612902999997</c:v>
                </c:pt>
                <c:pt idx="13">
                  <c:v>-24.027392856999999</c:v>
                </c:pt>
                <c:pt idx="14">
                  <c:v>-5.5094838709999996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-2.6001666666999999</c:v>
                </c:pt>
                <c:pt idx="23">
                  <c:v>-18.974419354999998</c:v>
                </c:pt>
                <c:pt idx="24">
                  <c:v>-15.049967742</c:v>
                </c:pt>
                <c:pt idx="25">
                  <c:v>-14.595392857</c:v>
                </c:pt>
                <c:pt idx="26">
                  <c:v>-7.4437419355000003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-2.3415666666999999</c:v>
                </c:pt>
                <c:pt idx="35">
                  <c:v>-9.4326451613</c:v>
                </c:pt>
                <c:pt idx="36">
                  <c:v>-27.253354839</c:v>
                </c:pt>
                <c:pt idx="37">
                  <c:v>-9.0176551723999996</c:v>
                </c:pt>
                <c:pt idx="38">
                  <c:v>-1.4377096774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-0.73023333332999996</c:v>
                </c:pt>
                <c:pt idx="47">
                  <c:v>-15.395483871</c:v>
                </c:pt>
                <c:pt idx="48">
                  <c:v>-32.589322580999998</c:v>
                </c:pt>
                <c:pt idx="49">
                  <c:v>-22.727785713999999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-1.0376333333000001</c:v>
                </c:pt>
                <c:pt idx="59">
                  <c:v>-19.235419355000001</c:v>
                </c:pt>
                <c:pt idx="60">
                  <c:v>-29.172483871000001</c:v>
                </c:pt>
                <c:pt idx="61">
                  <c:v>-17.469535713999999</c:v>
                </c:pt>
                <c:pt idx="62">
                  <c:v>-0.16693548387000001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-2.338441</c:v>
                </c:pt>
                <c:pt idx="71">
                  <c:v>-16.352209999999999</c:v>
                </c:pt>
                <c:pt idx="72">
                  <c:v>-25.90136</c:v>
                </c:pt>
                <c:pt idx="73">
                  <c:v>-19.186330000000002</c:v>
                </c:pt>
                <c:pt idx="74">
                  <c:v>-4.0343900000000001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-1.601307</c:v>
                </c:pt>
                <c:pt idx="83">
                  <c:v>-16.953520000000001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4E-4954-AE7C-CC27772A6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3"/>
        <c:overlap val="100"/>
        <c:axId val="-975116544"/>
        <c:axId val="-975126336"/>
      </c:barChart>
      <c:scatterChart>
        <c:scatterStyle val="lineMarker"/>
        <c:varyColors val="0"/>
        <c:ser>
          <c:idx val="3"/>
          <c:order val="0"/>
          <c:tx>
            <c:strRef>
              <c:f>'24'!$B$115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4E-4954-AE7C-CC27772A6556}"/>
                </c:ext>
              </c:extLst>
            </c:dLbl>
            <c:dLbl>
              <c:idx val="1"/>
              <c:layout>
                <c:manualLayout>
                  <c:x val="3.4816400476688249E-2"/>
                  <c:y val="4.4838853749428483E-2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forecast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474E-4954-AE7C-CC27772A65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aseline="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'24'!$A$119:$A$120</c:f>
              <c:numCache>
                <c:formatCode>General</c:formatCode>
                <c:ptCount val="2"/>
                <c:pt idx="0">
                  <c:v>64</c:v>
                </c:pt>
                <c:pt idx="1">
                  <c:v>64</c:v>
                </c:pt>
              </c:numCache>
            </c:numRef>
          </c:xVal>
          <c:yVal>
            <c:numRef>
              <c:f>'24'!$B$119:$B$120</c:f>
              <c:numCache>
                <c:formatCode>0</c:formatCode>
                <c:ptCount val="2"/>
                <c:pt idx="0">
                  <c:v>-50</c:v>
                </c:pt>
                <c:pt idx="1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74E-4954-AE7C-CC27772A6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116544"/>
        <c:axId val="-975126336"/>
        <c:extLst/>
      </c:scatterChart>
      <c:catAx>
        <c:axId val="-975116544"/>
        <c:scaling>
          <c:orientation val="minMax"/>
        </c:scaling>
        <c:delete val="0"/>
        <c:axPos val="b"/>
        <c:numFmt formatCode="yyyy" sourceLinked="0"/>
        <c:majorTickMark val="cross"/>
        <c:minorTickMark val="none"/>
        <c:tickLblPos val="none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126336"/>
        <c:crosses val="autoZero"/>
        <c:auto val="0"/>
        <c:lblAlgn val="ctr"/>
        <c:lblOffset val="130"/>
        <c:tickLblSkip val="4"/>
        <c:tickMarkSkip val="4"/>
        <c:noMultiLvlLbl val="0"/>
      </c:catAx>
      <c:valAx>
        <c:axId val="-975126336"/>
        <c:scaling>
          <c:orientation val="minMax"/>
          <c:max val="25"/>
          <c:min val="-3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116544"/>
        <c:crosses val="autoZero"/>
        <c:crossBetween val="between"/>
        <c:majorUnit val="10"/>
      </c:valAx>
      <c:spPr>
        <a:ln>
          <a:solidFill>
            <a:schemeClr val="bg1">
              <a:lumMod val="7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95" r="0.70000000000000095" t="0.75000000000001465" header="0.30000000000000032" footer="0.30000000000000032"/>
    <c:pageSetup orientation="landscape"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68596105876234E-2"/>
          <c:y val="0.19682641921458102"/>
          <c:w val="0.86779235137077115"/>
          <c:h val="0.60917388225779445"/>
        </c:manualLayout>
      </c:layout>
      <c:lineChart>
        <c:grouping val="standard"/>
        <c:varyColors val="0"/>
        <c:ser>
          <c:idx val="0"/>
          <c:order val="0"/>
          <c:tx>
            <c:strRef>
              <c:f>'24'!$B$28</c:f>
              <c:strCache>
                <c:ptCount val="1"/>
                <c:pt idx="0">
                  <c:v>dry gas production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'24'!$A$29:$A$112</c:f>
              <c:numCache>
                <c:formatCode>mmm\ yyyy</c:formatCode>
                <c:ptCount val="8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</c:numCache>
            </c:numRef>
          </c:cat>
          <c:val>
            <c:numRef>
              <c:f>'24'!$B$29:$B$112</c:f>
              <c:numCache>
                <c:formatCode>0.0</c:formatCode>
                <c:ptCount val="84"/>
                <c:pt idx="0">
                  <c:v>92.644387097000006</c:v>
                </c:pt>
                <c:pt idx="1">
                  <c:v>85.780857143000006</c:v>
                </c:pt>
                <c:pt idx="2">
                  <c:v>93.553870967999998</c:v>
                </c:pt>
                <c:pt idx="3">
                  <c:v>94.286233332999998</c:v>
                </c:pt>
                <c:pt idx="4">
                  <c:v>94.210677419000007</c:v>
                </c:pt>
                <c:pt idx="5">
                  <c:v>93.873199999999997</c:v>
                </c:pt>
                <c:pt idx="6">
                  <c:v>94.760225805999994</c:v>
                </c:pt>
                <c:pt idx="7">
                  <c:v>95.041032258000001</c:v>
                </c:pt>
                <c:pt idx="8">
                  <c:v>95.686233333000004</c:v>
                </c:pt>
                <c:pt idx="9">
                  <c:v>97.205645161000007</c:v>
                </c:pt>
                <c:pt idx="10">
                  <c:v>98.302733333000006</c:v>
                </c:pt>
                <c:pt idx="11">
                  <c:v>99.131096774</c:v>
                </c:pt>
                <c:pt idx="12">
                  <c:v>95.189354839000003</c:v>
                </c:pt>
                <c:pt idx="13">
                  <c:v>96.099785714000006</c:v>
                </c:pt>
                <c:pt idx="14">
                  <c:v>97.676806451999994</c:v>
                </c:pt>
                <c:pt idx="15">
                  <c:v>98.637933333000007</c:v>
                </c:pt>
                <c:pt idx="16">
                  <c:v>98.706225806000006</c:v>
                </c:pt>
                <c:pt idx="17">
                  <c:v>99.000966667</c:v>
                </c:pt>
                <c:pt idx="18">
                  <c:v>99.790580645000006</c:v>
                </c:pt>
                <c:pt idx="19">
                  <c:v>100.43803226</c:v>
                </c:pt>
                <c:pt idx="20">
                  <c:v>101.9952</c:v>
                </c:pt>
                <c:pt idx="21">
                  <c:v>101.81396774</c:v>
                </c:pt>
                <c:pt idx="22">
                  <c:v>101.9417</c:v>
                </c:pt>
                <c:pt idx="23">
                  <c:v>100.47758064999999</c:v>
                </c:pt>
                <c:pt idx="24">
                  <c:v>102.05241934999999</c:v>
                </c:pt>
                <c:pt idx="25">
                  <c:v>101.64985713999999</c:v>
                </c:pt>
                <c:pt idx="26">
                  <c:v>103.10716128999999</c:v>
                </c:pt>
                <c:pt idx="27">
                  <c:v>102.2525</c:v>
                </c:pt>
                <c:pt idx="28">
                  <c:v>103.10435484</c:v>
                </c:pt>
                <c:pt idx="29">
                  <c:v>101.90453333000001</c:v>
                </c:pt>
                <c:pt idx="30">
                  <c:v>102.68180645</c:v>
                </c:pt>
                <c:pt idx="31">
                  <c:v>103.30638709999999</c:v>
                </c:pt>
                <c:pt idx="32">
                  <c:v>103.51553333</c:v>
                </c:pt>
                <c:pt idx="33">
                  <c:v>103.62274194</c:v>
                </c:pt>
                <c:pt idx="34">
                  <c:v>105.20483333</c:v>
                </c:pt>
                <c:pt idx="35">
                  <c:v>105.34816128999999</c:v>
                </c:pt>
                <c:pt idx="36">
                  <c:v>101.76474193999999</c:v>
                </c:pt>
                <c:pt idx="37">
                  <c:v>104.56882759</c:v>
                </c:pt>
                <c:pt idx="38">
                  <c:v>102.30977419</c:v>
                </c:pt>
                <c:pt idx="39">
                  <c:v>101.35303333</c:v>
                </c:pt>
                <c:pt idx="40">
                  <c:v>101.50922581</c:v>
                </c:pt>
                <c:pt idx="41">
                  <c:v>102.72903332999999</c:v>
                </c:pt>
                <c:pt idx="42">
                  <c:v>104.0333871</c:v>
                </c:pt>
                <c:pt idx="43">
                  <c:v>103.06519355</c:v>
                </c:pt>
                <c:pt idx="44">
                  <c:v>102.34293332999999</c:v>
                </c:pt>
                <c:pt idx="45">
                  <c:v>103.76893548</c:v>
                </c:pt>
                <c:pt idx="46">
                  <c:v>103.78576667</c:v>
                </c:pt>
                <c:pt idx="47">
                  <c:v>105.68119355</c:v>
                </c:pt>
                <c:pt idx="48">
                  <c:v>104.28216129</c:v>
                </c:pt>
                <c:pt idx="49">
                  <c:v>104.86932143</c:v>
                </c:pt>
                <c:pt idx="50">
                  <c:v>107.31832258</c:v>
                </c:pt>
                <c:pt idx="51">
                  <c:v>106.89896666999999</c:v>
                </c:pt>
                <c:pt idx="52">
                  <c:v>106.54354839</c:v>
                </c:pt>
                <c:pt idx="53">
                  <c:v>107.53006667</c:v>
                </c:pt>
                <c:pt idx="54">
                  <c:v>108.05090323</c:v>
                </c:pt>
                <c:pt idx="55">
                  <c:v>108.65003226</c:v>
                </c:pt>
                <c:pt idx="56">
                  <c:v>108.27913332999999</c:v>
                </c:pt>
                <c:pt idx="57">
                  <c:v>107.33209677000001</c:v>
                </c:pt>
                <c:pt idx="58">
                  <c:v>110.27719999999999</c:v>
                </c:pt>
                <c:pt idx="59">
                  <c:v>111.62877419</c:v>
                </c:pt>
                <c:pt idx="60">
                  <c:v>108.49161290000001</c:v>
                </c:pt>
                <c:pt idx="61">
                  <c:v>110.00492857</c:v>
                </c:pt>
                <c:pt idx="62">
                  <c:v>109.8152</c:v>
                </c:pt>
                <c:pt idx="63">
                  <c:v>109.9371</c:v>
                </c:pt>
                <c:pt idx="64">
                  <c:v>110.2059</c:v>
                </c:pt>
                <c:pt idx="65">
                  <c:v>110.4572</c:v>
                </c:pt>
                <c:pt idx="66">
                  <c:v>110.7444</c:v>
                </c:pt>
                <c:pt idx="67">
                  <c:v>110.8623</c:v>
                </c:pt>
                <c:pt idx="68">
                  <c:v>110.96720000000001</c:v>
                </c:pt>
                <c:pt idx="69">
                  <c:v>111.3173</c:v>
                </c:pt>
                <c:pt idx="70">
                  <c:v>111.8614</c:v>
                </c:pt>
                <c:pt idx="71">
                  <c:v>112.6263</c:v>
                </c:pt>
                <c:pt idx="72">
                  <c:v>113.0483</c:v>
                </c:pt>
                <c:pt idx="73">
                  <c:v>111.83110000000001</c:v>
                </c:pt>
                <c:pt idx="74">
                  <c:v>113.66800000000001</c:v>
                </c:pt>
                <c:pt idx="75">
                  <c:v>113.92570000000001</c:v>
                </c:pt>
                <c:pt idx="76">
                  <c:v>114.3133</c:v>
                </c:pt>
                <c:pt idx="77">
                  <c:v>114.8</c:v>
                </c:pt>
                <c:pt idx="78">
                  <c:v>115.3014</c:v>
                </c:pt>
                <c:pt idx="79">
                  <c:v>115.6395</c:v>
                </c:pt>
                <c:pt idx="80">
                  <c:v>115.9485</c:v>
                </c:pt>
                <c:pt idx="81">
                  <c:v>116.4508</c:v>
                </c:pt>
                <c:pt idx="82">
                  <c:v>117.0605</c:v>
                </c:pt>
                <c:pt idx="83">
                  <c:v>117.8573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39-45B7-B540-E040D426CC33}"/>
            </c:ext>
          </c:extLst>
        </c:ser>
        <c:ser>
          <c:idx val="1"/>
          <c:order val="1"/>
          <c:tx>
            <c:strRef>
              <c:f>'24'!$E$28</c:f>
              <c:strCache>
                <c:ptCount val="1"/>
                <c:pt idx="0">
                  <c:v>consumption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'24'!$A$29:$A$112</c:f>
              <c:numCache>
                <c:formatCode>mmm\ yyyy</c:formatCode>
                <c:ptCount val="8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</c:numCache>
            </c:numRef>
          </c:cat>
          <c:val>
            <c:numRef>
              <c:f>'24'!$E$29:$E$112</c:f>
              <c:numCache>
                <c:formatCode>0.0</c:formatCode>
                <c:ptCount val="84"/>
                <c:pt idx="0">
                  <c:v>107.58770968</c:v>
                </c:pt>
                <c:pt idx="1">
                  <c:v>110.56132143000001</c:v>
                </c:pt>
                <c:pt idx="2">
                  <c:v>85.164580645000001</c:v>
                </c:pt>
                <c:pt idx="3">
                  <c:v>75.720699999999994</c:v>
                </c:pt>
                <c:pt idx="4">
                  <c:v>68.271612903000005</c:v>
                </c:pt>
                <c:pt idx="5">
                  <c:v>74.734366667000003</c:v>
                </c:pt>
                <c:pt idx="6">
                  <c:v>77.986774194000006</c:v>
                </c:pt>
                <c:pt idx="7">
                  <c:v>78.589225806000002</c:v>
                </c:pt>
                <c:pt idx="8">
                  <c:v>71.273700000000005</c:v>
                </c:pt>
                <c:pt idx="9">
                  <c:v>72.881516129000005</c:v>
                </c:pt>
                <c:pt idx="10">
                  <c:v>89.499233333000006</c:v>
                </c:pt>
                <c:pt idx="11">
                  <c:v>97.039387097000002</c:v>
                </c:pt>
                <c:pt idx="12">
                  <c:v>115.55025806</c:v>
                </c:pt>
                <c:pt idx="13">
                  <c:v>109.01546429</c:v>
                </c:pt>
                <c:pt idx="14">
                  <c:v>89.734451613000004</c:v>
                </c:pt>
                <c:pt idx="15">
                  <c:v>78.606233333000006</c:v>
                </c:pt>
                <c:pt idx="16">
                  <c:v>72.265258064999998</c:v>
                </c:pt>
                <c:pt idx="17">
                  <c:v>77.236466667000002</c:v>
                </c:pt>
                <c:pt idx="18">
                  <c:v>83.535548387000006</c:v>
                </c:pt>
                <c:pt idx="19">
                  <c:v>82.796806451999998</c:v>
                </c:pt>
                <c:pt idx="20">
                  <c:v>76.451033332999998</c:v>
                </c:pt>
                <c:pt idx="21">
                  <c:v>76.207193548000006</c:v>
                </c:pt>
                <c:pt idx="22">
                  <c:v>92.298199999999994</c:v>
                </c:pt>
                <c:pt idx="23">
                  <c:v>108.99809677</c:v>
                </c:pt>
                <c:pt idx="24">
                  <c:v>107.00132257999999</c:v>
                </c:pt>
                <c:pt idx="25">
                  <c:v>105.63332143</c:v>
                </c:pt>
                <c:pt idx="26">
                  <c:v>97.679612903000006</c:v>
                </c:pt>
                <c:pt idx="27">
                  <c:v>80.6678</c:v>
                </c:pt>
                <c:pt idx="28">
                  <c:v>74.533387097000002</c:v>
                </c:pt>
                <c:pt idx="29">
                  <c:v>78.869299999999996</c:v>
                </c:pt>
                <c:pt idx="30">
                  <c:v>86.195483870999993</c:v>
                </c:pt>
                <c:pt idx="31">
                  <c:v>86.550516129000002</c:v>
                </c:pt>
                <c:pt idx="32">
                  <c:v>79.542566667000003</c:v>
                </c:pt>
                <c:pt idx="33">
                  <c:v>78.799548387000002</c:v>
                </c:pt>
                <c:pt idx="34">
                  <c:v>94.196433333000002</c:v>
                </c:pt>
                <c:pt idx="35">
                  <c:v>102.657</c:v>
                </c:pt>
                <c:pt idx="36">
                  <c:v>120.32787771</c:v>
                </c:pt>
                <c:pt idx="37">
                  <c:v>102.32044807</c:v>
                </c:pt>
                <c:pt idx="38">
                  <c:v>90.358101552999997</c:v>
                </c:pt>
                <c:pt idx="39">
                  <c:v>79.999636570000007</c:v>
                </c:pt>
                <c:pt idx="40">
                  <c:v>75.450634320999995</c:v>
                </c:pt>
                <c:pt idx="41">
                  <c:v>81.040440437000001</c:v>
                </c:pt>
                <c:pt idx="42">
                  <c:v>88.603553065</c:v>
                </c:pt>
                <c:pt idx="43">
                  <c:v>87.882435547</c:v>
                </c:pt>
                <c:pt idx="44">
                  <c:v>80.558558364999996</c:v>
                </c:pt>
                <c:pt idx="45">
                  <c:v>78.432789450000001</c:v>
                </c:pt>
                <c:pt idx="46">
                  <c:v>90.328398527999994</c:v>
                </c:pt>
                <c:pt idx="47">
                  <c:v>108.45887967</c:v>
                </c:pt>
                <c:pt idx="48">
                  <c:v>126.53583019</c:v>
                </c:pt>
                <c:pt idx="49">
                  <c:v>115.48208932</c:v>
                </c:pt>
                <c:pt idx="50">
                  <c:v>88.774067995999999</c:v>
                </c:pt>
                <c:pt idx="51">
                  <c:v>79.274286601</c:v>
                </c:pt>
                <c:pt idx="52">
                  <c:v>74.492535965000002</c:v>
                </c:pt>
                <c:pt idx="53">
                  <c:v>80.571372500999999</c:v>
                </c:pt>
                <c:pt idx="54">
                  <c:v>87.887138547000006</c:v>
                </c:pt>
                <c:pt idx="55">
                  <c:v>85.280683162000003</c:v>
                </c:pt>
                <c:pt idx="56">
                  <c:v>80.921335098</c:v>
                </c:pt>
                <c:pt idx="57">
                  <c:v>78.850482002999996</c:v>
                </c:pt>
                <c:pt idx="58">
                  <c:v>92.787481194999998</c:v>
                </c:pt>
                <c:pt idx="59">
                  <c:v>112.88576270999999</c:v>
                </c:pt>
                <c:pt idx="60">
                  <c:v>122.15966871000001</c:v>
                </c:pt>
                <c:pt idx="61">
                  <c:v>111.11375849</c:v>
                </c:pt>
                <c:pt idx="62">
                  <c:v>87.927971099999993</c:v>
                </c:pt>
                <c:pt idx="63">
                  <c:v>77.772108099999997</c:v>
                </c:pt>
                <c:pt idx="64">
                  <c:v>74.923649999999995</c:v>
                </c:pt>
                <c:pt idx="65">
                  <c:v>79.530370000000005</c:v>
                </c:pt>
                <c:pt idx="66">
                  <c:v>87.719769999999997</c:v>
                </c:pt>
                <c:pt idx="67">
                  <c:v>87.682069999999996</c:v>
                </c:pt>
                <c:pt idx="68">
                  <c:v>81.990639999999999</c:v>
                </c:pt>
                <c:pt idx="69">
                  <c:v>80.142449999999997</c:v>
                </c:pt>
                <c:pt idx="70">
                  <c:v>94.049260000000004</c:v>
                </c:pt>
                <c:pt idx="71">
                  <c:v>110.8227</c:v>
                </c:pt>
                <c:pt idx="72">
                  <c:v>120.68259999999999</c:v>
                </c:pt>
                <c:pt idx="73">
                  <c:v>112.5843</c:v>
                </c:pt>
                <c:pt idx="74">
                  <c:v>96.203370000000007</c:v>
                </c:pt>
                <c:pt idx="75">
                  <c:v>83.133099999999999</c:v>
                </c:pt>
                <c:pt idx="76">
                  <c:v>76.607789999999994</c:v>
                </c:pt>
                <c:pt idx="77">
                  <c:v>82.623199999999997</c:v>
                </c:pt>
                <c:pt idx="78">
                  <c:v>91.020139999999998</c:v>
                </c:pt>
                <c:pt idx="79">
                  <c:v>91.209190000000007</c:v>
                </c:pt>
                <c:pt idx="80">
                  <c:v>85.375870000000006</c:v>
                </c:pt>
                <c:pt idx="81">
                  <c:v>83.081289999999996</c:v>
                </c:pt>
                <c:pt idx="82">
                  <c:v>97.150779999999997</c:v>
                </c:pt>
                <c:pt idx="83">
                  <c:v>114.1652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39-45B7-B540-E040D426C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5106752"/>
        <c:axId val="-975125248"/>
        <c:extLst/>
      </c:lineChart>
      <c:scatterChart>
        <c:scatterStyle val="lineMarker"/>
        <c:varyColors val="0"/>
        <c:ser>
          <c:idx val="3"/>
          <c:order val="2"/>
          <c:tx>
            <c:strRef>
              <c:f>'24'!$B$115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39-45B7-B540-E040D426CC33}"/>
                </c:ext>
              </c:extLst>
            </c:dLbl>
            <c:dLbl>
              <c:idx val="1"/>
              <c:layout>
                <c:manualLayout>
                  <c:x val="-4.7216041041560379E-3"/>
                  <c:y val="5.1494035446249579E-2"/>
                </c:manualLayout>
              </c:layout>
              <c:tx>
                <c:rich>
                  <a:bodyPr/>
                  <a:lstStyle/>
                  <a:p>
                    <a:r>
                      <a:rPr lang="en-US" b="0" i="0" baseline="0"/>
                      <a:t>forecast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7739-45B7-B540-E040D426CC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aseline="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'24'!$A$116:$A$117</c:f>
              <c:numCache>
                <c:formatCode>General</c:formatCode>
                <c:ptCount val="2"/>
                <c:pt idx="0">
                  <c:v>64</c:v>
                </c:pt>
                <c:pt idx="1">
                  <c:v>64</c:v>
                </c:pt>
              </c:numCache>
            </c:numRef>
          </c:xVal>
          <c:yVal>
            <c:numRef>
              <c:f>'24'!$B$116:$B$117</c:f>
              <c:numCache>
                <c:formatCode>0</c:formatCode>
                <c:ptCount val="2"/>
                <c:pt idx="0">
                  <c:v>0</c:v>
                </c:pt>
                <c:pt idx="1">
                  <c:v>150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739-45B7-B540-E040D426C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106752"/>
        <c:axId val="-975125248"/>
        <c:extLst/>
      </c:scatterChart>
      <c:catAx>
        <c:axId val="-97510675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 baseline="0"/>
            </a:pPr>
            <a:endParaRPr lang="en-US"/>
          </a:p>
        </c:txPr>
        <c:crossAx val="-975125248"/>
        <c:crosses val="autoZero"/>
        <c:auto val="0"/>
        <c:lblAlgn val="ctr"/>
        <c:lblOffset val="130"/>
        <c:tickLblSkip val="12"/>
        <c:tickMarkSkip val="12"/>
        <c:noMultiLvlLbl val="0"/>
      </c:catAx>
      <c:valAx>
        <c:axId val="-975125248"/>
        <c:scaling>
          <c:orientation val="minMax"/>
          <c:max val="15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106752"/>
        <c:crosses val="autoZero"/>
        <c:crossBetween val="between"/>
        <c:majorUnit val="25"/>
      </c:valAx>
      <c:spPr>
        <a:ln>
          <a:solidFill>
            <a:schemeClr val="bg1">
              <a:lumMod val="7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95" r="0.70000000000000095" t="0.75000000000001465" header="0.30000000000000032" footer="0.30000000000000032"/>
    <c:pageSetup orientation="landscape"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16095567529767"/>
          <c:y val="0.13019618479059342"/>
          <c:w val="0.81322740214411915"/>
          <c:h val="0.543262873069802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'25'!$H$27</c:f>
              <c:strCache>
                <c:ptCount val="1"/>
                <c:pt idx="0">
                  <c:v>Federal Gulf of America</c:v>
                </c:pt>
              </c:strCache>
            </c:strRef>
          </c:tx>
          <c:spPr>
            <a:solidFill>
              <a:schemeClr val="tx2">
                <a:lumMod val="90000"/>
                <a:lumOff val="10000"/>
              </a:schemeClr>
            </a:solidFill>
            <a:ln>
              <a:noFill/>
            </a:ln>
            <a:effectLst/>
          </c:spPr>
          <c:invertIfNegative val="0"/>
          <c:cat>
            <c:numRef>
              <c:f>'25'!$I$25:$L$25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'25'!$I$27:$L$27</c:f>
              <c:numCache>
                <c:formatCode>0.000</c:formatCode>
                <c:ptCount val="4"/>
                <c:pt idx="0">
                  <c:v>-0.18618064919999977</c:v>
                </c:pt>
                <c:pt idx="1">
                  <c:v>0.10378728209999988</c:v>
                </c:pt>
                <c:pt idx="2">
                  <c:v>1.0867224900000139E-2</c:v>
                </c:pt>
                <c:pt idx="3">
                  <c:v>-0.21799893550000005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13-4934-B92D-B7768DE47599}"/>
            </c:ext>
          </c:extLst>
        </c:ser>
        <c:ser>
          <c:idx val="2"/>
          <c:order val="1"/>
          <c:tx>
            <c:strRef>
              <c:f>'25'!$H$28</c:f>
              <c:strCache>
                <c:ptCount val="1"/>
                <c:pt idx="0">
                  <c:v>Lower 48 States (excl GOA)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'25'!$I$25:$L$25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'25'!$I$28:$L$28</c:f>
              <c:numCache>
                <c:formatCode>0.000</c:formatCode>
                <c:ptCount val="4"/>
                <c:pt idx="0">
                  <c:v>0.81620125000000598</c:v>
                </c:pt>
                <c:pt idx="1">
                  <c:v>5.2665983499999953</c:v>
                </c:pt>
                <c:pt idx="2">
                  <c:v>3.3643636500000014</c:v>
                </c:pt>
                <c:pt idx="3">
                  <c:v>5.1917005899999964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13-4934-B92D-B7768DE47599}"/>
            </c:ext>
          </c:extLst>
        </c:ser>
        <c:ser>
          <c:idx val="5"/>
          <c:order val="2"/>
          <c:tx>
            <c:strRef>
              <c:f>'25'!$B$26</c:f>
              <c:strCache>
                <c:ptCount val="1"/>
                <c:pt idx="0">
                  <c:v>Alaska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'25'!$I$25:$L$25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'25'!$I$26:$L$26</c:f>
              <c:numCache>
                <c:formatCode>0.000</c:formatCode>
                <c:ptCount val="4"/>
                <c:pt idx="0">
                  <c:v>8.576516900000053E-3</c:v>
                </c:pt>
                <c:pt idx="1">
                  <c:v>-5.215442899999978E-3</c:v>
                </c:pt>
                <c:pt idx="2">
                  <c:v>1.3291704100000024E-2</c:v>
                </c:pt>
                <c:pt idx="3">
                  <c:v>1.0637501399999971E-2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84-4F43-9730-DD815E995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75123072"/>
        <c:axId val="-975120896"/>
      </c:barChart>
      <c:lineChart>
        <c:grouping val="stacked"/>
        <c:varyColors val="0"/>
        <c:ser>
          <c:idx val="3"/>
          <c:order val="3"/>
          <c:tx>
            <c:strRef>
              <c:f>'25'!$B$29</c:f>
              <c:strCache>
                <c:ptCount val="1"/>
                <c:pt idx="0">
                  <c:v>total production</c:v>
                </c:pt>
              </c:strCache>
            </c:strRef>
          </c:tx>
          <c:spPr>
            <a:ln>
              <a:noFill/>
            </a:ln>
          </c:spPr>
          <c:marker>
            <c:symbol val="dot"/>
            <c:size val="5"/>
            <c:spPr>
              <a:solidFill>
                <a:schemeClr val="bg1"/>
              </a:solidFill>
              <a:ln w="38100">
                <a:solidFill>
                  <a:schemeClr val="tx1"/>
                </a:solidFill>
              </a:ln>
            </c:spPr>
          </c:marker>
          <c:dLbls>
            <c:dLbl>
              <c:idx val="1"/>
              <c:layout>
                <c:manualLayout>
                  <c:x val="-7.9718827096555533E-2"/>
                  <c:y val="-3.42933486815033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9144" tIns="9144" rIns="9144" bIns="9144" anchor="ctr">
                  <a:noAutofit/>
                </a:bodyPr>
                <a:lstStyle/>
                <a:p>
                  <a:pPr>
                    <a:defRPr sz="900" b="1" i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997294288561169"/>
                      <c:h val="7.33518256710209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D13-4934-B92D-B7768DE47599}"/>
                </c:ext>
              </c:extLst>
            </c:dLbl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064488251107596"/>
                      <c:h val="5.48050543710945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5D13-4934-B92D-B7768DE475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baseline="0">
                    <a:solidFill>
                      <a:sysClr val="windowText" lastClr="000000"/>
                    </a:solidFill>
                    <a:latin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cat>
            <c:numRef>
              <c:f>'25'!$I$25:$L$25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'25'!$I$29:$L$29</c:f>
              <c:numCache>
                <c:formatCode>0.0</c:formatCode>
                <c:ptCount val="4"/>
                <c:pt idx="0">
                  <c:v>0.63002060080000621</c:v>
                </c:pt>
                <c:pt idx="1">
                  <c:v>5.3703856320999952</c:v>
                </c:pt>
                <c:pt idx="2">
                  <c:v>3.3752308749000015</c:v>
                </c:pt>
                <c:pt idx="3">
                  <c:v>4.9737016544999966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D13-4934-B92D-B7768DE47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5123072"/>
        <c:axId val="-975120896"/>
      </c:lineChart>
      <c:scatterChart>
        <c:scatterStyle val="lineMarker"/>
        <c:varyColors val="0"/>
        <c:ser>
          <c:idx val="0"/>
          <c:order val="4"/>
          <c:tx>
            <c:strRef>
              <c:f>'25'!$B$89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'25'!$A$90:$A$91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xVal>
          <c:yVal>
            <c:numRef>
              <c:f>'25'!$B$90:$B$91</c:f>
              <c:numCache>
                <c:formatCode>0.00</c:formatCode>
                <c:ptCount val="2"/>
                <c:pt idx="0">
                  <c:v>-2</c:v>
                </c:pt>
                <c:pt idx="1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D13-4934-B92D-B7768DE47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106208"/>
        <c:axId val="-975115456"/>
      </c:scatterChart>
      <c:catAx>
        <c:axId val="-975123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20896"/>
        <c:crosses val="autoZero"/>
        <c:auto val="1"/>
        <c:lblAlgn val="ctr"/>
        <c:lblOffset val="100"/>
        <c:tickLblSkip val="1"/>
        <c:noMultiLvlLbl val="0"/>
      </c:catAx>
      <c:valAx>
        <c:axId val="-97512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23072"/>
        <c:crosses val="autoZero"/>
        <c:crossBetween val="between"/>
        <c:majorUnit val="1"/>
      </c:valAx>
      <c:valAx>
        <c:axId val="-975115456"/>
        <c:scaling>
          <c:orientation val="minMax"/>
          <c:max val="10"/>
          <c:min val="-2"/>
        </c:scaling>
        <c:delete val="0"/>
        <c:axPos val="r"/>
        <c:numFmt formatCode="0.00" sourceLinked="1"/>
        <c:majorTickMark val="none"/>
        <c:minorTickMark val="none"/>
        <c:tickLblPos val="none"/>
        <c:spPr>
          <a:ln>
            <a:solidFill>
              <a:schemeClr val="bg1">
                <a:lumMod val="85000"/>
              </a:schemeClr>
            </a:solidFill>
          </a:ln>
        </c:spPr>
        <c:crossAx val="-975106208"/>
        <c:crosses val="max"/>
        <c:crossBetween val="midCat"/>
      </c:valAx>
      <c:valAx>
        <c:axId val="-975106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75115456"/>
        <c:crosses val="autoZero"/>
        <c:crossBetween val="midCat"/>
      </c:valAx>
      <c:spPr>
        <a:noFill/>
        <a:ln>
          <a:solidFill>
            <a:schemeClr val="tx1">
              <a:lumMod val="15000"/>
              <a:lumOff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57500069267133"/>
          <c:y val="0.12744684181763474"/>
          <c:w val="0.7625780328369125"/>
          <c:h val="0.71706326800922748"/>
        </c:manualLayout>
      </c:layout>
      <c:lineChart>
        <c:grouping val="standard"/>
        <c:varyColors val="0"/>
        <c:ser>
          <c:idx val="0"/>
          <c:order val="0"/>
          <c:tx>
            <c:v>monthly history</c:v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'25'!$A$35:$A$82</c:f>
              <c:numCache>
                <c:formatCode>General</c:formatCode>
                <c:ptCount val="48"/>
                <c:pt idx="0">
                  <c:v>2024</c:v>
                </c:pt>
                <c:pt idx="1">
                  <c:v>2024</c:v>
                </c:pt>
                <c:pt idx="2">
                  <c:v>2024</c:v>
                </c:pt>
                <c:pt idx="3">
                  <c:v>2024</c:v>
                </c:pt>
                <c:pt idx="4">
                  <c:v>2024</c:v>
                </c:pt>
                <c:pt idx="5">
                  <c:v>2024</c:v>
                </c:pt>
                <c:pt idx="6">
                  <c:v>2024</c:v>
                </c:pt>
                <c:pt idx="7">
                  <c:v>2024</c:v>
                </c:pt>
                <c:pt idx="8">
                  <c:v>2024</c:v>
                </c:pt>
                <c:pt idx="9">
                  <c:v>2024</c:v>
                </c:pt>
                <c:pt idx="10">
                  <c:v>2024</c:v>
                </c:pt>
                <c:pt idx="11">
                  <c:v>2024</c:v>
                </c:pt>
                <c:pt idx="12">
                  <c:v>2025</c:v>
                </c:pt>
                <c:pt idx="13">
                  <c:v>2025</c:v>
                </c:pt>
                <c:pt idx="14">
                  <c:v>2025</c:v>
                </c:pt>
                <c:pt idx="15">
                  <c:v>2025</c:v>
                </c:pt>
                <c:pt idx="16">
                  <c:v>2025</c:v>
                </c:pt>
                <c:pt idx="17">
                  <c:v>2025</c:v>
                </c:pt>
                <c:pt idx="18">
                  <c:v>2025</c:v>
                </c:pt>
                <c:pt idx="19">
                  <c:v>2025</c:v>
                </c:pt>
                <c:pt idx="20">
                  <c:v>2025</c:v>
                </c:pt>
                <c:pt idx="21">
                  <c:v>2025</c:v>
                </c:pt>
                <c:pt idx="22">
                  <c:v>2025</c:v>
                </c:pt>
                <c:pt idx="23">
                  <c:v>2025</c:v>
                </c:pt>
                <c:pt idx="24">
                  <c:v>2026</c:v>
                </c:pt>
                <c:pt idx="25">
                  <c:v>2026</c:v>
                </c:pt>
                <c:pt idx="26">
                  <c:v>2026</c:v>
                </c:pt>
                <c:pt idx="27">
                  <c:v>2026</c:v>
                </c:pt>
                <c:pt idx="28">
                  <c:v>2026</c:v>
                </c:pt>
                <c:pt idx="29">
                  <c:v>2026</c:v>
                </c:pt>
                <c:pt idx="30">
                  <c:v>2026</c:v>
                </c:pt>
                <c:pt idx="31">
                  <c:v>2026</c:v>
                </c:pt>
                <c:pt idx="32">
                  <c:v>2026</c:v>
                </c:pt>
                <c:pt idx="33">
                  <c:v>2026</c:v>
                </c:pt>
                <c:pt idx="34">
                  <c:v>2026</c:v>
                </c:pt>
                <c:pt idx="35">
                  <c:v>2026</c:v>
                </c:pt>
                <c:pt idx="36">
                  <c:v>2027</c:v>
                </c:pt>
                <c:pt idx="37">
                  <c:v>2027</c:v>
                </c:pt>
                <c:pt idx="38">
                  <c:v>2027</c:v>
                </c:pt>
                <c:pt idx="39">
                  <c:v>2027</c:v>
                </c:pt>
                <c:pt idx="40">
                  <c:v>2027</c:v>
                </c:pt>
                <c:pt idx="41">
                  <c:v>2027</c:v>
                </c:pt>
                <c:pt idx="42">
                  <c:v>2027</c:v>
                </c:pt>
                <c:pt idx="43">
                  <c:v>2027</c:v>
                </c:pt>
                <c:pt idx="44">
                  <c:v>2027</c:v>
                </c:pt>
                <c:pt idx="45">
                  <c:v>2027</c:v>
                </c:pt>
                <c:pt idx="46">
                  <c:v>2027</c:v>
                </c:pt>
                <c:pt idx="47">
                  <c:v>2027</c:v>
                </c:pt>
              </c:numCache>
            </c:numRef>
          </c:cat>
          <c:val>
            <c:numRef>
              <c:f>'25'!$C$35:$C$82</c:f>
              <c:numCache>
                <c:formatCode>0.000</c:formatCode>
                <c:ptCount val="48"/>
                <c:pt idx="0">
                  <c:v>111.63498006</c:v>
                </c:pt>
                <c:pt idx="1">
                  <c:v>114.71103869</c:v>
                </c:pt>
                <c:pt idx="2">
                  <c:v>112.23288119</c:v>
                </c:pt>
                <c:pt idx="3">
                  <c:v>111.1833436</c:v>
                </c:pt>
                <c:pt idx="4">
                  <c:v>111.35469415999999</c:v>
                </c:pt>
                <c:pt idx="5">
                  <c:v>112.6927939</c:v>
                </c:pt>
                <c:pt idx="6">
                  <c:v>114.12364268</c:v>
                </c:pt>
                <c:pt idx="7">
                  <c:v>113.06155932</c:v>
                </c:pt>
                <c:pt idx="8">
                  <c:v>112.26925233</c:v>
                </c:pt>
                <c:pt idx="9">
                  <c:v>113.83357481</c:v>
                </c:pt>
                <c:pt idx="10">
                  <c:v>113.85201377</c:v>
                </c:pt>
                <c:pt idx="11">
                  <c:v>115.93128713</c:v>
                </c:pt>
                <c:pt idx="12">
                  <c:v>113.93577255</c:v>
                </c:pt>
                <c:pt idx="13">
                  <c:v>114.86662918</c:v>
                </c:pt>
                <c:pt idx="14">
                  <c:v>117.91068571</c:v>
                </c:pt>
                <c:pt idx="15">
                  <c:v>117.53662453</c:v>
                </c:pt>
                <c:pt idx="16">
                  <c:v>117.34105197</c:v>
                </c:pt>
                <c:pt idx="17">
                  <c:v>118.23363557</c:v>
                </c:pt>
                <c:pt idx="18">
                  <c:v>119.04119252</c:v>
                </c:pt>
                <c:pt idx="19">
                  <c:v>119.76116239</c:v>
                </c:pt>
                <c:pt idx="20">
                  <c:v>119.59842682999999</c:v>
                </c:pt>
                <c:pt idx="21">
                  <c:v>118.55099752</c:v>
                </c:pt>
                <c:pt idx="22">
                  <c:v>121.6068003</c:v>
                </c:pt>
                <c:pt idx="23">
                  <c:v>122.60686532</c:v>
                </c:pt>
                <c:pt idx="24">
                  <c:v>118.87656916</c:v>
                </c:pt>
                <c:pt idx="25">
                  <c:v>120.99823610999999</c:v>
                </c:pt>
                <c:pt idx="26">
                  <c:v>120.9006</c:v>
                </c:pt>
                <c:pt idx="27">
                  <c:v>121.11150000000001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4C-44BF-936A-90F59187D717}"/>
            </c:ext>
          </c:extLst>
        </c:ser>
        <c:ser>
          <c:idx val="2"/>
          <c:order val="1"/>
          <c:tx>
            <c:v>monthly forecast</c:v>
          </c:tx>
          <c:spPr>
            <a:ln w="28575" cap="rnd">
              <a:solidFill>
                <a:schemeClr val="accent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'25'!$A$35:$A$82</c:f>
              <c:numCache>
                <c:formatCode>General</c:formatCode>
                <c:ptCount val="48"/>
                <c:pt idx="0">
                  <c:v>2024</c:v>
                </c:pt>
                <c:pt idx="1">
                  <c:v>2024</c:v>
                </c:pt>
                <c:pt idx="2">
                  <c:v>2024</c:v>
                </c:pt>
                <c:pt idx="3">
                  <c:v>2024</c:v>
                </c:pt>
                <c:pt idx="4">
                  <c:v>2024</c:v>
                </c:pt>
                <c:pt idx="5">
                  <c:v>2024</c:v>
                </c:pt>
                <c:pt idx="6">
                  <c:v>2024</c:v>
                </c:pt>
                <c:pt idx="7">
                  <c:v>2024</c:v>
                </c:pt>
                <c:pt idx="8">
                  <c:v>2024</c:v>
                </c:pt>
                <c:pt idx="9">
                  <c:v>2024</c:v>
                </c:pt>
                <c:pt idx="10">
                  <c:v>2024</c:v>
                </c:pt>
                <c:pt idx="11">
                  <c:v>2024</c:v>
                </c:pt>
                <c:pt idx="12">
                  <c:v>2025</c:v>
                </c:pt>
                <c:pt idx="13">
                  <c:v>2025</c:v>
                </c:pt>
                <c:pt idx="14">
                  <c:v>2025</c:v>
                </c:pt>
                <c:pt idx="15">
                  <c:v>2025</c:v>
                </c:pt>
                <c:pt idx="16">
                  <c:v>2025</c:v>
                </c:pt>
                <c:pt idx="17">
                  <c:v>2025</c:v>
                </c:pt>
                <c:pt idx="18">
                  <c:v>2025</c:v>
                </c:pt>
                <c:pt idx="19">
                  <c:v>2025</c:v>
                </c:pt>
                <c:pt idx="20">
                  <c:v>2025</c:v>
                </c:pt>
                <c:pt idx="21">
                  <c:v>2025</c:v>
                </c:pt>
                <c:pt idx="22">
                  <c:v>2025</c:v>
                </c:pt>
                <c:pt idx="23">
                  <c:v>2025</c:v>
                </c:pt>
                <c:pt idx="24">
                  <c:v>2026</c:v>
                </c:pt>
                <c:pt idx="25">
                  <c:v>2026</c:v>
                </c:pt>
                <c:pt idx="26">
                  <c:v>2026</c:v>
                </c:pt>
                <c:pt idx="27">
                  <c:v>2026</c:v>
                </c:pt>
                <c:pt idx="28">
                  <c:v>2026</c:v>
                </c:pt>
                <c:pt idx="29">
                  <c:v>2026</c:v>
                </c:pt>
                <c:pt idx="30">
                  <c:v>2026</c:v>
                </c:pt>
                <c:pt idx="31">
                  <c:v>2026</c:v>
                </c:pt>
                <c:pt idx="32">
                  <c:v>2026</c:v>
                </c:pt>
                <c:pt idx="33">
                  <c:v>2026</c:v>
                </c:pt>
                <c:pt idx="34">
                  <c:v>2026</c:v>
                </c:pt>
                <c:pt idx="35">
                  <c:v>2026</c:v>
                </c:pt>
                <c:pt idx="36">
                  <c:v>2027</c:v>
                </c:pt>
                <c:pt idx="37">
                  <c:v>2027</c:v>
                </c:pt>
                <c:pt idx="38">
                  <c:v>2027</c:v>
                </c:pt>
                <c:pt idx="39">
                  <c:v>2027</c:v>
                </c:pt>
                <c:pt idx="40">
                  <c:v>2027</c:v>
                </c:pt>
                <c:pt idx="41">
                  <c:v>2027</c:v>
                </c:pt>
                <c:pt idx="42">
                  <c:v>2027</c:v>
                </c:pt>
                <c:pt idx="43">
                  <c:v>2027</c:v>
                </c:pt>
                <c:pt idx="44">
                  <c:v>2027</c:v>
                </c:pt>
                <c:pt idx="45">
                  <c:v>2027</c:v>
                </c:pt>
                <c:pt idx="46">
                  <c:v>2027</c:v>
                </c:pt>
                <c:pt idx="47">
                  <c:v>2027</c:v>
                </c:pt>
              </c:numCache>
            </c:numRef>
          </c:cat>
          <c:val>
            <c:numRef>
              <c:f>'25'!$D$35:$D$82</c:f>
              <c:numCache>
                <c:formatCode>0.000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121.11150000000001</c:v>
                </c:pt>
                <c:pt idx="28">
                  <c:v>121.33669999999999</c:v>
                </c:pt>
                <c:pt idx="29">
                  <c:v>121.6704</c:v>
                </c:pt>
                <c:pt idx="30">
                  <c:v>121.9849</c:v>
                </c:pt>
                <c:pt idx="31">
                  <c:v>122.255</c:v>
                </c:pt>
                <c:pt idx="32">
                  <c:v>122.45050000000001</c:v>
                </c:pt>
                <c:pt idx="33">
                  <c:v>122.8758</c:v>
                </c:pt>
                <c:pt idx="34">
                  <c:v>123.43600000000001</c:v>
                </c:pt>
                <c:pt idx="35">
                  <c:v>123.96120000000001</c:v>
                </c:pt>
                <c:pt idx="36">
                  <c:v>124.4051</c:v>
                </c:pt>
                <c:pt idx="37">
                  <c:v>123.15349999999999</c:v>
                </c:pt>
                <c:pt idx="38">
                  <c:v>125.3342</c:v>
                </c:pt>
                <c:pt idx="39">
                  <c:v>125.7642</c:v>
                </c:pt>
                <c:pt idx="40">
                  <c:v>126.2032</c:v>
                </c:pt>
                <c:pt idx="41">
                  <c:v>126.6474</c:v>
                </c:pt>
                <c:pt idx="42">
                  <c:v>127.1181</c:v>
                </c:pt>
                <c:pt idx="43">
                  <c:v>127.5693</c:v>
                </c:pt>
                <c:pt idx="44">
                  <c:v>127.9532</c:v>
                </c:pt>
                <c:pt idx="45">
                  <c:v>128.50030000000001</c:v>
                </c:pt>
                <c:pt idx="46">
                  <c:v>129.1163</c:v>
                </c:pt>
                <c:pt idx="47">
                  <c:v>129.6593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4C-44BF-936A-90F59187D717}"/>
            </c:ext>
          </c:extLst>
        </c:ser>
        <c:ser>
          <c:idx val="1"/>
          <c:order val="2"/>
          <c:tx>
            <c:strRef>
              <c:f>'25'!$E$34</c:f>
              <c:strCache>
                <c:ptCount val="1"/>
                <c:pt idx="0">
                  <c:v>annual average</c:v>
                </c:pt>
              </c:strCache>
            </c:strRef>
          </c:tx>
          <c:spPr>
            <a:ln w="25400" cap="rnd">
              <a:solidFill>
                <a:schemeClr val="tx1">
                  <a:lumMod val="50000"/>
                  <a:lumOff val="50000"/>
                  <a:alpha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'25'!$A$35:$A$82</c:f>
              <c:numCache>
                <c:formatCode>General</c:formatCode>
                <c:ptCount val="48"/>
                <c:pt idx="0">
                  <c:v>2024</c:v>
                </c:pt>
                <c:pt idx="1">
                  <c:v>2024</c:v>
                </c:pt>
                <c:pt idx="2">
                  <c:v>2024</c:v>
                </c:pt>
                <c:pt idx="3">
                  <c:v>2024</c:v>
                </c:pt>
                <c:pt idx="4">
                  <c:v>2024</c:v>
                </c:pt>
                <c:pt idx="5">
                  <c:v>2024</c:v>
                </c:pt>
                <c:pt idx="6">
                  <c:v>2024</c:v>
                </c:pt>
                <c:pt idx="7">
                  <c:v>2024</c:v>
                </c:pt>
                <c:pt idx="8">
                  <c:v>2024</c:v>
                </c:pt>
                <c:pt idx="9">
                  <c:v>2024</c:v>
                </c:pt>
                <c:pt idx="10">
                  <c:v>2024</c:v>
                </c:pt>
                <c:pt idx="11">
                  <c:v>2024</c:v>
                </c:pt>
                <c:pt idx="12">
                  <c:v>2025</c:v>
                </c:pt>
                <c:pt idx="13">
                  <c:v>2025</c:v>
                </c:pt>
                <c:pt idx="14">
                  <c:v>2025</c:v>
                </c:pt>
                <c:pt idx="15">
                  <c:v>2025</c:v>
                </c:pt>
                <c:pt idx="16">
                  <c:v>2025</c:v>
                </c:pt>
                <c:pt idx="17">
                  <c:v>2025</c:v>
                </c:pt>
                <c:pt idx="18">
                  <c:v>2025</c:v>
                </c:pt>
                <c:pt idx="19">
                  <c:v>2025</c:v>
                </c:pt>
                <c:pt idx="20">
                  <c:v>2025</c:v>
                </c:pt>
                <c:pt idx="21">
                  <c:v>2025</c:v>
                </c:pt>
                <c:pt idx="22">
                  <c:v>2025</c:v>
                </c:pt>
                <c:pt idx="23">
                  <c:v>2025</c:v>
                </c:pt>
                <c:pt idx="24">
                  <c:v>2026</c:v>
                </c:pt>
                <c:pt idx="25">
                  <c:v>2026</c:v>
                </c:pt>
                <c:pt idx="26">
                  <c:v>2026</c:v>
                </c:pt>
                <c:pt idx="27">
                  <c:v>2026</c:v>
                </c:pt>
                <c:pt idx="28">
                  <c:v>2026</c:v>
                </c:pt>
                <c:pt idx="29">
                  <c:v>2026</c:v>
                </c:pt>
                <c:pt idx="30">
                  <c:v>2026</c:v>
                </c:pt>
                <c:pt idx="31">
                  <c:v>2026</c:v>
                </c:pt>
                <c:pt idx="32">
                  <c:v>2026</c:v>
                </c:pt>
                <c:pt idx="33">
                  <c:v>2026</c:v>
                </c:pt>
                <c:pt idx="34">
                  <c:v>2026</c:v>
                </c:pt>
                <c:pt idx="35">
                  <c:v>2026</c:v>
                </c:pt>
                <c:pt idx="36">
                  <c:v>2027</c:v>
                </c:pt>
                <c:pt idx="37">
                  <c:v>2027</c:v>
                </c:pt>
                <c:pt idx="38">
                  <c:v>2027</c:v>
                </c:pt>
                <c:pt idx="39">
                  <c:v>2027</c:v>
                </c:pt>
                <c:pt idx="40">
                  <c:v>2027</c:v>
                </c:pt>
                <c:pt idx="41">
                  <c:v>2027</c:v>
                </c:pt>
                <c:pt idx="42">
                  <c:v>2027</c:v>
                </c:pt>
                <c:pt idx="43">
                  <c:v>2027</c:v>
                </c:pt>
                <c:pt idx="44">
                  <c:v>2027</c:v>
                </c:pt>
                <c:pt idx="45">
                  <c:v>2027</c:v>
                </c:pt>
                <c:pt idx="46">
                  <c:v>2027</c:v>
                </c:pt>
                <c:pt idx="47">
                  <c:v>2027</c:v>
                </c:pt>
              </c:numCache>
            </c:numRef>
          </c:cat>
          <c:val>
            <c:numRef>
              <c:f>'25'!$E$35:$E$82</c:f>
              <c:numCache>
                <c:formatCode>0.000</c:formatCode>
                <c:ptCount val="48"/>
                <c:pt idx="1">
                  <c:v>113.07342180333335</c:v>
                </c:pt>
                <c:pt idx="2">
                  <c:v>113.07342180333335</c:v>
                </c:pt>
                <c:pt idx="3">
                  <c:v>113.07342180333335</c:v>
                </c:pt>
                <c:pt idx="4">
                  <c:v>113.07342180333335</c:v>
                </c:pt>
                <c:pt idx="5">
                  <c:v>113.07342180333335</c:v>
                </c:pt>
                <c:pt idx="6">
                  <c:v>113.07342180333335</c:v>
                </c:pt>
                <c:pt idx="7">
                  <c:v>113.07342180333335</c:v>
                </c:pt>
                <c:pt idx="8">
                  <c:v>113.07342180333335</c:v>
                </c:pt>
                <c:pt idx="9">
                  <c:v>113.07342180333335</c:v>
                </c:pt>
                <c:pt idx="10">
                  <c:v>113.07342180333335</c:v>
                </c:pt>
                <c:pt idx="13">
                  <c:v>118.41582036583333</c:v>
                </c:pt>
                <c:pt idx="14">
                  <c:v>118.41582036583333</c:v>
                </c:pt>
                <c:pt idx="15">
                  <c:v>118.41582036583333</c:v>
                </c:pt>
                <c:pt idx="16">
                  <c:v>118.41582036583333</c:v>
                </c:pt>
                <c:pt idx="17">
                  <c:v>118.41582036583333</c:v>
                </c:pt>
                <c:pt idx="18">
                  <c:v>118.41582036583333</c:v>
                </c:pt>
                <c:pt idx="19">
                  <c:v>118.41582036583333</c:v>
                </c:pt>
                <c:pt idx="20">
                  <c:v>118.41582036583333</c:v>
                </c:pt>
                <c:pt idx="21">
                  <c:v>118.41582036583333</c:v>
                </c:pt>
                <c:pt idx="22">
                  <c:v>118.41582036583333</c:v>
                </c:pt>
                <c:pt idx="25">
                  <c:v>121.82145043916665</c:v>
                </c:pt>
                <c:pt idx="26">
                  <c:v>121.82145043916665</c:v>
                </c:pt>
                <c:pt idx="27">
                  <c:v>121.82145043916665</c:v>
                </c:pt>
                <c:pt idx="28">
                  <c:v>121.82145043916665</c:v>
                </c:pt>
                <c:pt idx="29">
                  <c:v>121.82145043916665</c:v>
                </c:pt>
                <c:pt idx="30">
                  <c:v>121.82145043916665</c:v>
                </c:pt>
                <c:pt idx="31">
                  <c:v>121.82145043916665</c:v>
                </c:pt>
                <c:pt idx="32">
                  <c:v>121.82145043916665</c:v>
                </c:pt>
                <c:pt idx="33">
                  <c:v>121.82145043916665</c:v>
                </c:pt>
                <c:pt idx="34">
                  <c:v>121.82145043916665</c:v>
                </c:pt>
                <c:pt idx="37">
                  <c:v>126.78534166666667</c:v>
                </c:pt>
                <c:pt idx="38">
                  <c:v>126.78534166666667</c:v>
                </c:pt>
                <c:pt idx="39">
                  <c:v>126.78534166666667</c:v>
                </c:pt>
                <c:pt idx="40">
                  <c:v>126.78534166666667</c:v>
                </c:pt>
                <c:pt idx="41">
                  <c:v>126.78534166666667</c:v>
                </c:pt>
                <c:pt idx="42">
                  <c:v>126.78534166666667</c:v>
                </c:pt>
                <c:pt idx="43">
                  <c:v>126.78534166666667</c:v>
                </c:pt>
                <c:pt idx="44">
                  <c:v>126.78534166666667</c:v>
                </c:pt>
                <c:pt idx="45">
                  <c:v>126.78534166666667</c:v>
                </c:pt>
                <c:pt idx="46">
                  <c:v>126.78534166666667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4C-44BF-936A-90F59187D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75118720"/>
        <c:axId val="-975124160"/>
      </c:lineChart>
      <c:catAx>
        <c:axId val="-975118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24160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-975124160"/>
        <c:scaling>
          <c:orientation val="minMax"/>
          <c:min val="10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18720"/>
        <c:crosses val="autoZero"/>
        <c:crossBetween val="midCat"/>
        <c:majorUnit val="2"/>
        <c:minorUnit val="0.5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90215806357542"/>
          <c:y val="0.1380914885639295"/>
          <c:w val="0.81249599008457274"/>
          <c:h val="0.5907462511561649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'26'!$H$26</c:f>
              <c:strCache>
                <c:ptCount val="1"/>
                <c:pt idx="0">
                  <c:v>electric power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'26'!$I$25:$L$25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'26'!$I$26:$L$26</c:f>
              <c:numCache>
                <c:formatCode>0.00</c:formatCode>
                <c:ptCount val="4"/>
                <c:pt idx="0">
                  <c:v>1.366403437999999</c:v>
                </c:pt>
                <c:pt idx="1">
                  <c:v>-1.0557827619999998</c:v>
                </c:pt>
                <c:pt idx="2">
                  <c:v>0.26447067099999799</c:v>
                </c:pt>
                <c:pt idx="3">
                  <c:v>1.8661804600000025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F-4EA2-8CC4-8A28EAA3BDC7}"/>
            </c:ext>
          </c:extLst>
        </c:ser>
        <c:ser>
          <c:idx val="2"/>
          <c:order val="1"/>
          <c:tx>
            <c:strRef>
              <c:f>'26'!$H$27</c:f>
              <c:strCache>
                <c:ptCount val="1"/>
                <c:pt idx="0">
                  <c:v>industrial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'26'!$I$25:$L$25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'26'!$I$27:$L$27</c:f>
              <c:numCache>
                <c:formatCode>0.00</c:formatCode>
                <c:ptCount val="4"/>
                <c:pt idx="0">
                  <c:v>9.8494349999995734E-3</c:v>
                </c:pt>
                <c:pt idx="1">
                  <c:v>0.18886015400000034</c:v>
                </c:pt>
                <c:pt idx="2">
                  <c:v>0.29724556200000052</c:v>
                </c:pt>
                <c:pt idx="3">
                  <c:v>0.40191528799999787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3F-4EA2-8CC4-8A28EAA3BDC7}"/>
            </c:ext>
          </c:extLst>
        </c:ser>
        <c:ser>
          <c:idx val="4"/>
          <c:order val="2"/>
          <c:tx>
            <c:strRef>
              <c:f>'26'!$H$28</c:f>
              <c:strCache>
                <c:ptCount val="1"/>
                <c:pt idx="0">
                  <c:v>residential and commercial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8575" cap="rnd">
              <a:noFill/>
              <a:round/>
            </a:ln>
            <a:effectLst/>
          </c:spPr>
          <c:invertIfNegative val="0"/>
          <c:cat>
            <c:numRef>
              <c:f>'26'!$I$25:$L$25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'26'!$I$28:$L$28</c:f>
              <c:numCache>
                <c:formatCode>0.00</c:formatCode>
                <c:ptCount val="4"/>
                <c:pt idx="0">
                  <c:v>-0.46434805069999996</c:v>
                </c:pt>
                <c:pt idx="1">
                  <c:v>2.1094603796000015</c:v>
                </c:pt>
                <c:pt idx="2">
                  <c:v>-1.320282627400001</c:v>
                </c:pt>
                <c:pt idx="3">
                  <c:v>0.52921469019999634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3F-4EA2-8CC4-8A28EAA3BDC7}"/>
            </c:ext>
          </c:extLst>
        </c:ser>
        <c:ser>
          <c:idx val="0"/>
          <c:order val="3"/>
          <c:tx>
            <c:strRef>
              <c:f>'26'!$H$29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8575">
              <a:noFill/>
            </a:ln>
          </c:spPr>
          <c:invertIfNegative val="0"/>
          <c:cat>
            <c:numRef>
              <c:f>'26'!$I$25:$L$25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'26'!$I$29:$L$29</c:f>
              <c:numCache>
                <c:formatCode>0.00</c:formatCode>
                <c:ptCount val="4"/>
                <c:pt idx="0">
                  <c:v>0.12310730370001011</c:v>
                </c:pt>
                <c:pt idx="1">
                  <c:v>0.30901251539998498</c:v>
                </c:pt>
                <c:pt idx="2">
                  <c:v>0.12335810440001183</c:v>
                </c:pt>
                <c:pt idx="3">
                  <c:v>0.3772720957999951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3F-4EA2-8CC4-8A28EAA3B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75119808"/>
        <c:axId val="-975131232"/>
      </c:barChart>
      <c:lineChart>
        <c:grouping val="stacked"/>
        <c:varyColors val="0"/>
        <c:ser>
          <c:idx val="3"/>
          <c:order val="4"/>
          <c:tx>
            <c:strRef>
              <c:f>'26'!$B$30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</c:spPr>
          <c:marker>
            <c:symbol val="dot"/>
            <c:size val="5"/>
            <c:spPr>
              <a:solidFill>
                <a:schemeClr val="tx1"/>
              </a:solidFill>
              <a:ln w="38100"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6.7470551911987892E-2"/>
                  <c:y val="-7.9891864651815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B2-461B-BC0F-9D902C4CD3CE}"/>
                </c:ext>
              </c:extLst>
            </c:dLbl>
            <c:dLbl>
              <c:idx val="1"/>
              <c:layout>
                <c:manualLayout>
                  <c:x val="-7.437253583203926E-2"/>
                  <c:y val="-4.19592031987805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 b="1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9838890496989366E-2"/>
                      <c:h val="7.000445356492299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441-46C3-8F9F-BB2F9D92C485}"/>
                </c:ext>
              </c:extLst>
            </c:dLbl>
            <c:dLbl>
              <c:idx val="2"/>
              <c:layout>
                <c:manualLayout>
                  <c:x val="-8.9224741508120681E-2"/>
                  <c:y val="4.82084196883920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76-4CA8-88B3-6505D41702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cat>
            <c:numRef>
              <c:f>'26'!$I$25:$L$25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'26'!$I$30:$L$30</c:f>
              <c:numCache>
                <c:formatCode>0.0</c:formatCode>
                <c:ptCount val="4"/>
                <c:pt idx="0">
                  <c:v>1.0350121260000087</c:v>
                </c:pt>
                <c:pt idx="1">
                  <c:v>1.5515502869999871</c:v>
                </c:pt>
                <c:pt idx="2">
                  <c:v>-0.63520828999999068</c:v>
                </c:pt>
                <c:pt idx="3">
                  <c:v>3.1745825339999918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93F-4EA2-8CC4-8A28EAA3B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5119808"/>
        <c:axId val="-975131232"/>
      </c:lineChart>
      <c:scatterChart>
        <c:scatterStyle val="lineMarker"/>
        <c:varyColors val="0"/>
        <c:ser>
          <c:idx val="5"/>
          <c:order val="5"/>
          <c:tx>
            <c:strRef>
              <c:f>'26'!$B$89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'26'!$A$90:$A$91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xVal>
          <c:yVal>
            <c:numRef>
              <c:f>'26'!$B$90:$B$91</c:f>
              <c:numCache>
                <c:formatCode>0.00</c:formatCode>
                <c:ptCount val="2"/>
                <c:pt idx="0">
                  <c:v>-2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893F-4EA2-8CC4-8A28EAA3B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117088"/>
        <c:axId val="-975110016"/>
      </c:scatterChart>
      <c:catAx>
        <c:axId val="-975119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31232"/>
        <c:crosses val="autoZero"/>
        <c:auto val="1"/>
        <c:lblAlgn val="ctr"/>
        <c:lblOffset val="100"/>
        <c:tickLblSkip val="1"/>
        <c:noMultiLvlLbl val="0"/>
      </c:catAx>
      <c:valAx>
        <c:axId val="-975131232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19808"/>
        <c:crosses val="autoZero"/>
        <c:crossBetween val="between"/>
      </c:valAx>
      <c:valAx>
        <c:axId val="-975110016"/>
        <c:scaling>
          <c:orientation val="minMax"/>
          <c:max val="4"/>
          <c:min val="-2"/>
        </c:scaling>
        <c:delete val="0"/>
        <c:axPos val="r"/>
        <c:numFmt formatCode="0.00" sourceLinked="1"/>
        <c:majorTickMark val="none"/>
        <c:minorTickMark val="none"/>
        <c:tickLblPos val="none"/>
        <c:spPr>
          <a:ln>
            <a:solidFill>
              <a:schemeClr val="bg1">
                <a:lumMod val="85000"/>
              </a:schemeClr>
            </a:solidFill>
          </a:ln>
        </c:spPr>
        <c:crossAx val="-975117088"/>
        <c:crosses val="max"/>
        <c:crossBetween val="midCat"/>
      </c:valAx>
      <c:valAx>
        <c:axId val="-975117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75110016"/>
        <c:crosses val="autoZero"/>
        <c:crossBetween val="midCat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en-US" sz="1000" b="1">
                <a:effectLst/>
              </a:rPr>
              <a:t>World liquid</a:t>
            </a:r>
            <a:r>
              <a:rPr lang="en-US" sz="1000" b="1" baseline="0">
                <a:effectLst/>
              </a:rPr>
              <a:t> fuels consumption </a:t>
            </a:r>
            <a:endParaRPr lang="en-US" sz="1000">
              <a:effectLst/>
            </a:endParaRPr>
          </a:p>
          <a:p>
            <a:pPr algn="l">
              <a:defRPr/>
            </a:pPr>
            <a:r>
              <a:rPr lang="en-US" sz="1000" b="0" baseline="0">
                <a:effectLst/>
              </a:rPr>
              <a:t>million barrels per day</a:t>
            </a:r>
            <a:endParaRPr lang="en-US" sz="1000" b="0">
              <a:effectLst/>
            </a:endParaRPr>
          </a:p>
        </c:rich>
      </c:tx>
      <c:layout>
        <c:manualLayout>
          <c:xMode val="edge"/>
          <c:yMode val="edge"/>
          <c:x val="6.2299504228638077E-4"/>
          <c:y val="1.57829174174544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6226836611978677E-2"/>
          <c:y val="0.14555020139693087"/>
          <c:w val="0.84472940568883736"/>
          <c:h val="0.65701979474291239"/>
        </c:manualLayout>
      </c:layout>
      <c:areaChart>
        <c:grouping val="stacked"/>
        <c:varyColors val="0"/>
        <c:ser>
          <c:idx val="2"/>
          <c:order val="0"/>
          <c:tx>
            <c:strRef>
              <c:f>'3'!$G$27</c:f>
              <c:strCache>
                <c:ptCount val="1"/>
                <c:pt idx="0">
                  <c:v>OECD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25400">
              <a:noFill/>
            </a:ln>
          </c:spPr>
          <c:cat>
            <c:numRef>
              <c:f>'3'!$B$28:$B$75</c:f>
              <c:numCache>
                <c:formatCode>mmm\ yyyy</c:formatCode>
                <c:ptCount val="48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  <c:pt idx="27">
                  <c:v>46113</c:v>
                </c:pt>
                <c:pt idx="28">
                  <c:v>46143</c:v>
                </c:pt>
                <c:pt idx="29">
                  <c:v>46174</c:v>
                </c:pt>
                <c:pt idx="30">
                  <c:v>46204</c:v>
                </c:pt>
                <c:pt idx="31">
                  <c:v>46235</c:v>
                </c:pt>
                <c:pt idx="32">
                  <c:v>46266</c:v>
                </c:pt>
                <c:pt idx="33">
                  <c:v>46296</c:v>
                </c:pt>
                <c:pt idx="34">
                  <c:v>46327</c:v>
                </c:pt>
                <c:pt idx="35">
                  <c:v>46357</c:v>
                </c:pt>
                <c:pt idx="36">
                  <c:v>46388</c:v>
                </c:pt>
                <c:pt idx="37">
                  <c:v>46419</c:v>
                </c:pt>
                <c:pt idx="38">
                  <c:v>46447</c:v>
                </c:pt>
                <c:pt idx="39">
                  <c:v>46478</c:v>
                </c:pt>
                <c:pt idx="40">
                  <c:v>46508</c:v>
                </c:pt>
                <c:pt idx="41">
                  <c:v>46539</c:v>
                </c:pt>
                <c:pt idx="42">
                  <c:v>46569</c:v>
                </c:pt>
                <c:pt idx="43">
                  <c:v>46600</c:v>
                </c:pt>
                <c:pt idx="44">
                  <c:v>46631</c:v>
                </c:pt>
                <c:pt idx="45">
                  <c:v>46661</c:v>
                </c:pt>
                <c:pt idx="46">
                  <c:v>46692</c:v>
                </c:pt>
                <c:pt idx="47">
                  <c:v>46722</c:v>
                </c:pt>
              </c:numCache>
            </c:numRef>
          </c:cat>
          <c:val>
            <c:numRef>
              <c:f>'3'!$G$28:$G$75</c:f>
              <c:numCache>
                <c:formatCode>0.000</c:formatCode>
                <c:ptCount val="48"/>
                <c:pt idx="0">
                  <c:v>44.558887788</c:v>
                </c:pt>
                <c:pt idx="1">
                  <c:v>45.309075331999999</c:v>
                </c:pt>
                <c:pt idx="2">
                  <c:v>44.926488683999999</c:v>
                </c:pt>
                <c:pt idx="3">
                  <c:v>45.475564716000001</c:v>
                </c:pt>
                <c:pt idx="4">
                  <c:v>46.010722416999997</c:v>
                </c:pt>
                <c:pt idx="5">
                  <c:v>46.132544705999997</c:v>
                </c:pt>
                <c:pt idx="6">
                  <c:v>46.560237962999999</c:v>
                </c:pt>
                <c:pt idx="7">
                  <c:v>46.794467642999997</c:v>
                </c:pt>
                <c:pt idx="8">
                  <c:v>46.128636401000001</c:v>
                </c:pt>
                <c:pt idx="9">
                  <c:v>47.257419849999998</c:v>
                </c:pt>
                <c:pt idx="10">
                  <c:v>46.052735165999998</c:v>
                </c:pt>
                <c:pt idx="11">
                  <c:v>45.858425971000003</c:v>
                </c:pt>
                <c:pt idx="12">
                  <c:v>45.228590167</c:v>
                </c:pt>
                <c:pt idx="13">
                  <c:v>45.812916456000004</c:v>
                </c:pt>
                <c:pt idx="14">
                  <c:v>44.866475340000001</c:v>
                </c:pt>
                <c:pt idx="15">
                  <c:v>45.681014787999999</c:v>
                </c:pt>
                <c:pt idx="16">
                  <c:v>44.920434739999997</c:v>
                </c:pt>
                <c:pt idx="17">
                  <c:v>46.474652618</c:v>
                </c:pt>
                <c:pt idx="18">
                  <c:v>46.709663933000002</c:v>
                </c:pt>
                <c:pt idx="19">
                  <c:v>46.159843189</c:v>
                </c:pt>
                <c:pt idx="20">
                  <c:v>46.733738060999997</c:v>
                </c:pt>
                <c:pt idx="21">
                  <c:v>46.464472737000001</c:v>
                </c:pt>
                <c:pt idx="22">
                  <c:v>45.199823563000002</c:v>
                </c:pt>
                <c:pt idx="23">
                  <c:v>46.542343408999997</c:v>
                </c:pt>
                <c:pt idx="24">
                  <c:v>45.387830278999999</c:v>
                </c:pt>
                <c:pt idx="25">
                  <c:v>46.569573515999998</c:v>
                </c:pt>
                <c:pt idx="26">
                  <c:v>45.009565686999998</c:v>
                </c:pt>
                <c:pt idx="27">
                  <c:v>45.114090580999999</c:v>
                </c:pt>
                <c:pt idx="28">
                  <c:v>44.832183245000003</c:v>
                </c:pt>
                <c:pt idx="29">
                  <c:v>45.676865997999997</c:v>
                </c:pt>
                <c:pt idx="30">
                  <c:v>46.000742266000003</c:v>
                </c:pt>
                <c:pt idx="31">
                  <c:v>46.329839194000002</c:v>
                </c:pt>
                <c:pt idx="32">
                  <c:v>45.642464265999998</c:v>
                </c:pt>
                <c:pt idx="33">
                  <c:v>45.760543839999997</c:v>
                </c:pt>
                <c:pt idx="34">
                  <c:v>45.346879723999997</c:v>
                </c:pt>
                <c:pt idx="35">
                  <c:v>45.670295416000002</c:v>
                </c:pt>
                <c:pt idx="36">
                  <c:v>44.695384159</c:v>
                </c:pt>
                <c:pt idx="37">
                  <c:v>45.852311192999998</c:v>
                </c:pt>
                <c:pt idx="38">
                  <c:v>45.126599888000001</c:v>
                </c:pt>
                <c:pt idx="39">
                  <c:v>45.123669196000002</c:v>
                </c:pt>
                <c:pt idx="40">
                  <c:v>45.020626196000002</c:v>
                </c:pt>
                <c:pt idx="41">
                  <c:v>45.861834438999999</c:v>
                </c:pt>
                <c:pt idx="42">
                  <c:v>46.081138535000001</c:v>
                </c:pt>
                <c:pt idx="43">
                  <c:v>46.411518872999999</c:v>
                </c:pt>
                <c:pt idx="44">
                  <c:v>45.722844821999999</c:v>
                </c:pt>
                <c:pt idx="45">
                  <c:v>45.874159560999999</c:v>
                </c:pt>
                <c:pt idx="46">
                  <c:v>45.515594563999997</c:v>
                </c:pt>
                <c:pt idx="47">
                  <c:v>45.874232573999997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63-4A3A-AC63-E2868896075E}"/>
            </c:ext>
          </c:extLst>
        </c:ser>
        <c:ser>
          <c:idx val="3"/>
          <c:order val="1"/>
          <c:tx>
            <c:strRef>
              <c:f>'3'!$H$27</c:f>
              <c:strCache>
                <c:ptCount val="1"/>
                <c:pt idx="0">
                  <c:v>non-OECD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cat>
            <c:numRef>
              <c:f>'3'!$B$28:$B$75</c:f>
              <c:numCache>
                <c:formatCode>mmm\ yyyy</c:formatCode>
                <c:ptCount val="48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  <c:pt idx="27">
                  <c:v>46113</c:v>
                </c:pt>
                <c:pt idx="28">
                  <c:v>46143</c:v>
                </c:pt>
                <c:pt idx="29">
                  <c:v>46174</c:v>
                </c:pt>
                <c:pt idx="30">
                  <c:v>46204</c:v>
                </c:pt>
                <c:pt idx="31">
                  <c:v>46235</c:v>
                </c:pt>
                <c:pt idx="32">
                  <c:v>46266</c:v>
                </c:pt>
                <c:pt idx="33">
                  <c:v>46296</c:v>
                </c:pt>
                <c:pt idx="34">
                  <c:v>46327</c:v>
                </c:pt>
                <c:pt idx="35">
                  <c:v>46357</c:v>
                </c:pt>
                <c:pt idx="36">
                  <c:v>46388</c:v>
                </c:pt>
                <c:pt idx="37">
                  <c:v>46419</c:v>
                </c:pt>
                <c:pt idx="38">
                  <c:v>46447</c:v>
                </c:pt>
                <c:pt idx="39">
                  <c:v>46478</c:v>
                </c:pt>
                <c:pt idx="40">
                  <c:v>46508</c:v>
                </c:pt>
                <c:pt idx="41">
                  <c:v>46539</c:v>
                </c:pt>
                <c:pt idx="42">
                  <c:v>46569</c:v>
                </c:pt>
                <c:pt idx="43">
                  <c:v>46600</c:v>
                </c:pt>
                <c:pt idx="44">
                  <c:v>46631</c:v>
                </c:pt>
                <c:pt idx="45">
                  <c:v>46661</c:v>
                </c:pt>
                <c:pt idx="46">
                  <c:v>46692</c:v>
                </c:pt>
                <c:pt idx="47">
                  <c:v>46722</c:v>
                </c:pt>
              </c:numCache>
            </c:numRef>
          </c:cat>
          <c:val>
            <c:numRef>
              <c:f>'3'!$H$28:$H$75</c:f>
              <c:numCache>
                <c:formatCode>0.000</c:formatCode>
                <c:ptCount val="48"/>
                <c:pt idx="0">
                  <c:v>55.182331376</c:v>
                </c:pt>
                <c:pt idx="1">
                  <c:v>56.595828787000002</c:v>
                </c:pt>
                <c:pt idx="2">
                  <c:v>56.396096798999999</c:v>
                </c:pt>
                <c:pt idx="3">
                  <c:v>56.678289644000003</c:v>
                </c:pt>
                <c:pt idx="4">
                  <c:v>57.127355803999997</c:v>
                </c:pt>
                <c:pt idx="5">
                  <c:v>57.675640835999999</c:v>
                </c:pt>
                <c:pt idx="6">
                  <c:v>57.431297080999997</c:v>
                </c:pt>
                <c:pt idx="7">
                  <c:v>56.727562137</c:v>
                </c:pt>
                <c:pt idx="8">
                  <c:v>57.268438246999999</c:v>
                </c:pt>
                <c:pt idx="9">
                  <c:v>56.460743618000002</c:v>
                </c:pt>
                <c:pt idx="10">
                  <c:v>57.290594947000002</c:v>
                </c:pt>
                <c:pt idx="11">
                  <c:v>57.706710766999997</c:v>
                </c:pt>
                <c:pt idx="12">
                  <c:v>56.488266262000003</c:v>
                </c:pt>
                <c:pt idx="13">
                  <c:v>57.395814667000003</c:v>
                </c:pt>
                <c:pt idx="14">
                  <c:v>57.147975185999996</c:v>
                </c:pt>
                <c:pt idx="15">
                  <c:v>57.594304628000003</c:v>
                </c:pt>
                <c:pt idx="16">
                  <c:v>58.276694333999998</c:v>
                </c:pt>
                <c:pt idx="17">
                  <c:v>58.943057830999997</c:v>
                </c:pt>
                <c:pt idx="18">
                  <c:v>58.408040507999999</c:v>
                </c:pt>
                <c:pt idx="19">
                  <c:v>58.026574990999997</c:v>
                </c:pt>
                <c:pt idx="20">
                  <c:v>58.810649548999997</c:v>
                </c:pt>
                <c:pt idx="21">
                  <c:v>57.677866469000001</c:v>
                </c:pt>
                <c:pt idx="22">
                  <c:v>58.732515202000002</c:v>
                </c:pt>
                <c:pt idx="23">
                  <c:v>59.365624375000003</c:v>
                </c:pt>
                <c:pt idx="24">
                  <c:v>57.220702113999998</c:v>
                </c:pt>
                <c:pt idx="25">
                  <c:v>58.115362726999997</c:v>
                </c:pt>
                <c:pt idx="26">
                  <c:v>57.322337738000002</c:v>
                </c:pt>
                <c:pt idx="27">
                  <c:v>58.054232186</c:v>
                </c:pt>
                <c:pt idx="28">
                  <c:v>58.567366493999998</c:v>
                </c:pt>
                <c:pt idx="29">
                  <c:v>59.356921178</c:v>
                </c:pt>
                <c:pt idx="30">
                  <c:v>58.933163264999997</c:v>
                </c:pt>
                <c:pt idx="31">
                  <c:v>58.538606772000001</c:v>
                </c:pt>
                <c:pt idx="32">
                  <c:v>59.380718811999998</c:v>
                </c:pt>
                <c:pt idx="33">
                  <c:v>58.036726317000003</c:v>
                </c:pt>
                <c:pt idx="34">
                  <c:v>59.151639639999999</c:v>
                </c:pt>
                <c:pt idx="35">
                  <c:v>59.925442756999999</c:v>
                </c:pt>
                <c:pt idx="36">
                  <c:v>58.343484664999998</c:v>
                </c:pt>
                <c:pt idx="37">
                  <c:v>59.454844137999999</c:v>
                </c:pt>
                <c:pt idx="38">
                  <c:v>59.060362247</c:v>
                </c:pt>
                <c:pt idx="39">
                  <c:v>59.9090755</c:v>
                </c:pt>
                <c:pt idx="40">
                  <c:v>60.260450495999997</c:v>
                </c:pt>
                <c:pt idx="41">
                  <c:v>60.973169884000001</c:v>
                </c:pt>
                <c:pt idx="42">
                  <c:v>60.397452188999999</c:v>
                </c:pt>
                <c:pt idx="43">
                  <c:v>59.964824423000003</c:v>
                </c:pt>
                <c:pt idx="44">
                  <c:v>60.812458446000001</c:v>
                </c:pt>
                <c:pt idx="45">
                  <c:v>59.450516659000002</c:v>
                </c:pt>
                <c:pt idx="46">
                  <c:v>60.584637528000002</c:v>
                </c:pt>
                <c:pt idx="47">
                  <c:v>61.358219826999999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63-4A3A-AC63-E28688960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00297824"/>
        <c:axId val="-1500325568"/>
      </c:areaChart>
      <c:scatterChart>
        <c:scatterStyle val="lineMarker"/>
        <c:varyColors val="0"/>
        <c:ser>
          <c:idx val="0"/>
          <c:order val="2"/>
          <c:tx>
            <c:strRef>
              <c:f>'3'!$C$79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'3'!$B$80:$B$81</c:f>
              <c:numCache>
                <c:formatCode>0</c:formatCode>
                <c:ptCount val="2"/>
                <c:pt idx="0">
                  <c:v>28.5</c:v>
                </c:pt>
                <c:pt idx="1">
                  <c:v>28.5</c:v>
                </c:pt>
              </c:numCache>
            </c:numRef>
          </c:xVal>
          <c:yVal>
            <c:numRef>
              <c:f>'3'!$C$80:$C$81</c:f>
              <c:numCache>
                <c:formatCode>General</c:formatCode>
                <c:ptCount val="2"/>
                <c:pt idx="0">
                  <c:v>0</c:v>
                </c:pt>
                <c:pt idx="1">
                  <c:v>1.2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D63-4A3A-AC63-E28688960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01322512"/>
        <c:axId val="-1501330128"/>
      </c:scatterChart>
      <c:dateAx>
        <c:axId val="-150029782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-1500325568"/>
        <c:crosses val="autoZero"/>
        <c:auto val="0"/>
        <c:lblOffset val="100"/>
        <c:baseTimeUnit val="months"/>
        <c:majorUnit val="12"/>
        <c:majorTimeUnit val="months"/>
        <c:minorUnit val="1"/>
        <c:minorTimeUnit val="months"/>
      </c:dateAx>
      <c:valAx>
        <c:axId val="-1500325568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baseline="0"/>
            </a:pPr>
            <a:endParaRPr lang="en-US"/>
          </a:p>
        </c:txPr>
        <c:crossAx val="-1500297824"/>
        <c:crosses val="autoZero"/>
        <c:crossBetween val="midCat"/>
      </c:valAx>
      <c:valAx>
        <c:axId val="-1501330128"/>
        <c:scaling>
          <c:orientation val="minMax"/>
          <c:max val="1"/>
        </c:scaling>
        <c:delete val="0"/>
        <c:axPos val="r"/>
        <c:numFmt formatCode="General" sourceLinked="1"/>
        <c:majorTickMark val="out"/>
        <c:minorTickMark val="none"/>
        <c:tickLblPos val="none"/>
        <c:spPr>
          <a:ln>
            <a:noFill/>
          </a:ln>
        </c:spPr>
        <c:crossAx val="-1501322512"/>
        <c:crosses val="max"/>
        <c:crossBetween val="midCat"/>
      </c:valAx>
      <c:valAx>
        <c:axId val="-1501322512"/>
        <c:scaling>
          <c:orientation val="minMax"/>
          <c:max val="48"/>
          <c:min val="0"/>
        </c:scaling>
        <c:delete val="0"/>
        <c:axPos val="t"/>
        <c:numFmt formatCode="0" sourceLinked="1"/>
        <c:majorTickMark val="none"/>
        <c:minorTickMark val="none"/>
        <c:tickLblPos val="none"/>
        <c:spPr>
          <a:ln>
            <a:noFill/>
          </a:ln>
        </c:spPr>
        <c:crossAx val="-1501330128"/>
        <c:crosses val="max"/>
        <c:crossBetween val="midCat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988" l="0.70000000000000062" r="0.70000000000000062" t="0.75000000000000988" header="0.30000000000000032" footer="0.30000000000000032"/>
    <c:pageSetup orientation="landscape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91049430294513"/>
          <c:y val="0.14321428571428574"/>
          <c:w val="0.7520214156991597"/>
          <c:h val="0.70917354080739903"/>
        </c:manualLayout>
      </c:layout>
      <c:lineChart>
        <c:grouping val="standard"/>
        <c:varyColors val="0"/>
        <c:ser>
          <c:idx val="0"/>
          <c:order val="0"/>
          <c:tx>
            <c:v>monthly history</c:v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'26'!$A$36:$A$83</c:f>
              <c:numCache>
                <c:formatCode>General</c:formatCode>
                <c:ptCount val="48"/>
                <c:pt idx="0">
                  <c:v>2024</c:v>
                </c:pt>
                <c:pt idx="1">
                  <c:v>2024</c:v>
                </c:pt>
                <c:pt idx="2">
                  <c:v>2024</c:v>
                </c:pt>
                <c:pt idx="3">
                  <c:v>2024</c:v>
                </c:pt>
                <c:pt idx="4">
                  <c:v>2024</c:v>
                </c:pt>
                <c:pt idx="5">
                  <c:v>2024</c:v>
                </c:pt>
                <c:pt idx="6">
                  <c:v>2024</c:v>
                </c:pt>
                <c:pt idx="7">
                  <c:v>2024</c:v>
                </c:pt>
                <c:pt idx="8">
                  <c:v>2024</c:v>
                </c:pt>
                <c:pt idx="9">
                  <c:v>2024</c:v>
                </c:pt>
                <c:pt idx="10">
                  <c:v>2024</c:v>
                </c:pt>
                <c:pt idx="11">
                  <c:v>2024</c:v>
                </c:pt>
                <c:pt idx="12">
                  <c:v>2025</c:v>
                </c:pt>
                <c:pt idx="13">
                  <c:v>2025</c:v>
                </c:pt>
                <c:pt idx="14">
                  <c:v>2025</c:v>
                </c:pt>
                <c:pt idx="15">
                  <c:v>2025</c:v>
                </c:pt>
                <c:pt idx="16">
                  <c:v>2025</c:v>
                </c:pt>
                <c:pt idx="17">
                  <c:v>2025</c:v>
                </c:pt>
                <c:pt idx="18">
                  <c:v>2025</c:v>
                </c:pt>
                <c:pt idx="19">
                  <c:v>2025</c:v>
                </c:pt>
                <c:pt idx="20">
                  <c:v>2025</c:v>
                </c:pt>
                <c:pt idx="21">
                  <c:v>2025</c:v>
                </c:pt>
                <c:pt idx="22">
                  <c:v>2025</c:v>
                </c:pt>
                <c:pt idx="23">
                  <c:v>2025</c:v>
                </c:pt>
                <c:pt idx="24">
                  <c:v>2026</c:v>
                </c:pt>
                <c:pt idx="25">
                  <c:v>2026</c:v>
                </c:pt>
                <c:pt idx="26">
                  <c:v>2026</c:v>
                </c:pt>
                <c:pt idx="27">
                  <c:v>2026</c:v>
                </c:pt>
                <c:pt idx="28">
                  <c:v>2026</c:v>
                </c:pt>
                <c:pt idx="29">
                  <c:v>2026</c:v>
                </c:pt>
                <c:pt idx="30">
                  <c:v>2026</c:v>
                </c:pt>
                <c:pt idx="31">
                  <c:v>2026</c:v>
                </c:pt>
                <c:pt idx="32">
                  <c:v>2026</c:v>
                </c:pt>
                <c:pt idx="33">
                  <c:v>2026</c:v>
                </c:pt>
                <c:pt idx="34">
                  <c:v>2026</c:v>
                </c:pt>
                <c:pt idx="35">
                  <c:v>2026</c:v>
                </c:pt>
                <c:pt idx="36">
                  <c:v>2027</c:v>
                </c:pt>
                <c:pt idx="37">
                  <c:v>2027</c:v>
                </c:pt>
                <c:pt idx="38">
                  <c:v>2027</c:v>
                </c:pt>
                <c:pt idx="39">
                  <c:v>2027</c:v>
                </c:pt>
                <c:pt idx="40">
                  <c:v>2027</c:v>
                </c:pt>
                <c:pt idx="41">
                  <c:v>2027</c:v>
                </c:pt>
                <c:pt idx="42">
                  <c:v>2027</c:v>
                </c:pt>
                <c:pt idx="43">
                  <c:v>2027</c:v>
                </c:pt>
                <c:pt idx="44">
                  <c:v>2027</c:v>
                </c:pt>
                <c:pt idx="45">
                  <c:v>2027</c:v>
                </c:pt>
                <c:pt idx="46">
                  <c:v>2027</c:v>
                </c:pt>
                <c:pt idx="47">
                  <c:v>2027</c:v>
                </c:pt>
              </c:numCache>
            </c:numRef>
          </c:cat>
          <c:val>
            <c:numRef>
              <c:f>'26'!$C$36:$C$83</c:f>
              <c:numCache>
                <c:formatCode>0.00</c:formatCode>
                <c:ptCount val="48"/>
                <c:pt idx="0">
                  <c:v>120.32787771</c:v>
                </c:pt>
                <c:pt idx="1">
                  <c:v>102.32044807</c:v>
                </c:pt>
                <c:pt idx="2">
                  <c:v>90.358101552999997</c:v>
                </c:pt>
                <c:pt idx="3">
                  <c:v>79.999636570000007</c:v>
                </c:pt>
                <c:pt idx="4">
                  <c:v>75.450634320999995</c:v>
                </c:pt>
                <c:pt idx="5">
                  <c:v>81.040440437000001</c:v>
                </c:pt>
                <c:pt idx="6">
                  <c:v>88.603553065</c:v>
                </c:pt>
                <c:pt idx="7">
                  <c:v>87.882435547</c:v>
                </c:pt>
                <c:pt idx="8">
                  <c:v>80.558558364999996</c:v>
                </c:pt>
                <c:pt idx="9">
                  <c:v>78.432789450000001</c:v>
                </c:pt>
                <c:pt idx="10">
                  <c:v>90.328398527999994</c:v>
                </c:pt>
                <c:pt idx="11">
                  <c:v>108.45887967</c:v>
                </c:pt>
                <c:pt idx="12">
                  <c:v>126.53583019</c:v>
                </c:pt>
                <c:pt idx="13">
                  <c:v>115.48208932</c:v>
                </c:pt>
                <c:pt idx="14">
                  <c:v>88.774067995999999</c:v>
                </c:pt>
                <c:pt idx="15">
                  <c:v>79.274286601</c:v>
                </c:pt>
                <c:pt idx="16">
                  <c:v>74.492535965000002</c:v>
                </c:pt>
                <c:pt idx="17">
                  <c:v>80.571372500999999</c:v>
                </c:pt>
                <c:pt idx="18">
                  <c:v>87.887138547000006</c:v>
                </c:pt>
                <c:pt idx="19">
                  <c:v>85.280683162000003</c:v>
                </c:pt>
                <c:pt idx="20">
                  <c:v>80.921335098</c:v>
                </c:pt>
                <c:pt idx="21">
                  <c:v>78.850482002999996</c:v>
                </c:pt>
                <c:pt idx="22">
                  <c:v>92.787481194999998</c:v>
                </c:pt>
                <c:pt idx="23">
                  <c:v>112.88576270999999</c:v>
                </c:pt>
                <c:pt idx="24">
                  <c:v>122.15966871000001</c:v>
                </c:pt>
                <c:pt idx="25">
                  <c:v>111.11375849</c:v>
                </c:pt>
                <c:pt idx="26">
                  <c:v>87.927971099999993</c:v>
                </c:pt>
                <c:pt idx="27">
                  <c:v>77.772108099999997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5C-4FA1-B98A-95D4C23FAFED}"/>
            </c:ext>
          </c:extLst>
        </c:ser>
        <c:ser>
          <c:idx val="2"/>
          <c:order val="1"/>
          <c:tx>
            <c:v>monthly forecast</c:v>
          </c:tx>
          <c:spPr>
            <a:ln w="28575" cap="rnd">
              <a:solidFill>
                <a:schemeClr val="accent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'26'!$A$36:$A$83</c:f>
              <c:numCache>
                <c:formatCode>General</c:formatCode>
                <c:ptCount val="48"/>
                <c:pt idx="0">
                  <c:v>2024</c:v>
                </c:pt>
                <c:pt idx="1">
                  <c:v>2024</c:v>
                </c:pt>
                <c:pt idx="2">
                  <c:v>2024</c:v>
                </c:pt>
                <c:pt idx="3">
                  <c:v>2024</c:v>
                </c:pt>
                <c:pt idx="4">
                  <c:v>2024</c:v>
                </c:pt>
                <c:pt idx="5">
                  <c:v>2024</c:v>
                </c:pt>
                <c:pt idx="6">
                  <c:v>2024</c:v>
                </c:pt>
                <c:pt idx="7">
                  <c:v>2024</c:v>
                </c:pt>
                <c:pt idx="8">
                  <c:v>2024</c:v>
                </c:pt>
                <c:pt idx="9">
                  <c:v>2024</c:v>
                </c:pt>
                <c:pt idx="10">
                  <c:v>2024</c:v>
                </c:pt>
                <c:pt idx="11">
                  <c:v>2024</c:v>
                </c:pt>
                <c:pt idx="12">
                  <c:v>2025</c:v>
                </c:pt>
                <c:pt idx="13">
                  <c:v>2025</c:v>
                </c:pt>
                <c:pt idx="14">
                  <c:v>2025</c:v>
                </c:pt>
                <c:pt idx="15">
                  <c:v>2025</c:v>
                </c:pt>
                <c:pt idx="16">
                  <c:v>2025</c:v>
                </c:pt>
                <c:pt idx="17">
                  <c:v>2025</c:v>
                </c:pt>
                <c:pt idx="18">
                  <c:v>2025</c:v>
                </c:pt>
                <c:pt idx="19">
                  <c:v>2025</c:v>
                </c:pt>
                <c:pt idx="20">
                  <c:v>2025</c:v>
                </c:pt>
                <c:pt idx="21">
                  <c:v>2025</c:v>
                </c:pt>
                <c:pt idx="22">
                  <c:v>2025</c:v>
                </c:pt>
                <c:pt idx="23">
                  <c:v>2025</c:v>
                </c:pt>
                <c:pt idx="24">
                  <c:v>2026</c:v>
                </c:pt>
                <c:pt idx="25">
                  <c:v>2026</c:v>
                </c:pt>
                <c:pt idx="26">
                  <c:v>2026</c:v>
                </c:pt>
                <c:pt idx="27">
                  <c:v>2026</c:v>
                </c:pt>
                <c:pt idx="28">
                  <c:v>2026</c:v>
                </c:pt>
                <c:pt idx="29">
                  <c:v>2026</c:v>
                </c:pt>
                <c:pt idx="30">
                  <c:v>2026</c:v>
                </c:pt>
                <c:pt idx="31">
                  <c:v>2026</c:v>
                </c:pt>
                <c:pt idx="32">
                  <c:v>2026</c:v>
                </c:pt>
                <c:pt idx="33">
                  <c:v>2026</c:v>
                </c:pt>
                <c:pt idx="34">
                  <c:v>2026</c:v>
                </c:pt>
                <c:pt idx="35">
                  <c:v>2026</c:v>
                </c:pt>
                <c:pt idx="36">
                  <c:v>2027</c:v>
                </c:pt>
                <c:pt idx="37">
                  <c:v>2027</c:v>
                </c:pt>
                <c:pt idx="38">
                  <c:v>2027</c:v>
                </c:pt>
                <c:pt idx="39">
                  <c:v>2027</c:v>
                </c:pt>
                <c:pt idx="40">
                  <c:v>2027</c:v>
                </c:pt>
                <c:pt idx="41">
                  <c:v>2027</c:v>
                </c:pt>
                <c:pt idx="42">
                  <c:v>2027</c:v>
                </c:pt>
                <c:pt idx="43">
                  <c:v>2027</c:v>
                </c:pt>
                <c:pt idx="44">
                  <c:v>2027</c:v>
                </c:pt>
                <c:pt idx="45">
                  <c:v>2027</c:v>
                </c:pt>
                <c:pt idx="46">
                  <c:v>2027</c:v>
                </c:pt>
                <c:pt idx="47">
                  <c:v>2027</c:v>
                </c:pt>
              </c:numCache>
            </c:numRef>
          </c:cat>
          <c:val>
            <c:numRef>
              <c:f>'26'!$D$36:$D$83</c:f>
              <c:numCache>
                <c:formatCode>0.00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77.772108099999997</c:v>
                </c:pt>
                <c:pt idx="28">
                  <c:v>74.923649999999995</c:v>
                </c:pt>
                <c:pt idx="29">
                  <c:v>79.530370000000005</c:v>
                </c:pt>
                <c:pt idx="30">
                  <c:v>87.719769999999997</c:v>
                </c:pt>
                <c:pt idx="31">
                  <c:v>87.682069999999996</c:v>
                </c:pt>
                <c:pt idx="32">
                  <c:v>81.990639999999999</c:v>
                </c:pt>
                <c:pt idx="33">
                  <c:v>80.142449999999997</c:v>
                </c:pt>
                <c:pt idx="34">
                  <c:v>94.049260000000004</c:v>
                </c:pt>
                <c:pt idx="35">
                  <c:v>110.8227</c:v>
                </c:pt>
                <c:pt idx="36">
                  <c:v>120.68259999999999</c:v>
                </c:pt>
                <c:pt idx="37">
                  <c:v>112.5843</c:v>
                </c:pt>
                <c:pt idx="38">
                  <c:v>96.203370000000007</c:v>
                </c:pt>
                <c:pt idx="39">
                  <c:v>83.133099999999999</c:v>
                </c:pt>
                <c:pt idx="40">
                  <c:v>76.607789999999994</c:v>
                </c:pt>
                <c:pt idx="41">
                  <c:v>82.623199999999997</c:v>
                </c:pt>
                <c:pt idx="42">
                  <c:v>91.020139999999998</c:v>
                </c:pt>
                <c:pt idx="43">
                  <c:v>91.209190000000007</c:v>
                </c:pt>
                <c:pt idx="44">
                  <c:v>85.375870000000006</c:v>
                </c:pt>
                <c:pt idx="45">
                  <c:v>83.081289999999996</c:v>
                </c:pt>
                <c:pt idx="46">
                  <c:v>97.150779999999997</c:v>
                </c:pt>
                <c:pt idx="47">
                  <c:v>114.1652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5C-4FA1-B98A-95D4C23FAFED}"/>
            </c:ext>
          </c:extLst>
        </c:ser>
        <c:ser>
          <c:idx val="1"/>
          <c:order val="2"/>
          <c:tx>
            <c:strRef>
              <c:f>'26'!$E$35</c:f>
              <c:strCache>
                <c:ptCount val="1"/>
                <c:pt idx="0">
                  <c:v>annual average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  <a:alpha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'26'!$A$36:$A$83</c:f>
              <c:numCache>
                <c:formatCode>General</c:formatCode>
                <c:ptCount val="48"/>
                <c:pt idx="0">
                  <c:v>2024</c:v>
                </c:pt>
                <c:pt idx="1">
                  <c:v>2024</c:v>
                </c:pt>
                <c:pt idx="2">
                  <c:v>2024</c:v>
                </c:pt>
                <c:pt idx="3">
                  <c:v>2024</c:v>
                </c:pt>
                <c:pt idx="4">
                  <c:v>2024</c:v>
                </c:pt>
                <c:pt idx="5">
                  <c:v>2024</c:v>
                </c:pt>
                <c:pt idx="6">
                  <c:v>2024</c:v>
                </c:pt>
                <c:pt idx="7">
                  <c:v>2024</c:v>
                </c:pt>
                <c:pt idx="8">
                  <c:v>2024</c:v>
                </c:pt>
                <c:pt idx="9">
                  <c:v>2024</c:v>
                </c:pt>
                <c:pt idx="10">
                  <c:v>2024</c:v>
                </c:pt>
                <c:pt idx="11">
                  <c:v>2024</c:v>
                </c:pt>
                <c:pt idx="12">
                  <c:v>2025</c:v>
                </c:pt>
                <c:pt idx="13">
                  <c:v>2025</c:v>
                </c:pt>
                <c:pt idx="14">
                  <c:v>2025</c:v>
                </c:pt>
                <c:pt idx="15">
                  <c:v>2025</c:v>
                </c:pt>
                <c:pt idx="16">
                  <c:v>2025</c:v>
                </c:pt>
                <c:pt idx="17">
                  <c:v>2025</c:v>
                </c:pt>
                <c:pt idx="18">
                  <c:v>2025</c:v>
                </c:pt>
                <c:pt idx="19">
                  <c:v>2025</c:v>
                </c:pt>
                <c:pt idx="20">
                  <c:v>2025</c:v>
                </c:pt>
                <c:pt idx="21">
                  <c:v>2025</c:v>
                </c:pt>
                <c:pt idx="22">
                  <c:v>2025</c:v>
                </c:pt>
                <c:pt idx="23">
                  <c:v>2025</c:v>
                </c:pt>
                <c:pt idx="24">
                  <c:v>2026</c:v>
                </c:pt>
                <c:pt idx="25">
                  <c:v>2026</c:v>
                </c:pt>
                <c:pt idx="26">
                  <c:v>2026</c:v>
                </c:pt>
                <c:pt idx="27">
                  <c:v>2026</c:v>
                </c:pt>
                <c:pt idx="28">
                  <c:v>2026</c:v>
                </c:pt>
                <c:pt idx="29">
                  <c:v>2026</c:v>
                </c:pt>
                <c:pt idx="30">
                  <c:v>2026</c:v>
                </c:pt>
                <c:pt idx="31">
                  <c:v>2026</c:v>
                </c:pt>
                <c:pt idx="32">
                  <c:v>2026</c:v>
                </c:pt>
                <c:pt idx="33">
                  <c:v>2026</c:v>
                </c:pt>
                <c:pt idx="34">
                  <c:v>2026</c:v>
                </c:pt>
                <c:pt idx="35">
                  <c:v>2026</c:v>
                </c:pt>
                <c:pt idx="36">
                  <c:v>2027</c:v>
                </c:pt>
                <c:pt idx="37">
                  <c:v>2027</c:v>
                </c:pt>
                <c:pt idx="38">
                  <c:v>2027</c:v>
                </c:pt>
                <c:pt idx="39">
                  <c:v>2027</c:v>
                </c:pt>
                <c:pt idx="40">
                  <c:v>2027</c:v>
                </c:pt>
                <c:pt idx="41">
                  <c:v>2027</c:v>
                </c:pt>
                <c:pt idx="42">
                  <c:v>2027</c:v>
                </c:pt>
                <c:pt idx="43">
                  <c:v>2027</c:v>
                </c:pt>
                <c:pt idx="44">
                  <c:v>2027</c:v>
                </c:pt>
                <c:pt idx="45">
                  <c:v>2027</c:v>
                </c:pt>
                <c:pt idx="46">
                  <c:v>2027</c:v>
                </c:pt>
                <c:pt idx="47">
                  <c:v>2027</c:v>
                </c:pt>
              </c:numCache>
            </c:numRef>
          </c:cat>
          <c:val>
            <c:numRef>
              <c:f>'26'!$E$36:$E$83</c:f>
              <c:numCache>
                <c:formatCode>0.00</c:formatCode>
                <c:ptCount val="48"/>
                <c:pt idx="1">
                  <c:v>90.313479440499989</c:v>
                </c:pt>
                <c:pt idx="2">
                  <c:v>90.313479440499989</c:v>
                </c:pt>
                <c:pt idx="3">
                  <c:v>90.313479440499989</c:v>
                </c:pt>
                <c:pt idx="4">
                  <c:v>90.313479440499989</c:v>
                </c:pt>
                <c:pt idx="5">
                  <c:v>90.313479440499989</c:v>
                </c:pt>
                <c:pt idx="6">
                  <c:v>90.313479440499989</c:v>
                </c:pt>
                <c:pt idx="7">
                  <c:v>90.313479440499989</c:v>
                </c:pt>
                <c:pt idx="8">
                  <c:v>90.313479440499989</c:v>
                </c:pt>
                <c:pt idx="9">
                  <c:v>90.313479440499989</c:v>
                </c:pt>
                <c:pt idx="10">
                  <c:v>90.313479440499989</c:v>
                </c:pt>
                <c:pt idx="13">
                  <c:v>91.978588774000016</c:v>
                </c:pt>
                <c:pt idx="14">
                  <c:v>91.978588774000016</c:v>
                </c:pt>
                <c:pt idx="15">
                  <c:v>91.978588774000016</c:v>
                </c:pt>
                <c:pt idx="16">
                  <c:v>91.978588774000016</c:v>
                </c:pt>
                <c:pt idx="17">
                  <c:v>91.978588774000016</c:v>
                </c:pt>
                <c:pt idx="18">
                  <c:v>91.978588774000016</c:v>
                </c:pt>
                <c:pt idx="19">
                  <c:v>91.978588774000016</c:v>
                </c:pt>
                <c:pt idx="20">
                  <c:v>91.978588774000016</c:v>
                </c:pt>
                <c:pt idx="21">
                  <c:v>91.978588774000016</c:v>
                </c:pt>
                <c:pt idx="22">
                  <c:v>91.978588774000016</c:v>
                </c:pt>
                <c:pt idx="25">
                  <c:v>91.319534700000006</c:v>
                </c:pt>
                <c:pt idx="26">
                  <c:v>91.319534700000006</c:v>
                </c:pt>
                <c:pt idx="27">
                  <c:v>91.319534700000006</c:v>
                </c:pt>
                <c:pt idx="28">
                  <c:v>91.319534700000006</c:v>
                </c:pt>
                <c:pt idx="29">
                  <c:v>91.319534700000006</c:v>
                </c:pt>
                <c:pt idx="30">
                  <c:v>91.319534700000006</c:v>
                </c:pt>
                <c:pt idx="31">
                  <c:v>91.319534700000006</c:v>
                </c:pt>
                <c:pt idx="32">
                  <c:v>91.319534700000006</c:v>
                </c:pt>
                <c:pt idx="33">
                  <c:v>91.319534700000006</c:v>
                </c:pt>
                <c:pt idx="34">
                  <c:v>91.319534700000006</c:v>
                </c:pt>
                <c:pt idx="37">
                  <c:v>94.486402499999997</c:v>
                </c:pt>
                <c:pt idx="38">
                  <c:v>94.486402499999997</c:v>
                </c:pt>
                <c:pt idx="39">
                  <c:v>94.486402499999997</c:v>
                </c:pt>
                <c:pt idx="40">
                  <c:v>94.486402499999997</c:v>
                </c:pt>
                <c:pt idx="41">
                  <c:v>94.486402499999997</c:v>
                </c:pt>
                <c:pt idx="42">
                  <c:v>94.486402499999997</c:v>
                </c:pt>
                <c:pt idx="43">
                  <c:v>94.486402499999997</c:v>
                </c:pt>
                <c:pt idx="44">
                  <c:v>94.486402499999997</c:v>
                </c:pt>
                <c:pt idx="45">
                  <c:v>94.486402499999997</c:v>
                </c:pt>
                <c:pt idx="46">
                  <c:v>94.486402499999997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5C-4FA1-B98A-95D4C23FA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75127424"/>
        <c:axId val="-975129056"/>
      </c:lineChart>
      <c:catAx>
        <c:axId val="-975127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29056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-975129056"/>
        <c:scaling>
          <c:orientation val="minMax"/>
          <c:max val="13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27424"/>
        <c:crosses val="autoZero"/>
        <c:crossBetween val="midCat"/>
        <c:majorUnit val="10"/>
        <c:minorUnit val="0.5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334682123067955E-2"/>
          <c:y val="0.21747010790317878"/>
          <c:w val="0.85944262175561392"/>
          <c:h val="0.57789734616506261"/>
        </c:manualLayout>
      </c:layout>
      <c:barChart>
        <c:barDir val="col"/>
        <c:grouping val="clustered"/>
        <c:varyColors val="0"/>
        <c:ser>
          <c:idx val="3"/>
          <c:order val="1"/>
          <c:tx>
            <c:v>Deviation from average</c:v>
          </c:tx>
          <c:spPr>
            <a:solidFill>
              <a:schemeClr val="accent3"/>
            </a:solidFill>
          </c:spPr>
          <c:invertIfNegative val="0"/>
          <c:cat>
            <c:numRef>
              <c:f>'27'!$A$29:$A$112</c:f>
              <c:numCache>
                <c:formatCode>mmm\ yyyy</c:formatCode>
                <c:ptCount val="8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</c:numCache>
            </c:numRef>
          </c:cat>
          <c:val>
            <c:numRef>
              <c:f>'27'!$G$29:$G$112</c:f>
              <c:numCache>
                <c:formatCode>0.0%</c:formatCode>
                <c:ptCount val="84"/>
                <c:pt idx="0">
                  <c:v>6.6392700812759387E-2</c:v>
                </c:pt>
                <c:pt idx="1">
                  <c:v>-3.4715233366962917E-2</c:v>
                </c:pt>
                <c:pt idx="2">
                  <c:v>-2.0243025529353531E-2</c:v>
                </c:pt>
                <c:pt idx="3">
                  <c:v>-5.0862628909924101E-2</c:v>
                </c:pt>
                <c:pt idx="4">
                  <c:v>-4.4482908537970434E-2</c:v>
                </c:pt>
                <c:pt idx="5">
                  <c:v>-7.5082601652591063E-2</c:v>
                </c:pt>
                <c:pt idx="6">
                  <c:v>-6.4945099959769714E-2</c:v>
                </c:pt>
                <c:pt idx="7">
                  <c:v>-5.7839527703496874E-2</c:v>
                </c:pt>
                <c:pt idx="8">
                  <c:v>-3.7919786169087422E-2</c:v>
                </c:pt>
                <c:pt idx="9">
                  <c:v>-3.0815302530229238E-2</c:v>
                </c:pt>
                <c:pt idx="10">
                  <c:v>-4.9740548929347317E-2</c:v>
                </c:pt>
                <c:pt idx="11">
                  <c:v>-1.7272466991803404E-2</c:v>
                </c:pt>
                <c:pt idx="12">
                  <c:v>-0.10319054931931726</c:v>
                </c:pt>
                <c:pt idx="13">
                  <c:v>-0.18901808146941168</c:v>
                </c:pt>
                <c:pt idx="14">
                  <c:v>-0.23768817986286861</c:v>
                </c:pt>
                <c:pt idx="15">
                  <c:v>-0.22543755222571149</c:v>
                </c:pt>
                <c:pt idx="16">
                  <c:v>-0.19960199098862297</c:v>
                </c:pt>
                <c:pt idx="17">
                  <c:v>-0.16803674186767104</c:v>
                </c:pt>
                <c:pt idx="18">
                  <c:v>-0.14966613546866148</c:v>
                </c:pt>
                <c:pt idx="19">
                  <c:v>-0.12496544329470727</c:v>
                </c:pt>
                <c:pt idx="20">
                  <c:v>-8.4580348569437636E-2</c:v>
                </c:pt>
                <c:pt idx="21">
                  <c:v>-5.619945730300091E-2</c:v>
                </c:pt>
                <c:pt idx="22">
                  <c:v>-5.8274061843477498E-2</c:v>
                </c:pt>
                <c:pt idx="23">
                  <c:v>-0.10440261954381114</c:v>
                </c:pt>
                <c:pt idx="24">
                  <c:v>-3.6472301245982219E-4</c:v>
                </c:pt>
                <c:pt idx="25">
                  <c:v>7.5853764096489362E-2</c:v>
                </c:pt>
                <c:pt idx="26">
                  <c:v>6.2304977381375526E-3</c:v>
                </c:pt>
                <c:pt idx="27">
                  <c:v>1.7103121595777315E-2</c:v>
                </c:pt>
                <c:pt idx="28">
                  <c:v>2.2122069157484159E-2</c:v>
                </c:pt>
                <c:pt idx="29">
                  <c:v>3.8168639751463118E-2</c:v>
                </c:pt>
                <c:pt idx="30">
                  <c:v>3.0274756137482317E-2</c:v>
                </c:pt>
                <c:pt idx="31">
                  <c:v>2.3426216589802484E-2</c:v>
                </c:pt>
                <c:pt idx="32">
                  <c:v>1.5777444782522743E-2</c:v>
                </c:pt>
                <c:pt idx="33">
                  <c:v>6.856506084121694E-3</c:v>
                </c:pt>
                <c:pt idx="34">
                  <c:v>6.2175080948003725E-3</c:v>
                </c:pt>
                <c:pt idx="35">
                  <c:v>5.7943348532121242E-2</c:v>
                </c:pt>
                <c:pt idx="36">
                  <c:v>5.6840778331535446E-2</c:v>
                </c:pt>
                <c:pt idx="37">
                  <c:v>0.21992703946622427</c:v>
                </c:pt>
                <c:pt idx="38">
                  <c:v>0.25435436967612679</c:v>
                </c:pt>
                <c:pt idx="39">
                  <c:v>0.23143013725594597</c:v>
                </c:pt>
                <c:pt idx="40">
                  <c:v>0.16873306328682336</c:v>
                </c:pt>
                <c:pt idx="41">
                  <c:v>0.13595501421047551</c:v>
                </c:pt>
                <c:pt idx="42">
                  <c:v>0.11797809483710586</c:v>
                </c:pt>
                <c:pt idx="43">
                  <c:v>8.8456768592799273E-2</c:v>
                </c:pt>
                <c:pt idx="44">
                  <c:v>5.2105919497019704E-2</c:v>
                </c:pt>
                <c:pt idx="45">
                  <c:v>4.1373573075011327E-2</c:v>
                </c:pt>
                <c:pt idx="46">
                  <c:v>5.3037376490681742E-2</c:v>
                </c:pt>
                <c:pt idx="47">
                  <c:v>5.2387386140733128E-2</c:v>
                </c:pt>
                <c:pt idx="48">
                  <c:v>-1.9678206812517418E-2</c:v>
                </c:pt>
                <c:pt idx="49">
                  <c:v>-7.2047488726338926E-2</c:v>
                </c:pt>
                <c:pt idx="50">
                  <c:v>-2.6536620220419804E-3</c:v>
                </c:pt>
                <c:pt idx="51">
                  <c:v>2.7766922283912088E-2</c:v>
                </c:pt>
                <c:pt idx="52">
                  <c:v>5.3229767082286328E-2</c:v>
                </c:pt>
                <c:pt idx="53">
                  <c:v>6.8995689558323914E-2</c:v>
                </c:pt>
                <c:pt idx="54">
                  <c:v>6.6358384453843566E-2</c:v>
                </c:pt>
                <c:pt idx="55">
                  <c:v>7.0921985815602939E-2</c:v>
                </c:pt>
                <c:pt idx="56">
                  <c:v>5.4616770458982833E-2</c:v>
                </c:pt>
                <c:pt idx="57">
                  <c:v>3.8784680674096572E-2</c:v>
                </c:pt>
                <c:pt idx="58">
                  <c:v>4.8759726187343366E-2</c:v>
                </c:pt>
                <c:pt idx="59">
                  <c:v>1.1344351862759616E-2</c:v>
                </c:pt>
                <c:pt idx="60">
                  <c:v>-2.8595546866380883E-2</c:v>
                </c:pt>
                <c:pt idx="61">
                  <c:v>-6.4786428659542317E-3</c:v>
                </c:pt>
                <c:pt idx="62">
                  <c:v>3.8069437761546476E-2</c:v>
                </c:pt>
                <c:pt idx="63">
                  <c:v>6.9819424273943609E-2</c:v>
                </c:pt>
                <c:pt idx="64">
                  <c:v>7.9993062389635883E-2</c:v>
                </c:pt>
                <c:pt idx="65">
                  <c:v>8.8837689165906175E-2</c:v>
                </c:pt>
                <c:pt idx="66">
                  <c:v>8.628374065679667E-2</c:v>
                </c:pt>
                <c:pt idx="67">
                  <c:v>8.2865041532638406E-2</c:v>
                </c:pt>
                <c:pt idx="68">
                  <c:v>7.565082199812756E-2</c:v>
                </c:pt>
                <c:pt idx="69">
                  <c:v>6.9163380290180987E-2</c:v>
                </c:pt>
                <c:pt idx="70">
                  <c:v>6.8765400670824262E-2</c:v>
                </c:pt>
                <c:pt idx="71">
                  <c:v>6.1236881891530315E-2</c:v>
                </c:pt>
                <c:pt idx="72">
                  <c:v>7.7933359294014348E-2</c:v>
                </c:pt>
                <c:pt idx="73">
                  <c:v>0.10393304045559004</c:v>
                </c:pt>
                <c:pt idx="74">
                  <c:v>8.853122586609552E-2</c:v>
                </c:pt>
                <c:pt idx="75">
                  <c:v>0.10455782086698684</c:v>
                </c:pt>
                <c:pt idx="76">
                  <c:v>0.10760076947022856</c:v>
                </c:pt>
                <c:pt idx="77">
                  <c:v>0.10520274131439344</c:v>
                </c:pt>
                <c:pt idx="78">
                  <c:v>9.9398610720568881E-2</c:v>
                </c:pt>
                <c:pt idx="79">
                  <c:v>9.1043354131948639E-2</c:v>
                </c:pt>
                <c:pt idx="80">
                  <c:v>7.3236586998075781E-2</c:v>
                </c:pt>
                <c:pt idx="81">
                  <c:v>6.6804793811153562E-2</c:v>
                </c:pt>
                <c:pt idx="82">
                  <c:v>7.2314104717352778E-2</c:v>
                </c:pt>
                <c:pt idx="83">
                  <c:v>5.9569297190963155E-2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13-40DD-8BA6-8D568097B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-975109472"/>
        <c:axId val="-975114912"/>
      </c:barChart>
      <c:scatterChart>
        <c:scatterStyle val="lineMarker"/>
        <c:varyColors val="0"/>
        <c:ser>
          <c:idx val="4"/>
          <c:order val="0"/>
          <c:tx>
            <c:strRef>
              <c:f>'27'!$B$121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dPt>
            <c:idx val="1"/>
            <c:bubble3D val="0"/>
            <c:spPr>
              <a:ln w="9525" cap="flat">
                <a:solidFill>
                  <a:schemeClr val="bg1">
                    <a:lumMod val="65000"/>
                  </a:schemeClr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2-CD13-40DD-8BA6-8D568097B6E7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13-40DD-8BA6-8D568097B6E7}"/>
                </c:ext>
              </c:extLst>
            </c:dLbl>
            <c:dLbl>
              <c:idx val="1"/>
              <c:layout>
                <c:manualLayout>
                  <c:x val="-1.374769560054984E-2"/>
                  <c:y val="0.3344350031241732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 baseline="0"/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706018518518518"/>
                      <c:h val="0.1435185185185185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CD13-40DD-8BA6-8D568097B6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aseline="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'27'!$A$122:$A$123</c:f>
              <c:numCache>
                <c:formatCode>General</c:formatCode>
                <c:ptCount val="2"/>
                <c:pt idx="0" formatCode="mmm\ yyyy">
                  <c:v>64</c:v>
                </c:pt>
                <c:pt idx="1">
                  <c:v>64</c:v>
                </c:pt>
              </c:numCache>
            </c:numRef>
          </c:xVal>
          <c:yVal>
            <c:numRef>
              <c:f>'27'!$B$122:$B$123</c:f>
              <c:numCache>
                <c:formatCode>0%</c:formatCode>
                <c:ptCount val="2"/>
                <c:pt idx="0">
                  <c:v>-0.5</c:v>
                </c:pt>
                <c:pt idx="1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D13-40DD-8BA6-8D568097B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105664"/>
        <c:axId val="-975108928"/>
      </c:scatterChart>
      <c:catAx>
        <c:axId val="-975109472"/>
        <c:scaling>
          <c:orientation val="minMax"/>
        </c:scaling>
        <c:delete val="1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mmm\ yyyy" sourceLinked="1"/>
        <c:majorTickMark val="cross"/>
        <c:minorTickMark val="none"/>
        <c:tickLblPos val="none"/>
        <c:crossAx val="-975114912"/>
        <c:crossesAt val="0"/>
        <c:auto val="0"/>
        <c:lblAlgn val="ctr"/>
        <c:lblOffset val="100"/>
        <c:tickLblSkip val="12"/>
        <c:tickMarkSkip val="12"/>
        <c:noMultiLvlLbl val="0"/>
      </c:catAx>
      <c:valAx>
        <c:axId val="-975114912"/>
        <c:scaling>
          <c:orientation val="minMax"/>
          <c:max val="0.30000000000000004"/>
          <c:min val="-0.30000000000000004"/>
        </c:scaling>
        <c:delete val="0"/>
        <c:axPos val="r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one"/>
        <c:spPr>
          <a:ln>
            <a:noFill/>
          </a:ln>
        </c:spPr>
        <c:crossAx val="-975109472"/>
        <c:crosses val="max"/>
        <c:crossBetween val="between"/>
        <c:majorUnit val="0.30000000000000004"/>
      </c:valAx>
      <c:valAx>
        <c:axId val="-975108928"/>
        <c:scaling>
          <c:orientation val="minMax"/>
          <c:max val="0.30000000000000004"/>
          <c:min val="-0.30000000000000004"/>
        </c:scaling>
        <c:delete val="0"/>
        <c:axPos val="l"/>
        <c:numFmt formatCode="0%" sourceLinked="1"/>
        <c:majorTickMark val="none"/>
        <c:minorTickMark val="none"/>
        <c:tickLblPos val="nextTo"/>
        <c:spPr>
          <a:ln>
            <a:noFill/>
          </a:ln>
        </c:spPr>
        <c:crossAx val="-975105664"/>
        <c:crosses val="autoZero"/>
        <c:crossBetween val="midCat"/>
        <c:majorUnit val="0.1"/>
      </c:valAx>
      <c:valAx>
        <c:axId val="-975105664"/>
        <c:scaling>
          <c:orientation val="minMax"/>
          <c:max val="84"/>
          <c:min val="0"/>
        </c:scaling>
        <c:delete val="0"/>
        <c:axPos val="t"/>
        <c:numFmt formatCode="mmm\ yyyy" sourceLinked="1"/>
        <c:majorTickMark val="none"/>
        <c:minorTickMark val="none"/>
        <c:tickLblPos val="none"/>
        <c:spPr>
          <a:ln>
            <a:noFill/>
          </a:ln>
        </c:spPr>
        <c:crossAx val="-975108928"/>
        <c:crosses val="max"/>
        <c:crossBetween val="midCat"/>
      </c:valAx>
      <c:spPr>
        <a:noFill/>
        <a:ln w="9525">
          <a:solidFill>
            <a:schemeClr val="bg1">
              <a:lumMod val="85000"/>
            </a:schemeClr>
          </a:solidFill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516215292585037E-2"/>
          <c:y val="0.21420713035870512"/>
          <c:w val="0.85497678626716767"/>
          <c:h val="0.66787620297462813"/>
        </c:manualLayout>
      </c:layout>
      <c:areaChart>
        <c:grouping val="stacked"/>
        <c:varyColors val="0"/>
        <c:ser>
          <c:idx val="1"/>
          <c:order val="1"/>
          <c:tx>
            <c:v>normal range (low)</c:v>
          </c:tx>
          <c:spPr>
            <a:noFill/>
            <a:ln>
              <a:noFill/>
            </a:ln>
          </c:spPr>
          <c:cat>
            <c:numRef>
              <c:f>'27'!$A$29:$A$112</c:f>
              <c:numCache>
                <c:formatCode>mmm\ yyyy</c:formatCode>
                <c:ptCount val="8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</c:numCache>
            </c:numRef>
          </c:cat>
          <c:val>
            <c:numRef>
              <c:f>'27'!$C$29:$C$112</c:f>
              <c:numCache>
                <c:formatCode>0.0</c:formatCode>
                <c:ptCount val="84"/>
                <c:pt idx="0">
                  <c:v>2215.9409999999998</c:v>
                </c:pt>
                <c:pt idx="1">
                  <c:v>1562.018</c:v>
                </c:pt>
                <c:pt idx="2">
                  <c:v>1401.4649999999999</c:v>
                </c:pt>
                <c:pt idx="3">
                  <c:v>1611.7650000000001</c:v>
                </c:pt>
                <c:pt idx="4">
                  <c:v>2001.915</c:v>
                </c:pt>
                <c:pt idx="5">
                  <c:v>2325.3209999999999</c:v>
                </c:pt>
                <c:pt idx="6">
                  <c:v>2505.1219999999998</c:v>
                </c:pt>
                <c:pt idx="7">
                  <c:v>2709.422</c:v>
                </c:pt>
                <c:pt idx="8">
                  <c:v>3145.643</c:v>
                </c:pt>
                <c:pt idx="9">
                  <c:v>3569.384</c:v>
                </c:pt>
                <c:pt idx="10">
                  <c:v>3501.05</c:v>
                </c:pt>
                <c:pt idx="11">
                  <c:v>2925.38</c:v>
                </c:pt>
                <c:pt idx="12">
                  <c:v>2215.9409999999998</c:v>
                </c:pt>
                <c:pt idx="13">
                  <c:v>1562.018</c:v>
                </c:pt>
                <c:pt idx="14">
                  <c:v>1401.4649999999999</c:v>
                </c:pt>
                <c:pt idx="15">
                  <c:v>1611.7650000000001</c:v>
                </c:pt>
                <c:pt idx="16">
                  <c:v>2001.915</c:v>
                </c:pt>
                <c:pt idx="17">
                  <c:v>2325.3209999999999</c:v>
                </c:pt>
                <c:pt idx="18">
                  <c:v>2505.1219999999998</c:v>
                </c:pt>
                <c:pt idx="19">
                  <c:v>2709.422</c:v>
                </c:pt>
                <c:pt idx="20">
                  <c:v>3145.643</c:v>
                </c:pt>
                <c:pt idx="21">
                  <c:v>3569.384</c:v>
                </c:pt>
                <c:pt idx="22">
                  <c:v>3501.05</c:v>
                </c:pt>
                <c:pt idx="23">
                  <c:v>2925.38</c:v>
                </c:pt>
                <c:pt idx="24">
                  <c:v>2215.9409999999998</c:v>
                </c:pt>
                <c:pt idx="25">
                  <c:v>1562.018</c:v>
                </c:pt>
                <c:pt idx="26">
                  <c:v>1401.4649999999999</c:v>
                </c:pt>
                <c:pt idx="27">
                  <c:v>1611.7650000000001</c:v>
                </c:pt>
                <c:pt idx="28">
                  <c:v>2001.915</c:v>
                </c:pt>
                <c:pt idx="29">
                  <c:v>2325.3209999999999</c:v>
                </c:pt>
                <c:pt idx="30">
                  <c:v>2505.1219999999998</c:v>
                </c:pt>
                <c:pt idx="31">
                  <c:v>2709.422</c:v>
                </c:pt>
                <c:pt idx="32">
                  <c:v>3145.643</c:v>
                </c:pt>
                <c:pt idx="33">
                  <c:v>3569.384</c:v>
                </c:pt>
                <c:pt idx="34">
                  <c:v>3501.05</c:v>
                </c:pt>
                <c:pt idx="35">
                  <c:v>2925.38</c:v>
                </c:pt>
                <c:pt idx="36">
                  <c:v>2215.9409999999998</c:v>
                </c:pt>
                <c:pt idx="37">
                  <c:v>1562.018</c:v>
                </c:pt>
                <c:pt idx="38">
                  <c:v>1401.4649999999999</c:v>
                </c:pt>
                <c:pt idx="39">
                  <c:v>1611.7650000000001</c:v>
                </c:pt>
                <c:pt idx="40">
                  <c:v>2001.915</c:v>
                </c:pt>
                <c:pt idx="41">
                  <c:v>2325.3209999999999</c:v>
                </c:pt>
                <c:pt idx="42">
                  <c:v>2505.1219999999998</c:v>
                </c:pt>
                <c:pt idx="43">
                  <c:v>2709.422</c:v>
                </c:pt>
                <c:pt idx="44">
                  <c:v>3145.643</c:v>
                </c:pt>
                <c:pt idx="45">
                  <c:v>3569.384</c:v>
                </c:pt>
                <c:pt idx="46">
                  <c:v>3501.05</c:v>
                </c:pt>
                <c:pt idx="47">
                  <c:v>2925.38</c:v>
                </c:pt>
                <c:pt idx="48">
                  <c:v>2215.9409999999998</c:v>
                </c:pt>
                <c:pt idx="49">
                  <c:v>1562.018</c:v>
                </c:pt>
                <c:pt idx="50">
                  <c:v>1401.4649999999999</c:v>
                </c:pt>
                <c:pt idx="51">
                  <c:v>1611.7650000000001</c:v>
                </c:pt>
                <c:pt idx="52">
                  <c:v>2001.915</c:v>
                </c:pt>
                <c:pt idx="53">
                  <c:v>2325.3209999999999</c:v>
                </c:pt>
                <c:pt idx="54">
                  <c:v>2505.1219999999998</c:v>
                </c:pt>
                <c:pt idx="55">
                  <c:v>2709.422</c:v>
                </c:pt>
                <c:pt idx="56">
                  <c:v>3145.643</c:v>
                </c:pt>
                <c:pt idx="57">
                  <c:v>3569.384</c:v>
                </c:pt>
                <c:pt idx="58">
                  <c:v>3501.05</c:v>
                </c:pt>
                <c:pt idx="59">
                  <c:v>2925.38</c:v>
                </c:pt>
                <c:pt idx="60">
                  <c:v>2215.9409999999998</c:v>
                </c:pt>
                <c:pt idx="61">
                  <c:v>1562.018</c:v>
                </c:pt>
                <c:pt idx="62">
                  <c:v>1401.4649999999999</c:v>
                </c:pt>
                <c:pt idx="63">
                  <c:v>1611.7650000000001</c:v>
                </c:pt>
                <c:pt idx="64">
                  <c:v>2001.915</c:v>
                </c:pt>
                <c:pt idx="65">
                  <c:v>2325.3209999999999</c:v>
                </c:pt>
                <c:pt idx="66">
                  <c:v>2505.1219999999998</c:v>
                </c:pt>
                <c:pt idx="67">
                  <c:v>2709.422</c:v>
                </c:pt>
                <c:pt idx="68">
                  <c:v>3145.643</c:v>
                </c:pt>
                <c:pt idx="69">
                  <c:v>3569.384</c:v>
                </c:pt>
                <c:pt idx="70">
                  <c:v>3501.05</c:v>
                </c:pt>
                <c:pt idx="71">
                  <c:v>2925.38</c:v>
                </c:pt>
                <c:pt idx="72">
                  <c:v>2215.9409999999998</c:v>
                </c:pt>
                <c:pt idx="73">
                  <c:v>1562.018</c:v>
                </c:pt>
                <c:pt idx="74">
                  <c:v>1401.4649999999999</c:v>
                </c:pt>
                <c:pt idx="75">
                  <c:v>1611.7650000000001</c:v>
                </c:pt>
                <c:pt idx="76">
                  <c:v>2001.915</c:v>
                </c:pt>
                <c:pt idx="77">
                  <c:v>2325.3209999999999</c:v>
                </c:pt>
                <c:pt idx="78">
                  <c:v>2505.1219999999998</c:v>
                </c:pt>
                <c:pt idx="79">
                  <c:v>2709.422</c:v>
                </c:pt>
                <c:pt idx="80">
                  <c:v>3145.643</c:v>
                </c:pt>
                <c:pt idx="81">
                  <c:v>3569.384</c:v>
                </c:pt>
                <c:pt idx="82">
                  <c:v>3501.05</c:v>
                </c:pt>
                <c:pt idx="83">
                  <c:v>2925.38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89-4288-9259-B2E6B9745E39}"/>
            </c:ext>
          </c:extLst>
        </c:ser>
        <c:ser>
          <c:idx val="2"/>
          <c:order val="2"/>
          <c:tx>
            <c:v>normal range</c:v>
          </c:tx>
          <c:spPr>
            <a:solidFill>
              <a:schemeClr val="bg2">
                <a:lumMod val="20000"/>
                <a:lumOff val="80000"/>
                <a:alpha val="80000"/>
              </a:schemeClr>
            </a:solidFill>
          </c:spPr>
          <c:cat>
            <c:numRef>
              <c:f>'27'!$A$29:$A$112</c:f>
              <c:numCache>
                <c:formatCode>mmm\ yyyy</c:formatCode>
                <c:ptCount val="8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</c:numCache>
            </c:numRef>
          </c:cat>
          <c:val>
            <c:numRef>
              <c:f>'27'!$E$29:$E$112</c:f>
              <c:numCache>
                <c:formatCode>0.0</c:formatCode>
                <c:ptCount val="84"/>
                <c:pt idx="0">
                  <c:v>419.02600000000029</c:v>
                </c:pt>
                <c:pt idx="1">
                  <c:v>787.66199999999981</c:v>
                </c:pt>
                <c:pt idx="2">
                  <c:v>904.59100000000012</c:v>
                </c:pt>
                <c:pt idx="3">
                  <c:v>950.68299999999977</c:v>
                </c:pt>
                <c:pt idx="4">
                  <c:v>921.26099999999997</c:v>
                </c:pt>
                <c:pt idx="5">
                  <c:v>849.65100000000029</c:v>
                </c:pt>
                <c:pt idx="6">
                  <c:v>788.49200000000019</c:v>
                </c:pt>
                <c:pt idx="7">
                  <c:v>660.83199999999988</c:v>
                </c:pt>
                <c:pt idx="8">
                  <c:v>478.32099999999991</c:v>
                </c:pt>
                <c:pt idx="9">
                  <c:v>369.01400000000012</c:v>
                </c:pt>
                <c:pt idx="10">
                  <c:v>413.82199999999966</c:v>
                </c:pt>
                <c:pt idx="11">
                  <c:v>530.28699999999981</c:v>
                </c:pt>
                <c:pt idx="12">
                  <c:v>419.02600000000029</c:v>
                </c:pt>
                <c:pt idx="13">
                  <c:v>787.66199999999981</c:v>
                </c:pt>
                <c:pt idx="14">
                  <c:v>904.59100000000012</c:v>
                </c:pt>
                <c:pt idx="15">
                  <c:v>950.68299999999977</c:v>
                </c:pt>
                <c:pt idx="16">
                  <c:v>921.26099999999997</c:v>
                </c:pt>
                <c:pt idx="17">
                  <c:v>849.65100000000029</c:v>
                </c:pt>
                <c:pt idx="18">
                  <c:v>788.49200000000019</c:v>
                </c:pt>
                <c:pt idx="19">
                  <c:v>660.83199999999988</c:v>
                </c:pt>
                <c:pt idx="20">
                  <c:v>478.32099999999991</c:v>
                </c:pt>
                <c:pt idx="21">
                  <c:v>369.01400000000012</c:v>
                </c:pt>
                <c:pt idx="22">
                  <c:v>413.82199999999966</c:v>
                </c:pt>
                <c:pt idx="23">
                  <c:v>530.28699999999981</c:v>
                </c:pt>
                <c:pt idx="24">
                  <c:v>419.02600000000029</c:v>
                </c:pt>
                <c:pt idx="25">
                  <c:v>787.66199999999981</c:v>
                </c:pt>
                <c:pt idx="26">
                  <c:v>904.59100000000012</c:v>
                </c:pt>
                <c:pt idx="27">
                  <c:v>950.68299999999977</c:v>
                </c:pt>
                <c:pt idx="28">
                  <c:v>921.26099999999997</c:v>
                </c:pt>
                <c:pt idx="29">
                  <c:v>849.65100000000029</c:v>
                </c:pt>
                <c:pt idx="30">
                  <c:v>788.49200000000019</c:v>
                </c:pt>
                <c:pt idx="31">
                  <c:v>660.83199999999988</c:v>
                </c:pt>
                <c:pt idx="32">
                  <c:v>478.32099999999991</c:v>
                </c:pt>
                <c:pt idx="33">
                  <c:v>369.01400000000012</c:v>
                </c:pt>
                <c:pt idx="34">
                  <c:v>413.82199999999966</c:v>
                </c:pt>
                <c:pt idx="35">
                  <c:v>530.28699999999981</c:v>
                </c:pt>
                <c:pt idx="36">
                  <c:v>419.02600000000029</c:v>
                </c:pt>
                <c:pt idx="37">
                  <c:v>787.66199999999981</c:v>
                </c:pt>
                <c:pt idx="38">
                  <c:v>904.59100000000012</c:v>
                </c:pt>
                <c:pt idx="39">
                  <c:v>950.68299999999977</c:v>
                </c:pt>
                <c:pt idx="40">
                  <c:v>921.26099999999997</c:v>
                </c:pt>
                <c:pt idx="41">
                  <c:v>849.65100000000029</c:v>
                </c:pt>
                <c:pt idx="42">
                  <c:v>788.49200000000019</c:v>
                </c:pt>
                <c:pt idx="43">
                  <c:v>660.83199999999988</c:v>
                </c:pt>
                <c:pt idx="44">
                  <c:v>478.32099999999991</c:v>
                </c:pt>
                <c:pt idx="45">
                  <c:v>369.01400000000012</c:v>
                </c:pt>
                <c:pt idx="46">
                  <c:v>413.82199999999966</c:v>
                </c:pt>
                <c:pt idx="47">
                  <c:v>530.28699999999981</c:v>
                </c:pt>
                <c:pt idx="48">
                  <c:v>419.02600000000029</c:v>
                </c:pt>
                <c:pt idx="49">
                  <c:v>787.66199999999981</c:v>
                </c:pt>
                <c:pt idx="50">
                  <c:v>904.59100000000012</c:v>
                </c:pt>
                <c:pt idx="51">
                  <c:v>950.68299999999977</c:v>
                </c:pt>
                <c:pt idx="52">
                  <c:v>921.26099999999997</c:v>
                </c:pt>
                <c:pt idx="53">
                  <c:v>849.65100000000029</c:v>
                </c:pt>
                <c:pt idx="54">
                  <c:v>788.49200000000019</c:v>
                </c:pt>
                <c:pt idx="55">
                  <c:v>660.83199999999988</c:v>
                </c:pt>
                <c:pt idx="56">
                  <c:v>478.32099999999991</c:v>
                </c:pt>
                <c:pt idx="57">
                  <c:v>369.01400000000012</c:v>
                </c:pt>
                <c:pt idx="58">
                  <c:v>413.82199999999966</c:v>
                </c:pt>
                <c:pt idx="59">
                  <c:v>530.28699999999981</c:v>
                </c:pt>
                <c:pt idx="60">
                  <c:v>419.02600000000029</c:v>
                </c:pt>
                <c:pt idx="61">
                  <c:v>787.66199999999981</c:v>
                </c:pt>
                <c:pt idx="62">
                  <c:v>904.59100000000012</c:v>
                </c:pt>
                <c:pt idx="63">
                  <c:v>950.68299999999977</c:v>
                </c:pt>
                <c:pt idx="64">
                  <c:v>921.26099999999997</c:v>
                </c:pt>
                <c:pt idx="65">
                  <c:v>849.65100000000029</c:v>
                </c:pt>
                <c:pt idx="66">
                  <c:v>788.49200000000019</c:v>
                </c:pt>
                <c:pt idx="67">
                  <c:v>660.83199999999988</c:v>
                </c:pt>
                <c:pt idx="68">
                  <c:v>478.32099999999991</c:v>
                </c:pt>
                <c:pt idx="69">
                  <c:v>369.01400000000012</c:v>
                </c:pt>
                <c:pt idx="70">
                  <c:v>413.82199999999966</c:v>
                </c:pt>
                <c:pt idx="71">
                  <c:v>530.28699999999981</c:v>
                </c:pt>
                <c:pt idx="72">
                  <c:v>419.02600000000029</c:v>
                </c:pt>
                <c:pt idx="73">
                  <c:v>787.66199999999981</c:v>
                </c:pt>
                <c:pt idx="74">
                  <c:v>904.59100000000012</c:v>
                </c:pt>
                <c:pt idx="75">
                  <c:v>950.68299999999977</c:v>
                </c:pt>
                <c:pt idx="76">
                  <c:v>921.26099999999997</c:v>
                </c:pt>
                <c:pt idx="77">
                  <c:v>849.65100000000029</c:v>
                </c:pt>
                <c:pt idx="78">
                  <c:v>788.49200000000019</c:v>
                </c:pt>
                <c:pt idx="79">
                  <c:v>660.83199999999988</c:v>
                </c:pt>
                <c:pt idx="80">
                  <c:v>478.32099999999991</c:v>
                </c:pt>
                <c:pt idx="81">
                  <c:v>369.01400000000012</c:v>
                </c:pt>
                <c:pt idx="82">
                  <c:v>413.82199999999966</c:v>
                </c:pt>
                <c:pt idx="83">
                  <c:v>530.28699999999981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89-4288-9259-B2E6B9745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119264"/>
        <c:axId val="-975129600"/>
      </c:areaChart>
      <c:lineChart>
        <c:grouping val="standard"/>
        <c:varyColors val="0"/>
        <c:ser>
          <c:idx val="0"/>
          <c:order val="0"/>
          <c:tx>
            <c:v>storage level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'27'!$A$29:$A$112</c:f>
              <c:numCache>
                <c:formatCode>mmm\ yyyy</c:formatCode>
                <c:ptCount val="8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</c:numCache>
            </c:numRef>
          </c:cat>
          <c:val>
            <c:numRef>
              <c:f>'27'!$B$29:$B$112</c:f>
              <c:numCache>
                <c:formatCode>0.0</c:formatCode>
                <c:ptCount val="84"/>
                <c:pt idx="0">
                  <c:v>2634.9670000000001</c:v>
                </c:pt>
                <c:pt idx="1">
                  <c:v>1859.2180000000001</c:v>
                </c:pt>
                <c:pt idx="2">
                  <c:v>1801.2249999999999</c:v>
                </c:pt>
                <c:pt idx="3">
                  <c:v>1975.0329999999999</c:v>
                </c:pt>
                <c:pt idx="4">
                  <c:v>2389.8910000000001</c:v>
                </c:pt>
                <c:pt idx="5">
                  <c:v>2585.1260000000002</c:v>
                </c:pt>
                <c:pt idx="6">
                  <c:v>2754.7139999999999</c:v>
                </c:pt>
                <c:pt idx="7">
                  <c:v>2917.268</c:v>
                </c:pt>
                <c:pt idx="8">
                  <c:v>3305.982</c:v>
                </c:pt>
                <c:pt idx="9">
                  <c:v>3665.3850000000002</c:v>
                </c:pt>
                <c:pt idx="10">
                  <c:v>3532.7750000000001</c:v>
                </c:pt>
                <c:pt idx="11">
                  <c:v>3209.982</c:v>
                </c:pt>
                <c:pt idx="12">
                  <c:v>2215.9409999999998</c:v>
                </c:pt>
                <c:pt idx="13">
                  <c:v>1562.018</c:v>
                </c:pt>
                <c:pt idx="14">
                  <c:v>1401.4649999999999</c:v>
                </c:pt>
                <c:pt idx="15">
                  <c:v>1611.7650000000001</c:v>
                </c:pt>
                <c:pt idx="16">
                  <c:v>2001.915</c:v>
                </c:pt>
                <c:pt idx="17">
                  <c:v>2325.3209999999999</c:v>
                </c:pt>
                <c:pt idx="18">
                  <c:v>2505.1219999999998</c:v>
                </c:pt>
                <c:pt idx="19">
                  <c:v>2709.422</c:v>
                </c:pt>
                <c:pt idx="20">
                  <c:v>3145.643</c:v>
                </c:pt>
                <c:pt idx="21">
                  <c:v>3569.384</c:v>
                </c:pt>
                <c:pt idx="22">
                  <c:v>3501.05</c:v>
                </c:pt>
                <c:pt idx="23">
                  <c:v>2925.38</c:v>
                </c:pt>
                <c:pt idx="24">
                  <c:v>2470.0149999999999</c:v>
                </c:pt>
                <c:pt idx="25">
                  <c:v>2072.183</c:v>
                </c:pt>
                <c:pt idx="26">
                  <c:v>1849.895</c:v>
                </c:pt>
                <c:pt idx="27">
                  <c:v>2116.4609999999998</c:v>
                </c:pt>
                <c:pt idx="28">
                  <c:v>2556.48</c:v>
                </c:pt>
                <c:pt idx="29">
                  <c:v>2901.6610000000001</c:v>
                </c:pt>
                <c:pt idx="30">
                  <c:v>3035.2359999999999</c:v>
                </c:pt>
                <c:pt idx="31">
                  <c:v>3168.8960000000002</c:v>
                </c:pt>
                <c:pt idx="32">
                  <c:v>3490.5010000000002</c:v>
                </c:pt>
                <c:pt idx="33">
                  <c:v>3807.857</c:v>
                </c:pt>
                <c:pt idx="34">
                  <c:v>3740.81</c:v>
                </c:pt>
                <c:pt idx="35">
                  <c:v>3455.6669999999999</c:v>
                </c:pt>
                <c:pt idx="36">
                  <c:v>2611.3649999999998</c:v>
                </c:pt>
                <c:pt idx="37">
                  <c:v>2349.6799999999998</c:v>
                </c:pt>
                <c:pt idx="38">
                  <c:v>2306.056</c:v>
                </c:pt>
                <c:pt idx="39">
                  <c:v>2562.4479999999999</c:v>
                </c:pt>
                <c:pt idx="40">
                  <c:v>2923.1759999999999</c:v>
                </c:pt>
                <c:pt idx="41">
                  <c:v>3174.9720000000002</c:v>
                </c:pt>
                <c:pt idx="42">
                  <c:v>3293.614</c:v>
                </c:pt>
                <c:pt idx="43">
                  <c:v>3370.2539999999999</c:v>
                </c:pt>
                <c:pt idx="44">
                  <c:v>3615.3359999999998</c:v>
                </c:pt>
                <c:pt idx="45">
                  <c:v>3938.3980000000001</c:v>
                </c:pt>
                <c:pt idx="46">
                  <c:v>3914.8719999999998</c:v>
                </c:pt>
                <c:pt idx="47">
                  <c:v>3437.5189999999998</c:v>
                </c:pt>
                <c:pt idx="48">
                  <c:v>2422.2930000000001</c:v>
                </c:pt>
                <c:pt idx="49">
                  <c:v>1787.3130000000001</c:v>
                </c:pt>
                <c:pt idx="50">
                  <c:v>1833.5619999999999</c:v>
                </c:pt>
                <c:pt idx="51">
                  <c:v>2138.6509999999998</c:v>
                </c:pt>
                <c:pt idx="52">
                  <c:v>2634.2849999999999</c:v>
                </c:pt>
                <c:pt idx="53">
                  <c:v>2987.8220000000001</c:v>
                </c:pt>
                <c:pt idx="54">
                  <c:v>3141.54</c:v>
                </c:pt>
                <c:pt idx="55">
                  <c:v>3315.96</c:v>
                </c:pt>
                <c:pt idx="56">
                  <c:v>3623.9639999999999</c:v>
                </c:pt>
                <c:pt idx="57">
                  <c:v>3928.607</c:v>
                </c:pt>
                <c:pt idx="58">
                  <c:v>3898.9690000000001</c:v>
                </c:pt>
                <c:pt idx="59">
                  <c:v>3303.4560000000001</c:v>
                </c:pt>
                <c:pt idx="60">
                  <c:v>2400.259</c:v>
                </c:pt>
                <c:pt idx="61">
                  <c:v>1913.604</c:v>
                </c:pt>
                <c:pt idx="62">
                  <c:v>1908.4290000000001</c:v>
                </c:pt>
                <c:pt idx="63">
                  <c:v>2226.1568570999998</c:v>
                </c:pt>
                <c:pt idx="64">
                  <c:v>2701.2240000000002</c:v>
                </c:pt>
                <c:pt idx="65">
                  <c:v>3043.28</c:v>
                </c:pt>
                <c:pt idx="66">
                  <c:v>3200.241</c:v>
                </c:pt>
                <c:pt idx="67">
                  <c:v>3352.94</c:v>
                </c:pt>
                <c:pt idx="68">
                  <c:v>3696.2429999999999</c:v>
                </c:pt>
                <c:pt idx="69">
                  <c:v>4043.4969999999998</c:v>
                </c:pt>
                <c:pt idx="70">
                  <c:v>3973.3440000000001</c:v>
                </c:pt>
                <c:pt idx="71">
                  <c:v>3466.4250000000002</c:v>
                </c:pt>
                <c:pt idx="72">
                  <c:v>2663.4830000000002</c:v>
                </c:pt>
                <c:pt idx="73">
                  <c:v>2126.2660000000001</c:v>
                </c:pt>
                <c:pt idx="74">
                  <c:v>2001.2</c:v>
                </c:pt>
                <c:pt idx="75">
                  <c:v>2298.4430000000002</c:v>
                </c:pt>
                <c:pt idx="76">
                  <c:v>2770.2750000000001</c:v>
                </c:pt>
                <c:pt idx="77">
                  <c:v>3089.02</c:v>
                </c:pt>
                <c:pt idx="78">
                  <c:v>3238.8780000000002</c:v>
                </c:pt>
                <c:pt idx="79">
                  <c:v>3378.2629999999999</c:v>
                </c:pt>
                <c:pt idx="80">
                  <c:v>3687.9470000000001</c:v>
                </c:pt>
                <c:pt idx="81">
                  <c:v>4034.5770000000002</c:v>
                </c:pt>
                <c:pt idx="82">
                  <c:v>3986.5369999999998</c:v>
                </c:pt>
                <c:pt idx="83">
                  <c:v>3460.9780000000001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89-4288-9259-B2E6B9745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5119264"/>
        <c:axId val="-975129600"/>
      </c:lineChart>
      <c:scatterChart>
        <c:scatterStyle val="lineMarker"/>
        <c:varyColors val="0"/>
        <c:ser>
          <c:idx val="3"/>
          <c:order val="3"/>
          <c:tx>
            <c:strRef>
              <c:f>'27'!$B$117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rnd">
              <a:solidFill>
                <a:schemeClr val="bg1">
                  <a:lumMod val="75000"/>
                </a:schemeClr>
              </a:solidFill>
              <a:prstDash val="lgDash"/>
            </a:ln>
          </c:spPr>
          <c:marker>
            <c:symbol val="none"/>
          </c:marker>
          <c:dPt>
            <c:idx val="1"/>
            <c:bubble3D val="0"/>
            <c:spPr>
              <a:ln w="9525" cap="rnd">
                <a:solidFill>
                  <a:schemeClr val="bg1">
                    <a:lumMod val="75000"/>
                  </a:schemeClr>
                </a:solidFill>
                <a:prstDash val="lgDash"/>
                <a:miter lim="800000"/>
              </a:ln>
            </c:spPr>
            <c:extLst>
              <c:ext xmlns:c16="http://schemas.microsoft.com/office/drawing/2014/chart" uri="{C3380CC4-5D6E-409C-BE32-E72D297353CC}">
                <c16:uniqueId val="{00000004-9E89-4288-9259-B2E6B9745E39}"/>
              </c:ext>
            </c:extLst>
          </c:dPt>
          <c:xVal>
            <c:numRef>
              <c:f>'27'!$A$118:$A$119</c:f>
              <c:numCache>
                <c:formatCode>General</c:formatCode>
                <c:ptCount val="2"/>
                <c:pt idx="0">
                  <c:v>64</c:v>
                </c:pt>
                <c:pt idx="1">
                  <c:v>64</c:v>
                </c:pt>
              </c:numCache>
            </c:numRef>
          </c:xVal>
          <c:yVal>
            <c:numRef>
              <c:f>'27'!$B$118:$B$119</c:f>
              <c:numCache>
                <c:formatCode>0</c:formatCode>
                <c:ptCount val="2"/>
                <c:pt idx="0">
                  <c:v>0</c:v>
                </c:pt>
                <c:pt idx="1">
                  <c:v>5000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E89-4288-9259-B2E6B9745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127968"/>
        <c:axId val="-975133952"/>
      </c:scatterChart>
      <c:dateAx>
        <c:axId val="-97511926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spPr>
          <a:ln>
            <a:solidFill>
              <a:schemeClr val="bg2"/>
            </a:solidFill>
          </a:ln>
        </c:spPr>
        <c:crossAx val="-975129600"/>
        <c:crosses val="autoZero"/>
        <c:auto val="0"/>
        <c:lblOffset val="100"/>
        <c:baseTimeUnit val="months"/>
        <c:majorUnit val="12"/>
        <c:minorUnit val="12"/>
      </c:dateAx>
      <c:valAx>
        <c:axId val="-975129600"/>
        <c:scaling>
          <c:orientation val="minMax"/>
          <c:max val="4500"/>
          <c:min val="10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119264"/>
        <c:crosses val="autoZero"/>
        <c:crossBetween val="between"/>
        <c:majorUnit val="500"/>
      </c:valAx>
      <c:valAx>
        <c:axId val="-975133952"/>
        <c:scaling>
          <c:orientation val="minMax"/>
          <c:max val="5000"/>
        </c:scaling>
        <c:delete val="0"/>
        <c:axPos val="r"/>
        <c:numFmt formatCode="0" sourceLinked="1"/>
        <c:majorTickMark val="none"/>
        <c:minorTickMark val="none"/>
        <c:tickLblPos val="none"/>
        <c:spPr>
          <a:ln>
            <a:noFill/>
          </a:ln>
        </c:spPr>
        <c:crossAx val="-975127968"/>
        <c:crosses val="max"/>
        <c:crossBetween val="midCat"/>
      </c:valAx>
      <c:valAx>
        <c:axId val="-975127968"/>
        <c:scaling>
          <c:orientation val="minMax"/>
          <c:max val="84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-975133952"/>
        <c:crosses val="max"/>
        <c:crossBetween val="midCat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 baseline="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95" r="0.70000000000000095" t="0.75000000000001465" header="0.30000000000000032" footer="0.30000000000000032"/>
    <c:pageSetup orientation="landscape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76545640128317E-2"/>
          <c:y val="0.14470191226096737"/>
          <c:w val="0.73481590842811306"/>
          <c:h val="0.7114438820147481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'28'!$B$26</c:f>
              <c:strCache>
                <c:ptCount val="1"/>
                <c:pt idx="0">
                  <c:v>pipeline imports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'28'!$C$25:$G$25</c:f>
              <c:numCache>
                <c:formatCode>General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f>'28'!$C$26:$G$26</c:f>
              <c:numCache>
                <c:formatCode>0.0</c:formatCode>
                <c:ptCount val="5"/>
                <c:pt idx="0">
                  <c:v>7.9790348247000003</c:v>
                </c:pt>
                <c:pt idx="1">
                  <c:v>8.5457144290000002</c:v>
                </c:pt>
                <c:pt idx="2">
                  <c:v>8.6304586384000004</c:v>
                </c:pt>
                <c:pt idx="3">
                  <c:v>8.2551547699000007</c:v>
                </c:pt>
                <c:pt idx="4">
                  <c:v>8.0172493615999993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7E-4E0B-A95C-8197A9226DC8}"/>
            </c:ext>
          </c:extLst>
        </c:ser>
        <c:ser>
          <c:idx val="2"/>
          <c:order val="1"/>
          <c:tx>
            <c:strRef>
              <c:f>'28'!$B$27</c:f>
              <c:strCache>
                <c:ptCount val="1"/>
                <c:pt idx="0">
                  <c:v>LNG imports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'28'!$C$25:$G$25</c:f>
              <c:numCache>
                <c:formatCode>General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f>'28'!$C$27:$G$27</c:f>
              <c:numCache>
                <c:formatCode>0.0</c:formatCode>
                <c:ptCount val="5"/>
                <c:pt idx="0">
                  <c:v>4.1751427397000003E-2</c:v>
                </c:pt>
                <c:pt idx="1">
                  <c:v>4.5028751366E-2</c:v>
                </c:pt>
                <c:pt idx="2">
                  <c:v>3.7770583561999999E-2</c:v>
                </c:pt>
                <c:pt idx="3">
                  <c:v>7.7691288875E-2</c:v>
                </c:pt>
                <c:pt idx="4">
                  <c:v>5.9178082191999999E-2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7E-4E0B-A95C-8197A9226DC8}"/>
            </c:ext>
          </c:extLst>
        </c:ser>
        <c:ser>
          <c:idx val="3"/>
          <c:order val="2"/>
          <c:tx>
            <c:strRef>
              <c:f>'28'!$B$28</c:f>
              <c:strCache>
                <c:ptCount val="1"/>
                <c:pt idx="0">
                  <c:v>pipeline exports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'28'!$C$25:$G$25</c:f>
              <c:numCache>
                <c:formatCode>General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f>'28'!$C$28:$G$28</c:f>
              <c:numCache>
                <c:formatCode>0.0</c:formatCode>
                <c:ptCount val="5"/>
                <c:pt idx="0">
                  <c:v>-8.9507044164000007</c:v>
                </c:pt>
                <c:pt idx="1">
                  <c:v>-9.1240390464000001</c:v>
                </c:pt>
                <c:pt idx="2">
                  <c:v>-9.4697313562000005</c:v>
                </c:pt>
                <c:pt idx="3">
                  <c:v>-9.8267926575000004</c:v>
                </c:pt>
                <c:pt idx="4">
                  <c:v>-10.032488981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7E-4E0B-A95C-8197A9226DC8}"/>
            </c:ext>
          </c:extLst>
        </c:ser>
        <c:ser>
          <c:idx val="4"/>
          <c:order val="3"/>
          <c:tx>
            <c:strRef>
              <c:f>'28'!$B$29</c:f>
              <c:strCache>
                <c:ptCount val="1"/>
                <c:pt idx="0">
                  <c:v>LNG exports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'28'!$C$29:$G$29</c:f>
              <c:numCache>
                <c:formatCode>0.0</c:formatCode>
                <c:ptCount val="5"/>
                <c:pt idx="0">
                  <c:v>-11.898703219</c:v>
                </c:pt>
                <c:pt idx="1">
                  <c:v>-11.932158265</c:v>
                </c:pt>
                <c:pt idx="2">
                  <c:v>-15.090890899</c:v>
                </c:pt>
                <c:pt idx="3">
                  <c:v>-16.971263491999999</c:v>
                </c:pt>
                <c:pt idx="4">
                  <c:v>-18.20007064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7E-4E0B-A95C-8197A9226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75105120"/>
        <c:axId val="-975130688"/>
      </c:barChart>
      <c:lineChart>
        <c:grouping val="standard"/>
        <c:varyColors val="0"/>
        <c:ser>
          <c:idx val="0"/>
          <c:order val="4"/>
          <c:tx>
            <c:strRef>
              <c:f>'28'!$B$30</c:f>
              <c:strCache>
                <c:ptCount val="1"/>
                <c:pt idx="0">
                  <c:v>net trade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bg1">
                  <a:lumMod val="85000"/>
                </a:schemeClr>
              </a:solidFill>
              <a:ln w="38100">
                <a:solidFill>
                  <a:schemeClr val="bg1">
                    <a:lumMod val="8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1462776590012339E-2"/>
                  <c:y val="0.184878494397645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9547374458987316E-2"/>
                      <c:h val="9.997962780319809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A47E-4E0B-A95C-8197A9226DC8}"/>
                </c:ext>
              </c:extLst>
            </c:dLbl>
            <c:dLbl>
              <c:idx val="1"/>
              <c:layout>
                <c:manualLayout>
                  <c:x val="-5.9886264216972879E-2"/>
                  <c:y val="0.1944199162604674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7817030683664537E-2"/>
                      <c:h val="0.1155755530558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A47E-4E0B-A95C-8197A9226DC8}"/>
                </c:ext>
              </c:extLst>
            </c:dLbl>
            <c:dLbl>
              <c:idx val="2"/>
              <c:layout>
                <c:manualLayout>
                  <c:x val="-5.0879382264716909E-2"/>
                  <c:y val="0.1617288463942005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47E-4E0B-A95C-8197A9226DC8}"/>
                </c:ext>
              </c:extLst>
            </c:dLbl>
            <c:dLbl>
              <c:idx val="3"/>
              <c:layout>
                <c:manualLayout>
                  <c:x val="-4.5646442632170978E-2"/>
                  <c:y val="0.1654199475065615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47E-4E0B-A95C-8197A9226DC8}"/>
                </c:ext>
              </c:extLst>
            </c:dLbl>
            <c:dLbl>
              <c:idx val="4"/>
              <c:layout>
                <c:manualLayout>
                  <c:x val="-4.7961192350956132E-2"/>
                  <c:y val="0.157067866516685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47E-4E0B-A95C-8197A9226D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'28'!$C$30:$G$30</c:f>
              <c:numCache>
                <c:formatCode>0.0</c:formatCode>
                <c:ptCount val="5"/>
                <c:pt idx="0">
                  <c:v>-12.828621383303</c:v>
                </c:pt>
                <c:pt idx="1">
                  <c:v>-12.465454131033999</c:v>
                </c:pt>
                <c:pt idx="2">
                  <c:v>-15.892393033237999</c:v>
                </c:pt>
                <c:pt idx="3">
                  <c:v>-18.465210090724998</c:v>
                </c:pt>
                <c:pt idx="4">
                  <c:v>-20.156132177208001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47E-4E0B-A95C-8197A9226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5105120"/>
        <c:axId val="-975130688"/>
      </c:lineChart>
      <c:scatterChart>
        <c:scatterStyle val="lineMarker"/>
        <c:varyColors val="0"/>
        <c:ser>
          <c:idx val="5"/>
          <c:order val="5"/>
          <c:tx>
            <c:strRef>
              <c:f>'28'!$C$42</c:f>
              <c:strCache>
                <c:ptCount val="1"/>
                <c:pt idx="0">
                  <c:v>Forecast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9525" cap="flat">
                <a:solidFill>
                  <a:schemeClr val="bg1">
                    <a:lumMod val="65000"/>
                  </a:schemeClr>
                </a:solidFill>
                <a:prstDash val="lg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A47E-4E0B-A95C-8197A9226DC8}"/>
              </c:ext>
            </c:extLst>
          </c:dPt>
          <c:xVal>
            <c:numRef>
              <c:f>'28'!$B$43:$B$44</c:f>
              <c:numCache>
                <c:formatCode>General</c:formatCode>
                <c:ptCount val="2"/>
                <c:pt idx="0">
                  <c:v>3.5</c:v>
                </c:pt>
                <c:pt idx="1">
                  <c:v>3.5</c:v>
                </c:pt>
              </c:numCache>
            </c:numRef>
          </c:xVal>
          <c:yVal>
            <c:numRef>
              <c:f>'28'!$C$43:$C$44</c:f>
              <c:numCache>
                <c:formatCode>0.00</c:formatCode>
                <c:ptCount val="2"/>
                <c:pt idx="0">
                  <c:v>-2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A47E-4E0B-A95C-8197A9226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122528"/>
        <c:axId val="-975123616"/>
      </c:scatterChart>
      <c:dateAx>
        <c:axId val="-975105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cross"/>
        <c:minorTickMark val="none"/>
        <c:tickLblPos val="low"/>
        <c:spPr>
          <a:solidFill>
            <a:schemeClr val="bg1"/>
          </a:solidFill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975130688"/>
        <c:crosses val="autoZero"/>
        <c:auto val="0"/>
        <c:lblOffset val="100"/>
        <c:baseTimeUnit val="days"/>
      </c:dateAx>
      <c:valAx>
        <c:axId val="-975130688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975105120"/>
        <c:crosses val="autoZero"/>
        <c:crossBetween val="between"/>
      </c:valAx>
      <c:valAx>
        <c:axId val="-975123616"/>
        <c:scaling>
          <c:orientation val="minMax"/>
          <c:max val="0.60000000000000009"/>
          <c:min val="-1.2"/>
        </c:scaling>
        <c:delete val="0"/>
        <c:axPos val="r"/>
        <c:numFmt formatCode="0.00" sourceLinked="1"/>
        <c:majorTickMark val="none"/>
        <c:minorTickMark val="none"/>
        <c:tickLblPos val="none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975122528"/>
        <c:crosses val="max"/>
        <c:crossBetween val="midCat"/>
      </c:valAx>
      <c:valAx>
        <c:axId val="-975122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75123616"/>
        <c:crosses val="autoZero"/>
        <c:crossBetween val="midCat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aseline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10892615549192"/>
          <c:y val="0.17652730908636421"/>
          <c:w val="0.83531211654028881"/>
          <c:h val="0.652037245344332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</c:spPr>
          <c:invertIfNegative val="0"/>
          <c:dLbls>
            <c:dLbl>
              <c:idx val="4"/>
              <c:layout>
                <c:manualLayout>
                  <c:x val="1.3569274887866504E-2"/>
                  <c:y val="1.61453077699293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5E-4757-BE44-2CA70053A424}"/>
                </c:ext>
              </c:extLst>
            </c:dLbl>
            <c:dLbl>
              <c:idx val="5"/>
              <c:layout>
                <c:manualLayout>
                  <c:x val="9.046183258577669E-3"/>
                  <c:y val="1.21089808274470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B2-4E00-83E4-29F876E9E263}"/>
                </c:ext>
              </c:extLst>
            </c:dLbl>
            <c:dLbl>
              <c:idx val="6"/>
              <c:layout>
                <c:manualLayout>
                  <c:x val="1.3569274887866504E-2"/>
                  <c:y val="1.61453077699293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B2-4E00-83E4-29F876E9E2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'29'!$F$30:$F$36</c:f>
              <c:numCache>
                <c:formatCode>General</c:formatCode>
                <c:ptCount val="7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</c:numCache>
            </c:numRef>
          </c:cat>
          <c:val>
            <c:numRef>
              <c:f>'29'!$H$30:$H$36</c:f>
              <c:numCache>
                <c:formatCode>0.0%</c:formatCode>
                <c:ptCount val="7"/>
                <c:pt idx="0">
                  <c:v>3.8170785453724765E-2</c:v>
                </c:pt>
                <c:pt idx="1">
                  <c:v>0.1010974894222525</c:v>
                </c:pt>
                <c:pt idx="2">
                  <c:v>6.383090675497205E-2</c:v>
                </c:pt>
                <c:pt idx="3">
                  <c:v>2.9963574191072206E-2</c:v>
                </c:pt>
                <c:pt idx="4">
                  <c:v>4.9830328756437448E-2</c:v>
                </c:pt>
                <c:pt idx="5">
                  <c:v>4.9434463963068831E-2</c:v>
                </c:pt>
                <c:pt idx="6">
                  <c:v>2.0457440980694797E-2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B2-4E00-83E4-29F876E9E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975130144"/>
        <c:axId val="-975104576"/>
      </c:barChart>
      <c:scatterChart>
        <c:scatterStyle val="lineMarker"/>
        <c:varyColors val="0"/>
        <c:ser>
          <c:idx val="1"/>
          <c:order val="1"/>
          <c:tx>
            <c:strRef>
              <c:f>'29'!$B$126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'29'!$A$127:$A$128</c:f>
              <c:numCache>
                <c:formatCode>General</c:formatCode>
                <c:ptCount val="2"/>
                <c:pt idx="0">
                  <c:v>5.5</c:v>
                </c:pt>
                <c:pt idx="1">
                  <c:v>5.5</c:v>
                </c:pt>
              </c:numCache>
            </c:numRef>
          </c:xVal>
          <c:yVal>
            <c:numRef>
              <c:f>'29'!$B$127:$B$128</c:f>
              <c:numCache>
                <c:formatCode>General</c:formatCode>
                <c:ptCount val="2"/>
                <c:pt idx="0">
                  <c:v>0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CB2-4E00-83E4-29F876E9E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107296"/>
        <c:axId val="-975120352"/>
      </c:scatterChart>
      <c:catAx>
        <c:axId val="-97513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104576"/>
        <c:crosses val="autoZero"/>
        <c:auto val="0"/>
        <c:lblAlgn val="ctr"/>
        <c:lblOffset val="100"/>
        <c:tickLblSkip val="1"/>
        <c:tickMarkSkip val="1"/>
        <c:noMultiLvlLbl val="1"/>
      </c:catAx>
      <c:valAx>
        <c:axId val="-97510457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130144"/>
        <c:crosses val="autoZero"/>
        <c:crossBetween val="between"/>
      </c:valAx>
      <c:valAx>
        <c:axId val="-975120352"/>
        <c:scaling>
          <c:orientation val="minMax"/>
          <c:max val="4"/>
        </c:scaling>
        <c:delete val="0"/>
        <c:axPos val="r"/>
        <c:numFmt formatCode="General" sourceLinked="1"/>
        <c:majorTickMark val="out"/>
        <c:minorTickMark val="none"/>
        <c:tickLblPos val="none"/>
        <c:spPr>
          <a:ln>
            <a:noFill/>
          </a:ln>
        </c:spPr>
        <c:crossAx val="-975107296"/>
        <c:crosses val="max"/>
        <c:crossBetween val="midCat"/>
        <c:majorUnit val="1"/>
      </c:valAx>
      <c:valAx>
        <c:axId val="-975107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75120352"/>
        <c:crosses val="autoZero"/>
        <c:crossBetween val="midCat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en-US" sz="1000" b="1"/>
              <a:t>U.S. monthly nominal residential electricity price</a:t>
            </a:r>
          </a:p>
          <a:p>
            <a:pPr algn="l">
              <a:defRPr/>
            </a:pPr>
            <a:r>
              <a:rPr lang="en-US" sz="1000" b="0"/>
              <a:t>cents per kilowatthour</a:t>
            </a:r>
          </a:p>
        </c:rich>
      </c:tx>
      <c:layout>
        <c:manualLayout>
          <c:xMode val="edge"/>
          <c:yMode val="edge"/>
          <c:x val="1.8833234422620616E-2"/>
          <c:y val="1.1711704553580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560564210683696"/>
          <c:y val="0.17988320077548328"/>
          <c:w val="0.81269625666148659"/>
          <c:h val="0.65176986580007468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'29'!$A$40:$A$123</c:f>
              <c:numCache>
                <c:formatCode>mmm\ yyyy</c:formatCode>
                <c:ptCount val="8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</c:numCache>
            </c:numRef>
          </c:cat>
          <c:val>
            <c:numRef>
              <c:f>'29'!$B$40:$B$123</c:f>
              <c:numCache>
                <c:formatCode>#,##0.00</c:formatCode>
                <c:ptCount val="84"/>
                <c:pt idx="0">
                  <c:v>12.62</c:v>
                </c:pt>
                <c:pt idx="1">
                  <c:v>13.01</c:v>
                </c:pt>
                <c:pt idx="2">
                  <c:v>13.24</c:v>
                </c:pt>
                <c:pt idx="3">
                  <c:v>13.73</c:v>
                </c:pt>
                <c:pt idx="4">
                  <c:v>13.86</c:v>
                </c:pt>
                <c:pt idx="5">
                  <c:v>13.83</c:v>
                </c:pt>
                <c:pt idx="6">
                  <c:v>13.83</c:v>
                </c:pt>
                <c:pt idx="7">
                  <c:v>13.92</c:v>
                </c:pt>
                <c:pt idx="8">
                  <c:v>14.14</c:v>
                </c:pt>
                <c:pt idx="9">
                  <c:v>14.06</c:v>
                </c:pt>
                <c:pt idx="10">
                  <c:v>14.07</c:v>
                </c:pt>
                <c:pt idx="11">
                  <c:v>13.72</c:v>
                </c:pt>
                <c:pt idx="12">
                  <c:v>13.64</c:v>
                </c:pt>
                <c:pt idx="13">
                  <c:v>13.76</c:v>
                </c:pt>
                <c:pt idx="14">
                  <c:v>14.41</c:v>
                </c:pt>
                <c:pt idx="15">
                  <c:v>14.57</c:v>
                </c:pt>
                <c:pt idx="16">
                  <c:v>14.89</c:v>
                </c:pt>
                <c:pt idx="17">
                  <c:v>15.3</c:v>
                </c:pt>
                <c:pt idx="18">
                  <c:v>15.31</c:v>
                </c:pt>
                <c:pt idx="19">
                  <c:v>15.82</c:v>
                </c:pt>
                <c:pt idx="20">
                  <c:v>16.190000000000001</c:v>
                </c:pt>
                <c:pt idx="21">
                  <c:v>15.99</c:v>
                </c:pt>
                <c:pt idx="22">
                  <c:v>15.55</c:v>
                </c:pt>
                <c:pt idx="23">
                  <c:v>14.94</c:v>
                </c:pt>
                <c:pt idx="24">
                  <c:v>15.47</c:v>
                </c:pt>
                <c:pt idx="25">
                  <c:v>15.98</c:v>
                </c:pt>
                <c:pt idx="26">
                  <c:v>16.04</c:v>
                </c:pt>
                <c:pt idx="27">
                  <c:v>16.100000000000001</c:v>
                </c:pt>
                <c:pt idx="28">
                  <c:v>16.14</c:v>
                </c:pt>
                <c:pt idx="29">
                  <c:v>16.09</c:v>
                </c:pt>
                <c:pt idx="30">
                  <c:v>15.86</c:v>
                </c:pt>
                <c:pt idx="31">
                  <c:v>15.91</c:v>
                </c:pt>
                <c:pt idx="32">
                  <c:v>16.27</c:v>
                </c:pt>
                <c:pt idx="33">
                  <c:v>16.48</c:v>
                </c:pt>
                <c:pt idx="34">
                  <c:v>16.190000000000001</c:v>
                </c:pt>
                <c:pt idx="35">
                  <c:v>15.69</c:v>
                </c:pt>
                <c:pt idx="36">
                  <c:v>15.41</c:v>
                </c:pt>
                <c:pt idx="37">
                  <c:v>16.100000000000001</c:v>
                </c:pt>
                <c:pt idx="38">
                  <c:v>16.670000000000002</c:v>
                </c:pt>
                <c:pt idx="39">
                  <c:v>16.86</c:v>
                </c:pt>
                <c:pt idx="40">
                  <c:v>16.399999999999999</c:v>
                </c:pt>
                <c:pt idx="41">
                  <c:v>16.38</c:v>
                </c:pt>
                <c:pt idx="42">
                  <c:v>16.62</c:v>
                </c:pt>
                <c:pt idx="43">
                  <c:v>16.600000000000001</c:v>
                </c:pt>
                <c:pt idx="44">
                  <c:v>16.82</c:v>
                </c:pt>
                <c:pt idx="45">
                  <c:v>17.09</c:v>
                </c:pt>
                <c:pt idx="46">
                  <c:v>16.850000000000001</c:v>
                </c:pt>
                <c:pt idx="47">
                  <c:v>16.27</c:v>
                </c:pt>
                <c:pt idx="48">
                  <c:v>15.94</c:v>
                </c:pt>
                <c:pt idx="49">
                  <c:v>16.43</c:v>
                </c:pt>
                <c:pt idx="50">
                  <c:v>17.09</c:v>
                </c:pt>
                <c:pt idx="51">
                  <c:v>17.55</c:v>
                </c:pt>
                <c:pt idx="52">
                  <c:v>17.37</c:v>
                </c:pt>
                <c:pt idx="53">
                  <c:v>17.47</c:v>
                </c:pt>
                <c:pt idx="54">
                  <c:v>17.45</c:v>
                </c:pt>
                <c:pt idx="55">
                  <c:v>17.61</c:v>
                </c:pt>
                <c:pt idx="56">
                  <c:v>18.079999999999998</c:v>
                </c:pt>
                <c:pt idx="57">
                  <c:v>17.97</c:v>
                </c:pt>
                <c:pt idx="58">
                  <c:v>17.78</c:v>
                </c:pt>
                <c:pt idx="59">
                  <c:v>17.239999999999998</c:v>
                </c:pt>
                <c:pt idx="60">
                  <c:v>17.45</c:v>
                </c:pt>
                <c:pt idx="61">
                  <c:v>17.649999999999999</c:v>
                </c:pt>
                <c:pt idx="62">
                  <c:v>18.170909999999999</c:v>
                </c:pt>
                <c:pt idx="63">
                  <c:v>18.571370000000002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1A-4078-9BAA-C4DBEFEA3C85}"/>
            </c:ext>
          </c:extLst>
        </c:ser>
        <c:ser>
          <c:idx val="1"/>
          <c:order val="1"/>
          <c:spPr>
            <a:ln>
              <a:solidFill>
                <a:schemeClr val="tx2">
                  <a:lumMod val="90000"/>
                  <a:lumOff val="1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'29'!$A$40:$A$123</c:f>
              <c:numCache>
                <c:formatCode>mmm\ yyyy</c:formatCode>
                <c:ptCount val="8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</c:numCache>
            </c:numRef>
          </c:cat>
          <c:val>
            <c:numRef>
              <c:f>'29'!$C$40:$C$123</c:f>
              <c:numCache>
                <c:formatCode>#,##0.00</c:formatCode>
                <c:ptCount val="8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18.571370000000002</c:v>
                </c:pt>
                <c:pt idx="64">
                  <c:v>18.25346</c:v>
                </c:pt>
                <c:pt idx="65">
                  <c:v>18.33586</c:v>
                </c:pt>
                <c:pt idx="66">
                  <c:v>18.246739999999999</c:v>
                </c:pt>
                <c:pt idx="67">
                  <c:v>18.232959999999999</c:v>
                </c:pt>
                <c:pt idx="68">
                  <c:v>18.654620000000001</c:v>
                </c:pt>
                <c:pt idx="69">
                  <c:v>18.506319999999999</c:v>
                </c:pt>
                <c:pt idx="70">
                  <c:v>18.263680000000001</c:v>
                </c:pt>
                <c:pt idx="71">
                  <c:v>17.729399999999998</c:v>
                </c:pt>
                <c:pt idx="72">
                  <c:v>18.018380000000001</c:v>
                </c:pt>
                <c:pt idx="73">
                  <c:v>18.0443</c:v>
                </c:pt>
                <c:pt idx="74">
                  <c:v>18.439530000000001</c:v>
                </c:pt>
                <c:pt idx="75">
                  <c:v>19.060199999999998</c:v>
                </c:pt>
                <c:pt idx="76">
                  <c:v>18.634060000000002</c:v>
                </c:pt>
                <c:pt idx="77">
                  <c:v>18.67501</c:v>
                </c:pt>
                <c:pt idx="78">
                  <c:v>18.578970000000002</c:v>
                </c:pt>
                <c:pt idx="79">
                  <c:v>18.52656</c:v>
                </c:pt>
                <c:pt idx="80">
                  <c:v>18.98413</c:v>
                </c:pt>
                <c:pt idx="81">
                  <c:v>18.75489</c:v>
                </c:pt>
                <c:pt idx="82">
                  <c:v>18.648949999999999</c:v>
                </c:pt>
                <c:pt idx="83">
                  <c:v>18.114100000000001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1A-4078-9BAA-C4DBEFEA3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75121984"/>
        <c:axId val="-975133408"/>
      </c:lineChart>
      <c:catAx>
        <c:axId val="-97512198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133408"/>
        <c:crosses val="autoZero"/>
        <c:auto val="0"/>
        <c:lblAlgn val="ctr"/>
        <c:lblOffset val="100"/>
        <c:tickLblSkip val="12"/>
        <c:tickMarkSkip val="12"/>
        <c:noMultiLvlLbl val="0"/>
      </c:catAx>
      <c:valAx>
        <c:axId val="-975133408"/>
        <c:scaling>
          <c:orientation val="minMax"/>
          <c:max val="20"/>
          <c:min val="1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000" baseline="0"/>
            </a:pPr>
            <a:endParaRPr lang="en-US"/>
          </a:p>
        </c:txPr>
        <c:crossAx val="-975121984"/>
        <c:crosses val="autoZero"/>
        <c:crossBetween val="midCat"/>
        <c:majorUnit val="1"/>
      </c:valAx>
      <c:spPr>
        <a:ln>
          <a:solidFill>
            <a:schemeClr val="bg1">
              <a:lumMod val="7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32137609116221"/>
          <c:y val="0.14755390566034321"/>
          <c:w val="0.81417203425036"/>
          <c:h val="0.70544724850209251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'30'!$H$26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002060"/>
            </a:solidFill>
            <a:ln w="9525">
              <a:solidFill>
                <a:srgbClr val="002060"/>
              </a:solidFill>
            </a:ln>
          </c:spPr>
          <c:invertIfNegative val="0"/>
          <c:cat>
            <c:numRef>
              <c:f>'30'!$A$33:$A$39</c:f>
              <c:numCache>
                <c:formatCode>General</c:formatCode>
                <c:ptCount val="7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</c:numCache>
            </c:numRef>
          </c:cat>
          <c:val>
            <c:numRef>
              <c:f>'30'!$H$33:$H$39</c:f>
              <c:numCache>
                <c:formatCode>#,##0.000</c:formatCode>
                <c:ptCount val="7"/>
                <c:pt idx="0">
                  <c:v>2.8854774343E-2</c:v>
                </c:pt>
                <c:pt idx="1">
                  <c:v>3.0008978198E-2</c:v>
                </c:pt>
                <c:pt idx="2">
                  <c:v>2.3429953875999998E-2</c:v>
                </c:pt>
                <c:pt idx="3">
                  <c:v>2.1691566096000002E-2</c:v>
                </c:pt>
                <c:pt idx="4">
                  <c:v>2.5310638803999998E-2</c:v>
                </c:pt>
                <c:pt idx="5">
                  <c:v>2.7502390095000002E-2</c:v>
                </c:pt>
                <c:pt idx="6">
                  <c:v>2.40273072E-2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E-9C89-4066-AF26-2E7DA86B4043}"/>
            </c:ext>
          </c:extLst>
        </c:ser>
        <c:ser>
          <c:idx val="2"/>
          <c:order val="1"/>
          <c:tx>
            <c:strRef>
              <c:f>'30'!$D$27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50-44B0-BF7E-80558BF960C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50-44B0-BF7E-80558BF960C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50-44B0-BF7E-80558BF960C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50-44B0-BF7E-80558BF960C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E7F27E7-88C4-427B-9353-D3163C330F1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FD50-44B0-BF7E-80558BF960C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2B08014-F402-4758-B684-39131B8408E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FD50-44B0-BF7E-80558BF960C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BE63DE8-1E5C-414D-8447-7B9B2F0B1FA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FD50-44B0-BF7E-80558BF960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numRef>
              <c:f>'30'!$A$33:$A$39</c:f>
              <c:numCache>
                <c:formatCode>General</c:formatCode>
                <c:ptCount val="7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</c:numCache>
            </c:numRef>
          </c:cat>
          <c:val>
            <c:numRef>
              <c:f>'30'!$D$33:$D$39</c:f>
              <c:numCache>
                <c:formatCode>#,##0.000</c:formatCode>
                <c:ptCount val="7"/>
                <c:pt idx="0">
                  <c:v>0.77964459499999994</c:v>
                </c:pt>
                <c:pt idx="1">
                  <c:v>0.77153717648999998</c:v>
                </c:pt>
                <c:pt idx="2">
                  <c:v>0.77487316899999992</c:v>
                </c:pt>
                <c:pt idx="3">
                  <c:v>0.78186531000000004</c:v>
                </c:pt>
                <c:pt idx="4">
                  <c:v>0.78478071799999993</c:v>
                </c:pt>
                <c:pt idx="5">
                  <c:v>0.79127388599999993</c:v>
                </c:pt>
                <c:pt idx="6">
                  <c:v>0.79754330000000007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'30'!$D$42:$D$48</c15:f>
                <c15:dlblRangeCache>
                  <c:ptCount val="7"/>
                  <c:pt idx="0">
                    <c:v>20%</c:v>
                  </c:pt>
                  <c:pt idx="1">
                    <c:v>19%</c:v>
                  </c:pt>
                  <c:pt idx="2">
                    <c:v>19%</c:v>
                  </c:pt>
                  <c:pt idx="3">
                    <c:v>19%</c:v>
                  </c:pt>
                  <c:pt idx="4">
                    <c:v>18%</c:v>
                  </c:pt>
                  <c:pt idx="5">
                    <c:v>18%</c:v>
                  </c:pt>
                  <c:pt idx="6">
                    <c:v>18%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4A-9C89-4066-AF26-2E7DA86B4043}"/>
            </c:ext>
          </c:extLst>
        </c:ser>
        <c:ser>
          <c:idx val="3"/>
          <c:order val="2"/>
          <c:tx>
            <c:strRef>
              <c:f>'30'!$E$26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D50-44B0-BF7E-80558BF960C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FD50-44B0-BF7E-80558BF960C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FD50-44B0-BF7E-80558BF960C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D50-44B0-BF7E-80558BF960C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F4DEF65-DB18-41EB-9D59-3DBA2A7A66F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FD50-44B0-BF7E-80558BF960C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2BE3D79D-5543-42CB-BBC2-E8E1AD6F220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FD50-44B0-BF7E-80558BF960C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4692F3F0-D1AB-4CB5-BED7-D947B2C6356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FD50-44B0-BF7E-80558BF960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numRef>
              <c:f>'30'!$A$33:$A$39</c:f>
              <c:numCache>
                <c:formatCode>General</c:formatCode>
                <c:ptCount val="7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</c:numCache>
            </c:numRef>
          </c:cat>
          <c:val>
            <c:numRef>
              <c:f>'30'!$E$33:$E$39</c:f>
              <c:numCache>
                <c:formatCode>#,##0.000</c:formatCode>
                <c:ptCount val="7"/>
                <c:pt idx="0">
                  <c:v>0.25039097713000003</c:v>
                </c:pt>
                <c:pt idx="1">
                  <c:v>0.25362650325999997</c:v>
                </c:pt>
                <c:pt idx="2">
                  <c:v>0.24386542413999998</c:v>
                </c:pt>
                <c:pt idx="3">
                  <c:v>0.24177497326</c:v>
                </c:pt>
                <c:pt idx="4">
                  <c:v>0.24590121052</c:v>
                </c:pt>
                <c:pt idx="5">
                  <c:v>0.25689467929999998</c:v>
                </c:pt>
                <c:pt idx="6">
                  <c:v>0.25588416000000003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'30'!$E$42:$E$48</c15:f>
                <c15:dlblRangeCache>
                  <c:ptCount val="7"/>
                  <c:pt idx="0">
                    <c:v>6%</c:v>
                  </c:pt>
                  <c:pt idx="1">
                    <c:v>6%</c:v>
                  </c:pt>
                  <c:pt idx="2">
                    <c:v>6%</c:v>
                  </c:pt>
                  <c:pt idx="3">
                    <c:v>6%</c:v>
                  </c:pt>
                  <c:pt idx="4">
                    <c:v>6%</c:v>
                  </c:pt>
                  <c:pt idx="5">
                    <c:v>6%</c:v>
                  </c:pt>
                  <c:pt idx="6">
                    <c:v>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4B-9C89-4066-AF26-2E7DA86B4043}"/>
            </c:ext>
          </c:extLst>
        </c:ser>
        <c:ser>
          <c:idx val="4"/>
          <c:order val="3"/>
          <c:tx>
            <c:strRef>
              <c:f>'30'!$F$27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D50-44B0-BF7E-80558BF960C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D50-44B0-BF7E-80558BF960C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D50-44B0-BF7E-80558BF960C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D50-44B0-BF7E-80558BF960C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1D70B8E-A7C7-47E3-921B-0AC8AF132CF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FD50-44B0-BF7E-80558BF960C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7255112-7349-4D21-B1E4-E4E73023CB9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FD50-44B0-BF7E-80558BF960C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B44B277A-8673-4D30-86A1-10B800722B8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FD50-44B0-BF7E-80558BF960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numRef>
              <c:f>'30'!$A$33:$A$39</c:f>
              <c:numCache>
                <c:formatCode>General</c:formatCode>
                <c:ptCount val="7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</c:numCache>
            </c:numRef>
          </c:cat>
          <c:val>
            <c:numRef>
              <c:f>'30'!$F$33:$F$39</c:f>
              <c:numCache>
                <c:formatCode>#,##0.000</c:formatCode>
                <c:ptCount val="7"/>
                <c:pt idx="0">
                  <c:v>0.11452330057</c:v>
                </c:pt>
                <c:pt idx="1">
                  <c:v>0.14284688410999999</c:v>
                </c:pt>
                <c:pt idx="2">
                  <c:v>0.16458970137000001</c:v>
                </c:pt>
                <c:pt idx="3">
                  <c:v>0.21872234681</c:v>
                </c:pt>
                <c:pt idx="4">
                  <c:v>0.29349883694000001</c:v>
                </c:pt>
                <c:pt idx="5">
                  <c:v>0.34987927194999996</c:v>
                </c:pt>
                <c:pt idx="6">
                  <c:v>0.41520140999999999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'30'!$F$42:$F$48</c15:f>
                <c15:dlblRangeCache>
                  <c:ptCount val="7"/>
                  <c:pt idx="0">
                    <c:v>3%</c:v>
                  </c:pt>
                  <c:pt idx="1">
                    <c:v>4%</c:v>
                  </c:pt>
                  <c:pt idx="2">
                    <c:v>4%</c:v>
                  </c:pt>
                  <c:pt idx="3">
                    <c:v>5%</c:v>
                  </c:pt>
                  <c:pt idx="4">
                    <c:v>7%</c:v>
                  </c:pt>
                  <c:pt idx="5">
                    <c:v>8%</c:v>
                  </c:pt>
                  <c:pt idx="6">
                    <c:v>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4C-9C89-4066-AF26-2E7DA86B4043}"/>
            </c:ext>
          </c:extLst>
        </c:ser>
        <c:ser>
          <c:idx val="5"/>
          <c:order val="4"/>
          <c:tx>
            <c:strRef>
              <c:f>'30'!$G$27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D50-44B0-BF7E-80558BF960C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D50-44B0-BF7E-80558BF960C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D50-44B0-BF7E-80558BF960C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D50-44B0-BF7E-80558BF960C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0B80A8D-85F7-4210-A833-7C6F4468EB5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FD50-44B0-BF7E-80558BF960C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6DDB2457-45F0-410F-A5DC-649EB2D2CF2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FD50-44B0-BF7E-80558BF960C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49B2AA1B-6CBE-4927-808D-77192F69570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FD50-44B0-BF7E-80558BF960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numRef>
              <c:f>'30'!$A$33:$A$39</c:f>
              <c:numCache>
                <c:formatCode>General</c:formatCode>
                <c:ptCount val="7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</c:numCache>
            </c:numRef>
          </c:cat>
          <c:val>
            <c:numRef>
              <c:f>'30'!$G$33:$G$39</c:f>
              <c:numCache>
                <c:formatCode>#,##0.000</c:formatCode>
                <c:ptCount val="7"/>
                <c:pt idx="0">
                  <c:v>0.37791732656999999</c:v>
                </c:pt>
                <c:pt idx="1">
                  <c:v>0.43399424068000003</c:v>
                </c:pt>
                <c:pt idx="2">
                  <c:v>0.42089955724</c:v>
                </c:pt>
                <c:pt idx="3">
                  <c:v>0.45167176117999996</c:v>
                </c:pt>
                <c:pt idx="4">
                  <c:v>0.46408599790999999</c:v>
                </c:pt>
                <c:pt idx="5">
                  <c:v>0.49047594492000002</c:v>
                </c:pt>
                <c:pt idx="6">
                  <c:v>0.52164431999999994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'30'!$G$42:$G$48</c15:f>
                <c15:dlblRangeCache>
                  <c:ptCount val="7"/>
                  <c:pt idx="0">
                    <c:v>10%</c:v>
                  </c:pt>
                  <c:pt idx="1">
                    <c:v>11%</c:v>
                  </c:pt>
                  <c:pt idx="2">
                    <c:v>10%</c:v>
                  </c:pt>
                  <c:pt idx="3">
                    <c:v>11%</c:v>
                  </c:pt>
                  <c:pt idx="4">
                    <c:v>11%</c:v>
                  </c:pt>
                  <c:pt idx="5">
                    <c:v>11%</c:v>
                  </c:pt>
                  <c:pt idx="6">
                    <c:v>12%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4D-9C89-4066-AF26-2E7DA86B4043}"/>
            </c:ext>
          </c:extLst>
        </c:ser>
        <c:ser>
          <c:idx val="1"/>
          <c:order val="5"/>
          <c:tx>
            <c:strRef>
              <c:f>'30'!$C$27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D50-44B0-BF7E-80558BF960C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D50-44B0-BF7E-80558BF960C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D50-44B0-BF7E-80558BF960C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D50-44B0-BF7E-80558BF960C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972583D-50D9-4AFC-852F-09A66791306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FD50-44B0-BF7E-80558BF960C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D711EFA-8C43-448F-9492-0FCF288601B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FD50-44B0-BF7E-80558BF960C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86280A43-CD79-4549-8ECE-C59AF9F0CE9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FD50-44B0-BF7E-80558BF960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numRef>
              <c:f>'30'!$A$33:$A$39</c:f>
              <c:numCache>
                <c:formatCode>General</c:formatCode>
                <c:ptCount val="7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</c:numCache>
            </c:numRef>
          </c:cat>
          <c:val>
            <c:numRef>
              <c:f>'30'!$C$33:$C$39</c:f>
              <c:numCache>
                <c:formatCode>#,##0.000</c:formatCode>
                <c:ptCount val="7"/>
                <c:pt idx="0">
                  <c:v>0.89243998186999995</c:v>
                </c:pt>
                <c:pt idx="1">
                  <c:v>0.82609651799999995</c:v>
                </c:pt>
                <c:pt idx="2">
                  <c:v>0.67056856603999992</c:v>
                </c:pt>
                <c:pt idx="3">
                  <c:v>0.64767626054000005</c:v>
                </c:pt>
                <c:pt idx="4">
                  <c:v>0.73267861848999993</c:v>
                </c:pt>
                <c:pt idx="5">
                  <c:v>0.67998737818999999</c:v>
                </c:pt>
                <c:pt idx="6">
                  <c:v>0.65551292999999999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'30'!$C$42:$C$48</c15:f>
                <c15:dlblRangeCache>
                  <c:ptCount val="7"/>
                  <c:pt idx="0">
                    <c:v>23%</c:v>
                  </c:pt>
                  <c:pt idx="1">
                    <c:v>20%</c:v>
                  </c:pt>
                  <c:pt idx="2">
                    <c:v>17%</c:v>
                  </c:pt>
                  <c:pt idx="3">
                    <c:v>16%</c:v>
                  </c:pt>
                  <c:pt idx="4">
                    <c:v>17%</c:v>
                  </c:pt>
                  <c:pt idx="5">
                    <c:v>16%</c:v>
                  </c:pt>
                  <c:pt idx="6">
                    <c:v>15%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49-9C89-4066-AF26-2E7DA86B4043}"/>
            </c:ext>
          </c:extLst>
        </c:ser>
        <c:ser>
          <c:idx val="0"/>
          <c:order val="6"/>
          <c:tx>
            <c:strRef>
              <c:f>'30'!$B$26</c:f>
              <c:strCache>
                <c:ptCount val="1"/>
                <c:pt idx="0">
                  <c:v>Natural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D50-44B0-BF7E-80558BF960C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D50-44B0-BF7E-80558BF960C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D50-44B0-BF7E-80558BF960C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D50-44B0-BF7E-80558BF960C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0F1A2FA-7726-49E2-BCE8-94CBDCCBF52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FD50-44B0-BF7E-80558BF960C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46D95AD-1C85-4448-B6AE-8402E4072FB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FD50-44B0-BF7E-80558BF960C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35E73DA-0502-493E-9D27-CC22BBA8A5E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FD50-44B0-BF7E-80558BF960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numRef>
              <c:f>'30'!$A$33:$A$39</c:f>
              <c:numCache>
                <c:formatCode>General</c:formatCode>
                <c:ptCount val="7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</c:numCache>
            </c:numRef>
          </c:cat>
          <c:val>
            <c:numRef>
              <c:f>'30'!$B$33:$B$39</c:f>
              <c:numCache>
                <c:formatCode>#,##0.000</c:formatCode>
                <c:ptCount val="7"/>
                <c:pt idx="0">
                  <c:v>1.4766033879</c:v>
                </c:pt>
                <c:pt idx="1">
                  <c:v>1.582686971</c:v>
                </c:pt>
                <c:pt idx="2">
                  <c:v>1.6998553446</c:v>
                </c:pt>
                <c:pt idx="3">
                  <c:v>1.7659740927000001</c:v>
                </c:pt>
                <c:pt idx="4">
                  <c:v>1.7019624963000002</c:v>
                </c:pt>
                <c:pt idx="5">
                  <c:v>1.7005120964</c:v>
                </c:pt>
                <c:pt idx="6">
                  <c:v>1.7727972000000001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'30'!$B$42:$B$48</c15:f>
                <c15:dlblRangeCache>
                  <c:ptCount val="7"/>
                  <c:pt idx="0">
                    <c:v>37%</c:v>
                  </c:pt>
                  <c:pt idx="1">
                    <c:v>39%</c:v>
                  </c:pt>
                  <c:pt idx="2">
                    <c:v>42%</c:v>
                  </c:pt>
                  <c:pt idx="3">
                    <c:v>42%</c:v>
                  </c:pt>
                  <c:pt idx="4">
                    <c:v>40%</c:v>
                  </c:pt>
                  <c:pt idx="5">
                    <c:v>39%</c:v>
                  </c:pt>
                  <c:pt idx="6">
                    <c:v>40%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42-9C89-4066-AF26-2E7DA86B4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-975118176"/>
        <c:axId val="-975116000"/>
      </c:barChart>
      <c:catAx>
        <c:axId val="-97511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 baseline="0"/>
            </a:pPr>
            <a:endParaRPr lang="en-US"/>
          </a:p>
        </c:txPr>
        <c:crossAx val="-975116000"/>
        <c:crosses val="autoZero"/>
        <c:auto val="0"/>
        <c:lblAlgn val="ctr"/>
        <c:lblOffset val="100"/>
        <c:tickLblSkip val="2"/>
        <c:noMultiLvlLbl val="0"/>
      </c:catAx>
      <c:valAx>
        <c:axId val="-975116000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>
            <a:solidFill>
              <a:schemeClr val="bg1">
                <a:lumMod val="85000"/>
              </a:schemeClr>
            </a:solidFill>
            <a:prstDash val="lgDash"/>
          </a:ln>
        </c:spPr>
        <c:txPr>
          <a:bodyPr/>
          <a:lstStyle/>
          <a:p>
            <a:pPr>
              <a:defRPr sz="1000" baseline="0"/>
            </a:pPr>
            <a:endParaRPr lang="en-US"/>
          </a:p>
        </c:txPr>
        <c:crossAx val="-975118176"/>
        <c:crossesAt val="6"/>
        <c:crossBetween val="between"/>
        <c:maj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34841336405613"/>
          <c:y val="0.15542764150002955"/>
          <c:w val="0.66478167894792795"/>
          <c:h val="0.68564036902674297"/>
        </c:manualLayout>
      </c:layout>
      <c:lineChart>
        <c:grouping val="standard"/>
        <c:varyColors val="0"/>
        <c:ser>
          <c:idx val="3"/>
          <c:order val="0"/>
          <c:tx>
            <c:strRef>
              <c:f>'30'!$Q$27</c:f>
              <c:strCache>
                <c:ptCount val="1"/>
                <c:pt idx="0">
                  <c:v>Nuclear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'30'!$A$28:$A$39</c15:sqref>
                  </c15:fullRef>
                </c:ext>
              </c:extLst>
              <c:f>'30'!$A$33:$A$39</c:f>
              <c:numCache>
                <c:formatCode>General</c:formatCode>
                <c:ptCount val="7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'30'!$Q$28:$Q$39</c15:sqref>
                  </c15:fullRef>
                </c:ext>
              </c:extLst>
              <c:f>'30'!$Q$33:$Q$39</c:f>
              <c:numCache>
                <c:formatCode>#,##0</c:formatCode>
                <c:ptCount val="7"/>
                <c:pt idx="0">
                  <c:v>95.546400000000006</c:v>
                </c:pt>
                <c:pt idx="1">
                  <c:v>94.658900000000003</c:v>
                </c:pt>
                <c:pt idx="2">
                  <c:v>95.712199999999996</c:v>
                </c:pt>
                <c:pt idx="3">
                  <c:v>96.819900000000004</c:v>
                </c:pt>
                <c:pt idx="4">
                  <c:v>96.866600000000005</c:v>
                </c:pt>
                <c:pt idx="5">
                  <c:v>97.635099999999994</c:v>
                </c:pt>
                <c:pt idx="6">
                  <c:v>97.635099999999994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78-48EC-96D8-70EE1F873C35}"/>
            </c:ext>
          </c:extLst>
        </c:ser>
        <c:ser>
          <c:idx val="1"/>
          <c:order val="1"/>
          <c:tx>
            <c:strRef>
              <c:f>'30'!$L$27</c:f>
              <c:strCache>
                <c:ptCount val="1"/>
                <c:pt idx="0">
                  <c:v>Coal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'30'!$A$28:$A$39</c15:sqref>
                  </c15:fullRef>
                </c:ext>
              </c:extLst>
              <c:f>'30'!$A$33:$A$39</c:f>
              <c:numCache>
                <c:formatCode>General</c:formatCode>
                <c:ptCount val="7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'30'!$L$28:$L$39</c15:sqref>
                  </c15:fullRef>
                </c:ext>
              </c:extLst>
              <c:f>'30'!$L$33:$L$39</c:f>
              <c:numCache>
                <c:formatCode>#,##0</c:formatCode>
                <c:ptCount val="7"/>
                <c:pt idx="0">
                  <c:v>208.32599999999999</c:v>
                </c:pt>
                <c:pt idx="1">
                  <c:v>187.87209999999999</c:v>
                </c:pt>
                <c:pt idx="2">
                  <c:v>177.01849999999999</c:v>
                </c:pt>
                <c:pt idx="3">
                  <c:v>172.7764</c:v>
                </c:pt>
                <c:pt idx="4">
                  <c:v>168.56139999999999</c:v>
                </c:pt>
                <c:pt idx="5">
                  <c:v>162.79499999999999</c:v>
                </c:pt>
                <c:pt idx="6">
                  <c:v>156.34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78-48EC-96D8-70EE1F873C35}"/>
            </c:ext>
          </c:extLst>
        </c:ser>
        <c:ser>
          <c:idx val="0"/>
          <c:order val="2"/>
          <c:tx>
            <c:strRef>
              <c:f>'30'!$K$27</c:f>
              <c:strCache>
                <c:ptCount val="1"/>
                <c:pt idx="0">
                  <c:v>Natural gas</c:v>
                </c:pt>
              </c:strCache>
            </c:strRef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'30'!$A$28:$A$39</c15:sqref>
                  </c15:fullRef>
                </c:ext>
              </c:extLst>
              <c:f>'30'!$A$33:$A$39</c:f>
              <c:numCache>
                <c:formatCode>General</c:formatCode>
                <c:ptCount val="7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'30'!$K$28:$K$39</c15:sqref>
                  </c15:fullRef>
                </c:ext>
              </c:extLst>
              <c:f>'30'!$K$33:$K$39</c:f>
              <c:numCache>
                <c:formatCode>#,##0</c:formatCode>
                <c:ptCount val="7"/>
                <c:pt idx="0">
                  <c:v>473.4588</c:v>
                </c:pt>
                <c:pt idx="1">
                  <c:v>483.61470000000003</c:v>
                </c:pt>
                <c:pt idx="2">
                  <c:v>488.90089999999998</c:v>
                </c:pt>
                <c:pt idx="3">
                  <c:v>487.89449999999999</c:v>
                </c:pt>
                <c:pt idx="4">
                  <c:v>493.20330000000001</c:v>
                </c:pt>
                <c:pt idx="5">
                  <c:v>496.154</c:v>
                </c:pt>
                <c:pt idx="6">
                  <c:v>498.25130000000001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78-48EC-96D8-70EE1F873C35}"/>
            </c:ext>
          </c:extLst>
        </c:ser>
        <c:ser>
          <c:idx val="4"/>
          <c:order val="3"/>
          <c:tx>
            <c:strRef>
              <c:f>'30'!$N$27</c:f>
              <c:strCache>
                <c:ptCount val="1"/>
                <c:pt idx="0">
                  <c:v>Solar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'30'!$A$28:$A$39</c15:sqref>
                  </c15:fullRef>
                </c:ext>
              </c:extLst>
              <c:f>'30'!$A$33:$A$39</c:f>
              <c:numCache>
                <c:formatCode>General</c:formatCode>
                <c:ptCount val="7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'30'!$N$28:$N$39</c15:sqref>
                  </c15:fullRef>
                </c:ext>
              </c:extLst>
              <c:f>'30'!$N$33:$N$39</c:f>
              <c:numCache>
                <c:formatCode>#,##0</c:formatCode>
                <c:ptCount val="7"/>
                <c:pt idx="0">
                  <c:v>61.0092</c:v>
                </c:pt>
                <c:pt idx="1">
                  <c:v>72.247799999999998</c:v>
                </c:pt>
                <c:pt idx="2">
                  <c:v>91.313699999999997</c:v>
                </c:pt>
                <c:pt idx="3">
                  <c:v>122.7161</c:v>
                </c:pt>
                <c:pt idx="4">
                  <c:v>149.727</c:v>
                </c:pt>
                <c:pt idx="5">
                  <c:v>180.09610000000001</c:v>
                </c:pt>
                <c:pt idx="6">
                  <c:v>214.71600000000001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C78-48EC-96D8-70EE1F873C35}"/>
            </c:ext>
          </c:extLst>
        </c:ser>
        <c:ser>
          <c:idx val="6"/>
          <c:order val="4"/>
          <c:tx>
            <c:strRef>
              <c:f>'30'!$U$27</c:f>
              <c:strCache>
                <c:ptCount val="1"/>
                <c:pt idx="0">
                  <c:v>Other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'30'!$A$28:$A$39</c15:sqref>
                  </c15:fullRef>
                </c:ext>
              </c:extLst>
              <c:f>'30'!$A$33:$A$39</c:f>
              <c:numCache>
                <c:formatCode>General</c:formatCode>
                <c:ptCount val="7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'30'!$U$28:$U$39</c15:sqref>
                  </c15:fullRef>
                </c:ext>
              </c:extLst>
              <c:f>'30'!$U$33:$U$39</c:f>
              <c:numCache>
                <c:formatCode>#,##0</c:formatCode>
                <c:ptCount val="7"/>
                <c:pt idx="0">
                  <c:v>40.719799999999992</c:v>
                </c:pt>
                <c:pt idx="1">
                  <c:v>46.721400000000003</c:v>
                </c:pt>
                <c:pt idx="2">
                  <c:v>52.258999999999986</c:v>
                </c:pt>
                <c:pt idx="3">
                  <c:v>62.228100000000012</c:v>
                </c:pt>
                <c:pt idx="4">
                  <c:v>76.728499999999997</c:v>
                </c:pt>
                <c:pt idx="5">
                  <c:v>98.799399999999991</c:v>
                </c:pt>
                <c:pt idx="6">
                  <c:v>120.14389999999999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C78-48EC-96D8-70EE1F873C35}"/>
            </c:ext>
          </c:extLst>
        </c:ser>
        <c:ser>
          <c:idx val="2"/>
          <c:order val="6"/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'30'!$A$28:$A$39</c15:sqref>
                  </c15:fullRef>
                </c:ext>
              </c:extLst>
              <c:f>'30'!$A$33:$A$39</c:f>
              <c:numCache>
                <c:formatCode>General</c:formatCode>
                <c:ptCount val="7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'30'!$M$28:$M$39</c15:sqref>
                  </c15:fullRef>
                </c:ext>
              </c:extLst>
              <c:f>'30'!$M$33:$M$39</c:f>
              <c:numCache>
                <c:formatCode>#,##0</c:formatCode>
                <c:ptCount val="7"/>
                <c:pt idx="0">
                  <c:v>132.62889999999999</c:v>
                </c:pt>
                <c:pt idx="1">
                  <c:v>141.27529999999999</c:v>
                </c:pt>
                <c:pt idx="2">
                  <c:v>147.3218</c:v>
                </c:pt>
                <c:pt idx="3">
                  <c:v>151.95089999999999</c:v>
                </c:pt>
                <c:pt idx="4">
                  <c:v>158.96340000000001</c:v>
                </c:pt>
                <c:pt idx="5">
                  <c:v>170.42240000000001</c:v>
                </c:pt>
                <c:pt idx="6">
                  <c:v>178.7628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42-47E2-9435-1CBA132DA49E}"/>
            </c:ext>
          </c:extLst>
        </c:ser>
        <c:ser>
          <c:idx val="5"/>
          <c:order val="7"/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'30'!$A$28:$A$39</c15:sqref>
                  </c15:fullRef>
                </c:ext>
              </c:extLst>
              <c:f>'30'!$A$33:$A$39</c:f>
              <c:numCache>
                <c:formatCode>General</c:formatCode>
                <c:ptCount val="7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'30'!$R$28:$R$39</c15:sqref>
                  </c15:fullRef>
                </c:ext>
              </c:extLst>
              <c:f>'30'!$R$33:$R$39</c:f>
              <c:numCache>
                <c:formatCode>#,##0</c:formatCode>
                <c:ptCount val="7"/>
                <c:pt idx="0">
                  <c:v>102.61839999999999</c:v>
                </c:pt>
                <c:pt idx="1">
                  <c:v>102.8152</c:v>
                </c:pt>
                <c:pt idx="2">
                  <c:v>102.83850000000001</c:v>
                </c:pt>
                <c:pt idx="3">
                  <c:v>102.77119999999999</c:v>
                </c:pt>
                <c:pt idx="4">
                  <c:v>102.8152</c:v>
                </c:pt>
                <c:pt idx="5">
                  <c:v>103.021</c:v>
                </c:pt>
                <c:pt idx="6">
                  <c:v>103.74460000000001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42-47E2-9435-1CBA132DA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75111104"/>
        <c:axId val="-975108384"/>
        <c:extLst>
          <c:ext xmlns:c15="http://schemas.microsoft.com/office/drawing/2012/chart" uri="{02D57815-91ED-43cb-92C2-25804820EDAC}">
            <c15:filteredLineSeries>
              <c15:ser>
                <c:idx val="7"/>
                <c:order val="5"/>
                <c:tx>
                  <c:strRef>
                    <c:extLst>
                      <c:ext uri="{02D57815-91ED-43cb-92C2-25804820EDAC}">
                        <c15:formulaRef>
                          <c15:sqref>'30'!$B$50</c15:sqref>
                        </c15:formulaRef>
                      </c:ext>
                    </c:extLst>
                    <c:strCache>
                      <c:ptCount val="1"/>
                      <c:pt idx="0">
                        <c:v>Forecast</c:v>
                      </c:pt>
                    </c:strCache>
                  </c:strRef>
                </c:tx>
                <c:spPr>
                  <a:ln w="12700">
                    <a:solidFill>
                      <a:schemeClr val="tx1"/>
                    </a:solidFill>
                    <a:prstDash val="sysDash"/>
                  </a:ln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ullRef>
                          <c15:sqref>'30'!$B$51:$B$52</c15:sqref>
                        </c15:fullRef>
                        <c15:formulaRef>
                          <c15:sqref/>
                        </c15:formulaRef>
                      </c:ext>
                    </c:extLst>
                    <c:numCache>
                      <c:formatCode>General</c:formatCode>
                      <c:ptCount val="0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7-EC78-48EC-96D8-70EE1F873C35}"/>
                  </c:ext>
                </c:extLst>
              </c15:ser>
            </c15:filteredLineSeries>
          </c:ext>
        </c:extLst>
      </c:lineChart>
      <c:catAx>
        <c:axId val="-97511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 baseline="0"/>
            </a:pPr>
            <a:endParaRPr lang="en-US"/>
          </a:p>
        </c:txPr>
        <c:crossAx val="-975108384"/>
        <c:crosses val="autoZero"/>
        <c:auto val="0"/>
        <c:lblAlgn val="ctr"/>
        <c:lblOffset val="100"/>
        <c:tickLblSkip val="2"/>
        <c:noMultiLvlLbl val="0"/>
      </c:catAx>
      <c:valAx>
        <c:axId val="-97510838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low"/>
        <c:spPr>
          <a:ln>
            <a:solidFill>
              <a:schemeClr val="bg1">
                <a:lumMod val="85000"/>
              </a:schemeClr>
            </a:solidFill>
            <a:prstDash val="lgDash"/>
          </a:ln>
        </c:spPr>
        <c:txPr>
          <a:bodyPr/>
          <a:lstStyle/>
          <a:p>
            <a:pPr>
              <a:defRPr sz="1000" baseline="0"/>
            </a:pPr>
            <a:endParaRPr lang="en-US"/>
          </a:p>
        </c:txPr>
        <c:crossAx val="-975111104"/>
        <c:crossesAt val="6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43715498535923"/>
          <c:y val="0.14405797779897361"/>
          <c:w val="0.81747965027601166"/>
          <c:h val="0.5131152119628039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'31'!$B$26</c:f>
              <c:strCache>
                <c:ptCount val="1"/>
                <c:pt idx="0">
                  <c:v>residential sales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'31'!$I$25:$L$25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'31'!$I$26:$L$26</c:f>
              <c:numCache>
                <c:formatCode>0</c:formatCode>
                <c:ptCount val="4"/>
                <c:pt idx="0">
                  <c:v>32.848402000000078</c:v>
                </c:pt>
                <c:pt idx="1">
                  <c:v>32.119644299999891</c:v>
                </c:pt>
                <c:pt idx="2">
                  <c:v>9.4272654000001239</c:v>
                </c:pt>
                <c:pt idx="3">
                  <c:v>6.8126340999999684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D7-4A53-B36B-3F18C4BC229A}"/>
            </c:ext>
          </c:extLst>
        </c:ser>
        <c:ser>
          <c:idx val="2"/>
          <c:order val="1"/>
          <c:tx>
            <c:strRef>
              <c:f>'31'!$B$27</c:f>
              <c:strCache>
                <c:ptCount val="1"/>
                <c:pt idx="0">
                  <c:v>industrial sales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'31'!$I$25:$L$25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'31'!$I$27:$L$27</c:f>
              <c:numCache>
                <c:formatCode>0</c:formatCode>
                <c:ptCount val="4"/>
                <c:pt idx="0">
                  <c:v>25.328555399999914</c:v>
                </c:pt>
                <c:pt idx="1">
                  <c:v>7.632725500000106</c:v>
                </c:pt>
                <c:pt idx="2">
                  <c:v>10.414784199999986</c:v>
                </c:pt>
                <c:pt idx="3">
                  <c:v>42.561410399999886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D7-4A53-B36B-3F18C4BC229A}"/>
            </c:ext>
          </c:extLst>
        </c:ser>
        <c:ser>
          <c:idx val="0"/>
          <c:order val="3"/>
          <c:tx>
            <c:strRef>
              <c:f>'31'!$B$28</c:f>
              <c:strCache>
                <c:ptCount val="1"/>
                <c:pt idx="0">
                  <c:v>commercial and transportation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8575">
              <a:noFill/>
            </a:ln>
          </c:spPr>
          <c:invertIfNegative val="0"/>
          <c:cat>
            <c:numRef>
              <c:f>'31'!$I$25:$L$25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'31'!$I$28:$L$28</c:f>
              <c:numCache>
                <c:formatCode>0</c:formatCode>
                <c:ptCount val="4"/>
                <c:pt idx="0">
                  <c:v>42.951528900000312</c:v>
                </c:pt>
                <c:pt idx="1">
                  <c:v>42.87295139999992</c:v>
                </c:pt>
                <c:pt idx="2">
                  <c:v>32.600786841099989</c:v>
                </c:pt>
                <c:pt idx="3">
                  <c:v>81.181927958899905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D7-4A53-B36B-3F18C4BC229A}"/>
            </c:ext>
          </c:extLst>
        </c:ser>
        <c:ser>
          <c:idx val="5"/>
          <c:order val="4"/>
          <c:tx>
            <c:strRef>
              <c:f>'31'!$B$29</c:f>
              <c:strCache>
                <c:ptCount val="1"/>
                <c:pt idx="0">
                  <c:v>direct use of electricity</c:v>
                </c:pt>
              </c:strCache>
            </c:strRef>
          </c:tx>
          <c:spPr>
            <a:solidFill>
              <a:schemeClr val="accent5"/>
            </a:solidFill>
            <a:ln w="28575">
              <a:noFill/>
            </a:ln>
          </c:spPr>
          <c:invertIfNegative val="0"/>
          <c:cat>
            <c:numRef>
              <c:f>'31'!$I$25:$L$25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'31'!$I$29:$L$29</c:f>
              <c:numCache>
                <c:formatCode>0</c:formatCode>
                <c:ptCount val="4"/>
                <c:pt idx="0">
                  <c:v>-1.8776341900000091</c:v>
                </c:pt>
                <c:pt idx="1">
                  <c:v>2.0368718400000034</c:v>
                </c:pt>
                <c:pt idx="2">
                  <c:v>0.45612883999999099</c:v>
                </c:pt>
                <c:pt idx="3">
                  <c:v>0.71043793999999139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D7-4A53-B36B-3F18C4BC2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75128512"/>
        <c:axId val="-975104032"/>
      </c:barChart>
      <c:lineChart>
        <c:grouping val="stacked"/>
        <c:varyColors val="0"/>
        <c:ser>
          <c:idx val="4"/>
          <c:order val="2"/>
          <c:tx>
            <c:strRef>
              <c:f>'31'!$B$30</c:f>
              <c:strCache>
                <c:ptCount val="1"/>
                <c:pt idx="0">
                  <c:v>total consumption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ot"/>
            <c:size val="5"/>
            <c:spPr>
              <a:solidFill>
                <a:schemeClr val="bg1"/>
              </a:solidFill>
              <a:ln w="38100">
                <a:solidFill>
                  <a:schemeClr val="tx1"/>
                </a:solidFill>
                <a:round/>
              </a:ln>
              <a:effectLst/>
            </c:spPr>
          </c:marker>
          <c:dLbls>
            <c:dLbl>
              <c:idx val="3"/>
              <c:layout>
                <c:manualLayout>
                  <c:x val="-7.9717481646580712E-2"/>
                  <c:y val="-2.47783364430976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FA-4B8B-AE7A-ECE0E51213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'31'!$I$25:$L$25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'31'!$I$30:$L$30</c:f>
              <c:numCache>
                <c:formatCode>0</c:formatCode>
                <c:ptCount val="4"/>
                <c:pt idx="0">
                  <c:v>99.250835400000142</c:v>
                </c:pt>
                <c:pt idx="1">
                  <c:v>84.662197300000116</c:v>
                </c:pt>
                <c:pt idx="2">
                  <c:v>52.898757599999954</c:v>
                </c:pt>
                <c:pt idx="3">
                  <c:v>131.26639220000015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4D7-4A53-B36B-3F18C4BC2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5128512"/>
        <c:axId val="-975104032"/>
      </c:lineChart>
      <c:scatterChart>
        <c:scatterStyle val="lineMarker"/>
        <c:varyColors val="0"/>
        <c:ser>
          <c:idx val="3"/>
          <c:order val="5"/>
          <c:tx>
            <c:strRef>
              <c:f>'31'!$B$99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'31'!$A$100:$A$101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xVal>
          <c:yVal>
            <c:numRef>
              <c:f>'31'!$B$100:$B$102</c:f>
              <c:numCache>
                <c:formatCode>0.00</c:formatCode>
                <c:ptCount val="3"/>
                <c:pt idx="0">
                  <c:v>-0.3</c:v>
                </c:pt>
                <c:pt idx="1">
                  <c:v>0.3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34D7-4A53-B36B-3F18C4BC2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102944"/>
        <c:axId val="-975103488"/>
      </c:scatterChart>
      <c:catAx>
        <c:axId val="-975128512"/>
        <c:scaling>
          <c:orientation val="minMax"/>
        </c:scaling>
        <c:delete val="0"/>
        <c:axPos val="b"/>
        <c:majorGridlines>
          <c:spPr>
            <a:ln w="12700">
              <a:noFill/>
            </a:ln>
          </c:spPr>
        </c:majorGridlines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04032"/>
        <c:crosses val="autoZero"/>
        <c:auto val="1"/>
        <c:lblAlgn val="ctr"/>
        <c:lblOffset val="100"/>
        <c:tickLblSkip val="1"/>
        <c:noMultiLvlLbl val="0"/>
      </c:catAx>
      <c:valAx>
        <c:axId val="-975104032"/>
        <c:scaling>
          <c:orientation val="minMax"/>
          <c:max val="150"/>
          <c:min val="-1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28512"/>
        <c:crosses val="autoZero"/>
        <c:crossBetween val="between"/>
      </c:valAx>
      <c:valAx>
        <c:axId val="-975103488"/>
        <c:scaling>
          <c:orientation val="minMax"/>
          <c:max val="0.30000000000000004"/>
          <c:min val="-0.30000000000000004"/>
        </c:scaling>
        <c:delete val="0"/>
        <c:axPos val="r"/>
        <c:numFmt formatCode="0.00" sourceLinked="1"/>
        <c:majorTickMark val="none"/>
        <c:minorTickMark val="none"/>
        <c:tickLblPos val="none"/>
        <c:spPr>
          <a:ln>
            <a:solidFill>
              <a:schemeClr val="bg1">
                <a:lumMod val="85000"/>
              </a:schemeClr>
            </a:solidFill>
          </a:ln>
        </c:spPr>
        <c:crossAx val="-975102944"/>
        <c:crosses val="max"/>
        <c:crossBetween val="midCat"/>
      </c:valAx>
      <c:valAx>
        <c:axId val="-97510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75103488"/>
        <c:crosses val="autoZero"/>
        <c:crossBetween val="midCat"/>
      </c:valAx>
      <c:spPr>
        <a:noFill/>
        <a:ln>
          <a:solidFill>
            <a:schemeClr val="tx1">
              <a:lumMod val="15000"/>
              <a:lumOff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947611249237519"/>
          <c:y val="0.14565831741138599"/>
          <c:w val="0.76539484497776666"/>
          <c:h val="0.69278209822000381"/>
        </c:manualLayout>
      </c:layout>
      <c:lineChart>
        <c:grouping val="standard"/>
        <c:varyColors val="0"/>
        <c:ser>
          <c:idx val="0"/>
          <c:order val="0"/>
          <c:tx>
            <c:v>monthly history</c:v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'31'!$A$35:$A$94</c:f>
              <c:numCache>
                <c:formatCode>General</c:formatCode>
                <c:ptCount val="60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  <c:pt idx="48">
                  <c:v>2027</c:v>
                </c:pt>
                <c:pt idx="49">
                  <c:v>2027</c:v>
                </c:pt>
                <c:pt idx="50">
                  <c:v>2027</c:v>
                </c:pt>
                <c:pt idx="51">
                  <c:v>2027</c:v>
                </c:pt>
                <c:pt idx="52">
                  <c:v>2027</c:v>
                </c:pt>
                <c:pt idx="53">
                  <c:v>2027</c:v>
                </c:pt>
                <c:pt idx="54">
                  <c:v>2027</c:v>
                </c:pt>
                <c:pt idx="55">
                  <c:v>2027</c:v>
                </c:pt>
                <c:pt idx="56">
                  <c:v>2027</c:v>
                </c:pt>
                <c:pt idx="57">
                  <c:v>2027</c:v>
                </c:pt>
                <c:pt idx="58">
                  <c:v>2027</c:v>
                </c:pt>
                <c:pt idx="59">
                  <c:v>2027</c:v>
                </c:pt>
              </c:numCache>
            </c:numRef>
          </c:cat>
          <c:val>
            <c:numRef>
              <c:f>'31'!$C$35:$C$94</c:f>
              <c:numCache>
                <c:formatCode>0</c:formatCode>
                <c:ptCount val="60"/>
                <c:pt idx="0">
                  <c:v>336.84124459999998</c:v>
                </c:pt>
                <c:pt idx="1">
                  <c:v>303.58028624000002</c:v>
                </c:pt>
                <c:pt idx="2">
                  <c:v>317.85106619999999</c:v>
                </c:pt>
                <c:pt idx="3">
                  <c:v>290.89010876999998</c:v>
                </c:pt>
                <c:pt idx="4">
                  <c:v>309.76375632000003</c:v>
                </c:pt>
                <c:pt idx="5">
                  <c:v>340.33805849999999</c:v>
                </c:pt>
                <c:pt idx="6">
                  <c:v>399.45395618999999</c:v>
                </c:pt>
                <c:pt idx="7">
                  <c:v>404.71911895</c:v>
                </c:pt>
                <c:pt idx="8">
                  <c:v>358.09473539999999</c:v>
                </c:pt>
                <c:pt idx="9">
                  <c:v>319.28662008999999</c:v>
                </c:pt>
                <c:pt idx="10">
                  <c:v>305.69046029999998</c:v>
                </c:pt>
                <c:pt idx="11">
                  <c:v>324.66210596000002</c:v>
                </c:pt>
                <c:pt idx="12">
                  <c:v>355.98246337</c:v>
                </c:pt>
                <c:pt idx="13">
                  <c:v>314.26014749000001</c:v>
                </c:pt>
                <c:pt idx="14">
                  <c:v>308.36856802</c:v>
                </c:pt>
                <c:pt idx="15">
                  <c:v>297.01692708000002</c:v>
                </c:pt>
                <c:pt idx="16">
                  <c:v>325.03804885</c:v>
                </c:pt>
                <c:pt idx="17">
                  <c:v>366.92426940000001</c:v>
                </c:pt>
                <c:pt idx="18">
                  <c:v>409.77265928000003</c:v>
                </c:pt>
                <c:pt idx="19">
                  <c:v>406.42677286000003</c:v>
                </c:pt>
                <c:pt idx="20">
                  <c:v>354.09572159999999</c:v>
                </c:pt>
                <c:pt idx="21">
                  <c:v>326.16563665000001</c:v>
                </c:pt>
                <c:pt idx="22">
                  <c:v>306.51137010000002</c:v>
                </c:pt>
                <c:pt idx="23">
                  <c:v>339.85976822999999</c:v>
                </c:pt>
                <c:pt idx="24">
                  <c:v>374.26319995</c:v>
                </c:pt>
                <c:pt idx="25">
                  <c:v>331.31894879999999</c:v>
                </c:pt>
                <c:pt idx="26">
                  <c:v>318.63897212000001</c:v>
                </c:pt>
                <c:pt idx="27">
                  <c:v>305.40323100000001</c:v>
                </c:pt>
                <c:pt idx="28">
                  <c:v>323.31123073999998</c:v>
                </c:pt>
                <c:pt idx="29">
                  <c:v>368.36465340000001</c:v>
                </c:pt>
                <c:pt idx="30">
                  <c:v>419.59371689</c:v>
                </c:pt>
                <c:pt idx="31">
                  <c:v>404.67085938999998</c:v>
                </c:pt>
                <c:pt idx="32">
                  <c:v>357.6813861</c:v>
                </c:pt>
                <c:pt idx="33">
                  <c:v>331.94465323999998</c:v>
                </c:pt>
                <c:pt idx="34">
                  <c:v>310.37938830000002</c:v>
                </c:pt>
                <c:pt idx="35">
                  <c:v>349.51431027000001</c:v>
                </c:pt>
                <c:pt idx="36">
                  <c:v>367.77148036</c:v>
                </c:pt>
                <c:pt idx="37">
                  <c:v>333.41882743999997</c:v>
                </c:pt>
                <c:pt idx="38">
                  <c:v>326.43779999999998</c:v>
                </c:pt>
                <c:pt idx="39">
                  <c:v>306.20499999999998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94-495F-AB57-FDBF1A7FCBBC}"/>
            </c:ext>
          </c:extLst>
        </c:ser>
        <c:ser>
          <c:idx val="2"/>
          <c:order val="1"/>
          <c:tx>
            <c:v>monthly forecast</c:v>
          </c:tx>
          <c:spPr>
            <a:ln w="28575" cap="rnd">
              <a:solidFill>
                <a:schemeClr val="accent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'31'!$A$35:$A$94</c:f>
              <c:numCache>
                <c:formatCode>General</c:formatCode>
                <c:ptCount val="60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  <c:pt idx="48">
                  <c:v>2027</c:v>
                </c:pt>
                <c:pt idx="49">
                  <c:v>2027</c:v>
                </c:pt>
                <c:pt idx="50">
                  <c:v>2027</c:v>
                </c:pt>
                <c:pt idx="51">
                  <c:v>2027</c:v>
                </c:pt>
                <c:pt idx="52">
                  <c:v>2027</c:v>
                </c:pt>
                <c:pt idx="53">
                  <c:v>2027</c:v>
                </c:pt>
                <c:pt idx="54">
                  <c:v>2027</c:v>
                </c:pt>
                <c:pt idx="55">
                  <c:v>2027</c:v>
                </c:pt>
                <c:pt idx="56">
                  <c:v>2027</c:v>
                </c:pt>
                <c:pt idx="57">
                  <c:v>2027</c:v>
                </c:pt>
                <c:pt idx="58">
                  <c:v>2027</c:v>
                </c:pt>
                <c:pt idx="59">
                  <c:v>2027</c:v>
                </c:pt>
              </c:numCache>
            </c:numRef>
          </c:cat>
          <c:val>
            <c:numRef>
              <c:f>'31'!$D$35:$D$94</c:f>
              <c:numCache>
                <c:formatCode>0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306.20499999999998</c:v>
                </c:pt>
                <c:pt idx="40">
                  <c:v>326.21370000000002</c:v>
                </c:pt>
                <c:pt idx="41">
                  <c:v>369.6617</c:v>
                </c:pt>
                <c:pt idx="42">
                  <c:v>422.58730000000003</c:v>
                </c:pt>
                <c:pt idx="43">
                  <c:v>425.505</c:v>
                </c:pt>
                <c:pt idx="44">
                  <c:v>368.82979999999998</c:v>
                </c:pt>
                <c:pt idx="45">
                  <c:v>336.05079999999998</c:v>
                </c:pt>
                <c:pt idx="46">
                  <c:v>315.97480000000002</c:v>
                </c:pt>
                <c:pt idx="47">
                  <c:v>349.32709999999997</c:v>
                </c:pt>
                <c:pt idx="48">
                  <c:v>369.08010000000002</c:v>
                </c:pt>
                <c:pt idx="49">
                  <c:v>337.50900000000001</c:v>
                </c:pt>
                <c:pt idx="50">
                  <c:v>337.3854</c:v>
                </c:pt>
                <c:pt idx="51">
                  <c:v>317.86739999999998</c:v>
                </c:pt>
                <c:pt idx="52">
                  <c:v>340.05880000000002</c:v>
                </c:pt>
                <c:pt idx="53">
                  <c:v>383.22019999999998</c:v>
                </c:pt>
                <c:pt idx="54">
                  <c:v>436.71839999999997</c:v>
                </c:pt>
                <c:pt idx="55">
                  <c:v>440.41019999999997</c:v>
                </c:pt>
                <c:pt idx="56">
                  <c:v>381.8648</c:v>
                </c:pt>
                <c:pt idx="57">
                  <c:v>347.87470000000002</c:v>
                </c:pt>
                <c:pt idx="58">
                  <c:v>326.6891</c:v>
                </c:pt>
                <c:pt idx="59">
                  <c:v>360.57159999999999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94-495F-AB57-FDBF1A7FC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75126880"/>
        <c:axId val="-975136128"/>
      </c:lineChart>
      <c:catAx>
        <c:axId val="-975126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36128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-975136128"/>
        <c:scaling>
          <c:orientation val="minMax"/>
          <c:max val="450"/>
          <c:min val="2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26880"/>
        <c:crosses val="autoZero"/>
        <c:crossBetween val="midCat"/>
        <c:majorUnit val="25"/>
        <c:minorUnit val="0.5"/>
      </c:valAx>
      <c:spPr>
        <a:noFill/>
        <a:ln>
          <a:solidFill>
            <a:schemeClr val="tx1">
              <a:lumMod val="15000"/>
              <a:lumOff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en-US" sz="1000" b="1">
                <a:effectLst/>
              </a:rPr>
              <a:t>World liquid</a:t>
            </a:r>
            <a:r>
              <a:rPr lang="en-US" sz="1000" b="1" baseline="0">
                <a:effectLst/>
              </a:rPr>
              <a:t> fuels production </a:t>
            </a:r>
            <a:endParaRPr lang="en-US" sz="1000">
              <a:effectLst/>
            </a:endParaRPr>
          </a:p>
          <a:p>
            <a:pPr algn="l">
              <a:defRPr/>
            </a:pPr>
            <a:r>
              <a:rPr lang="en-US" sz="1000" b="0" baseline="0">
                <a:effectLst/>
              </a:rPr>
              <a:t>million barrels per day</a:t>
            </a:r>
            <a:endParaRPr lang="en-US" sz="1000" b="0">
              <a:effectLst/>
            </a:endParaRPr>
          </a:p>
        </c:rich>
      </c:tx>
      <c:layout>
        <c:manualLayout>
          <c:xMode val="edge"/>
          <c:yMode val="edge"/>
          <c:x val="6.2299504228638077E-4"/>
          <c:y val="1.57829174174544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6226836611978677E-2"/>
          <c:y val="0.14555020139693087"/>
          <c:w val="0.84472940568883736"/>
          <c:h val="0.65701979474291239"/>
        </c:manualLayout>
      </c:layout>
      <c:areaChart>
        <c:grouping val="stacked"/>
        <c:varyColors val="0"/>
        <c:ser>
          <c:idx val="3"/>
          <c:order val="0"/>
          <c:tx>
            <c:strRef>
              <c:f>'3'!$D$27</c:f>
              <c:strCache>
                <c:ptCount val="1"/>
                <c:pt idx="0">
                  <c:v>OPEC Countries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 w="25400">
              <a:noFill/>
            </a:ln>
          </c:spPr>
          <c:cat>
            <c:numRef>
              <c:f>'3'!$B$28:$B$75</c:f>
              <c:numCache>
                <c:formatCode>mmm\ yyyy</c:formatCode>
                <c:ptCount val="48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  <c:pt idx="27">
                  <c:v>46113</c:v>
                </c:pt>
                <c:pt idx="28">
                  <c:v>46143</c:v>
                </c:pt>
                <c:pt idx="29">
                  <c:v>46174</c:v>
                </c:pt>
                <c:pt idx="30">
                  <c:v>46204</c:v>
                </c:pt>
                <c:pt idx="31">
                  <c:v>46235</c:v>
                </c:pt>
                <c:pt idx="32">
                  <c:v>46266</c:v>
                </c:pt>
                <c:pt idx="33">
                  <c:v>46296</c:v>
                </c:pt>
                <c:pt idx="34">
                  <c:v>46327</c:v>
                </c:pt>
                <c:pt idx="35">
                  <c:v>46357</c:v>
                </c:pt>
                <c:pt idx="36">
                  <c:v>46388</c:v>
                </c:pt>
                <c:pt idx="37">
                  <c:v>46419</c:v>
                </c:pt>
                <c:pt idx="38">
                  <c:v>46447</c:v>
                </c:pt>
                <c:pt idx="39">
                  <c:v>46478</c:v>
                </c:pt>
                <c:pt idx="40">
                  <c:v>46508</c:v>
                </c:pt>
                <c:pt idx="41">
                  <c:v>46539</c:v>
                </c:pt>
                <c:pt idx="42">
                  <c:v>46569</c:v>
                </c:pt>
                <c:pt idx="43">
                  <c:v>46600</c:v>
                </c:pt>
                <c:pt idx="44">
                  <c:v>46631</c:v>
                </c:pt>
                <c:pt idx="45">
                  <c:v>46661</c:v>
                </c:pt>
                <c:pt idx="46">
                  <c:v>46692</c:v>
                </c:pt>
                <c:pt idx="47">
                  <c:v>46722</c:v>
                </c:pt>
              </c:numCache>
            </c:numRef>
          </c:cat>
          <c:val>
            <c:numRef>
              <c:f>'3'!$D$28:$D$75</c:f>
              <c:numCache>
                <c:formatCode>0.000</c:formatCode>
                <c:ptCount val="48"/>
                <c:pt idx="0">
                  <c:v>28.151399999999999</c:v>
                </c:pt>
                <c:pt idx="1">
                  <c:v>28.466200000000001</c:v>
                </c:pt>
                <c:pt idx="2">
                  <c:v>28.794599999999999</c:v>
                </c:pt>
                <c:pt idx="3">
                  <c:v>28.753299999999999</c:v>
                </c:pt>
                <c:pt idx="4">
                  <c:v>28.6022</c:v>
                </c:pt>
                <c:pt idx="5">
                  <c:v>28.201000000000001</c:v>
                </c:pt>
                <c:pt idx="6">
                  <c:v>28.6386</c:v>
                </c:pt>
                <c:pt idx="7">
                  <c:v>28.557200000000002</c:v>
                </c:pt>
                <c:pt idx="8">
                  <c:v>27.827400000000001</c:v>
                </c:pt>
                <c:pt idx="9">
                  <c:v>28.3261</c:v>
                </c:pt>
                <c:pt idx="10">
                  <c:v>28.3401</c:v>
                </c:pt>
                <c:pt idx="11">
                  <c:v>28.492999999999999</c:v>
                </c:pt>
                <c:pt idx="12">
                  <c:v>28.440300000000001</c:v>
                </c:pt>
                <c:pt idx="13">
                  <c:v>28.566099999999999</c:v>
                </c:pt>
                <c:pt idx="14">
                  <c:v>28.8124</c:v>
                </c:pt>
                <c:pt idx="15">
                  <c:v>28.640999999999998</c:v>
                </c:pt>
                <c:pt idx="16">
                  <c:v>29.013000000000002</c:v>
                </c:pt>
                <c:pt idx="17">
                  <c:v>29.4406</c:v>
                </c:pt>
                <c:pt idx="18">
                  <c:v>29.067599999999999</c:v>
                </c:pt>
                <c:pt idx="19">
                  <c:v>29.099399999999999</c:v>
                </c:pt>
                <c:pt idx="20">
                  <c:v>30.261600000000001</c:v>
                </c:pt>
                <c:pt idx="21">
                  <c:v>30.013400000000001</c:v>
                </c:pt>
                <c:pt idx="22">
                  <c:v>29.790400000000002</c:v>
                </c:pt>
                <c:pt idx="23">
                  <c:v>29.988900000000001</c:v>
                </c:pt>
                <c:pt idx="24">
                  <c:v>29.898399999999999</c:v>
                </c:pt>
                <c:pt idx="25">
                  <c:v>30.777735115999999</c:v>
                </c:pt>
                <c:pt idx="26">
                  <c:v>22.274203276000001</c:v>
                </c:pt>
                <c:pt idx="27">
                  <c:v>20.492393371999999</c:v>
                </c:pt>
                <c:pt idx="28">
                  <c:v>20.16045428</c:v>
                </c:pt>
                <c:pt idx="29">
                  <c:v>22.058836285000002</c:v>
                </c:pt>
                <c:pt idx="30">
                  <c:v>22.921835726000001</c:v>
                </c:pt>
                <c:pt idx="31">
                  <c:v>24.317349140000001</c:v>
                </c:pt>
                <c:pt idx="32">
                  <c:v>25.592918098999998</c:v>
                </c:pt>
                <c:pt idx="33">
                  <c:v>27.329183488999998</c:v>
                </c:pt>
                <c:pt idx="34">
                  <c:v>28.514887064</c:v>
                </c:pt>
                <c:pt idx="35">
                  <c:v>28.993185335</c:v>
                </c:pt>
                <c:pt idx="36">
                  <c:v>29.084479746</c:v>
                </c:pt>
                <c:pt idx="37">
                  <c:v>29.107975992</c:v>
                </c:pt>
                <c:pt idx="38">
                  <c:v>29.230719065999999</c:v>
                </c:pt>
                <c:pt idx="39">
                  <c:v>29.363909711000002</c:v>
                </c:pt>
                <c:pt idx="40">
                  <c:v>29.386972929999999</c:v>
                </c:pt>
                <c:pt idx="41">
                  <c:v>29.510335421000001</c:v>
                </c:pt>
                <c:pt idx="42">
                  <c:v>29.528275851</c:v>
                </c:pt>
                <c:pt idx="43">
                  <c:v>29.531279558000001</c:v>
                </c:pt>
                <c:pt idx="44">
                  <c:v>29.434348030999999</c:v>
                </c:pt>
                <c:pt idx="45">
                  <c:v>29.437115436999999</c:v>
                </c:pt>
                <c:pt idx="46">
                  <c:v>29.360334288000001</c:v>
                </c:pt>
                <c:pt idx="47">
                  <c:v>29.363639041999999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00-46C7-A463-D14E91340BDF}"/>
            </c:ext>
          </c:extLst>
        </c:ser>
        <c:ser>
          <c:idx val="2"/>
          <c:order val="1"/>
          <c:tx>
            <c:strRef>
              <c:f>'3'!$C$27</c:f>
              <c:strCache>
                <c:ptCount val="1"/>
                <c:pt idx="0">
                  <c:v>non-OPEC Countries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cat>
            <c:numRef>
              <c:f>'3'!$B$28:$B$75</c:f>
              <c:numCache>
                <c:formatCode>mmm\ yyyy</c:formatCode>
                <c:ptCount val="48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  <c:pt idx="27">
                  <c:v>46113</c:v>
                </c:pt>
                <c:pt idx="28">
                  <c:v>46143</c:v>
                </c:pt>
                <c:pt idx="29">
                  <c:v>46174</c:v>
                </c:pt>
                <c:pt idx="30">
                  <c:v>46204</c:v>
                </c:pt>
                <c:pt idx="31">
                  <c:v>46235</c:v>
                </c:pt>
                <c:pt idx="32">
                  <c:v>46266</c:v>
                </c:pt>
                <c:pt idx="33">
                  <c:v>46296</c:v>
                </c:pt>
                <c:pt idx="34">
                  <c:v>46327</c:v>
                </c:pt>
                <c:pt idx="35">
                  <c:v>46357</c:v>
                </c:pt>
                <c:pt idx="36">
                  <c:v>46388</c:v>
                </c:pt>
                <c:pt idx="37">
                  <c:v>46419</c:v>
                </c:pt>
                <c:pt idx="38">
                  <c:v>46447</c:v>
                </c:pt>
                <c:pt idx="39">
                  <c:v>46478</c:v>
                </c:pt>
                <c:pt idx="40">
                  <c:v>46508</c:v>
                </c:pt>
                <c:pt idx="41">
                  <c:v>46539</c:v>
                </c:pt>
                <c:pt idx="42">
                  <c:v>46569</c:v>
                </c:pt>
                <c:pt idx="43">
                  <c:v>46600</c:v>
                </c:pt>
                <c:pt idx="44">
                  <c:v>46631</c:v>
                </c:pt>
                <c:pt idx="45">
                  <c:v>46661</c:v>
                </c:pt>
                <c:pt idx="46">
                  <c:v>46692</c:v>
                </c:pt>
                <c:pt idx="47">
                  <c:v>46722</c:v>
                </c:pt>
              </c:numCache>
            </c:numRef>
          </c:cat>
          <c:val>
            <c:numRef>
              <c:f>'3'!$C$28:$C$75</c:f>
              <c:numCache>
                <c:formatCode>0.000</c:formatCode>
                <c:ptCount val="48"/>
                <c:pt idx="0">
                  <c:v>73.549950655999993</c:v>
                </c:pt>
                <c:pt idx="1">
                  <c:v>74.487099592999996</c:v>
                </c:pt>
                <c:pt idx="2">
                  <c:v>74.964298447000004</c:v>
                </c:pt>
                <c:pt idx="3">
                  <c:v>74.889473214999995</c:v>
                </c:pt>
                <c:pt idx="4">
                  <c:v>74.676319133000007</c:v>
                </c:pt>
                <c:pt idx="5">
                  <c:v>75.066425390999996</c:v>
                </c:pt>
                <c:pt idx="6">
                  <c:v>74.734579310000001</c:v>
                </c:pt>
                <c:pt idx="7">
                  <c:v>75.199100997000002</c:v>
                </c:pt>
                <c:pt idx="8">
                  <c:v>74.766605654000003</c:v>
                </c:pt>
                <c:pt idx="9">
                  <c:v>75.612494990000002</c:v>
                </c:pt>
                <c:pt idx="10">
                  <c:v>75.700787153999997</c:v>
                </c:pt>
                <c:pt idx="11">
                  <c:v>75.434802970000007</c:v>
                </c:pt>
                <c:pt idx="12">
                  <c:v>74.380973570999998</c:v>
                </c:pt>
                <c:pt idx="13">
                  <c:v>74.773401785999994</c:v>
                </c:pt>
                <c:pt idx="14">
                  <c:v>75.995427387000007</c:v>
                </c:pt>
                <c:pt idx="15">
                  <c:v>75.849644467000005</c:v>
                </c:pt>
                <c:pt idx="16">
                  <c:v>75.984763645000001</c:v>
                </c:pt>
                <c:pt idx="17">
                  <c:v>76.738315366999998</c:v>
                </c:pt>
                <c:pt idx="18">
                  <c:v>78.167037355000005</c:v>
                </c:pt>
                <c:pt idx="19">
                  <c:v>78.696329097000003</c:v>
                </c:pt>
                <c:pt idx="20">
                  <c:v>78.632339599999995</c:v>
                </c:pt>
                <c:pt idx="21">
                  <c:v>78.596239935</c:v>
                </c:pt>
                <c:pt idx="22">
                  <c:v>78.889274499999999</c:v>
                </c:pt>
                <c:pt idx="23">
                  <c:v>78.172494516</c:v>
                </c:pt>
                <c:pt idx="24">
                  <c:v>76.153836962</c:v>
                </c:pt>
                <c:pt idx="25">
                  <c:v>78.082000445999995</c:v>
                </c:pt>
                <c:pt idx="26">
                  <c:v>74.783076812999994</c:v>
                </c:pt>
                <c:pt idx="27">
                  <c:v>74.055872241000003</c:v>
                </c:pt>
                <c:pt idx="28">
                  <c:v>74.240371198000005</c:v>
                </c:pt>
                <c:pt idx="29">
                  <c:v>75.190752488000001</c:v>
                </c:pt>
                <c:pt idx="30">
                  <c:v>75.709620900000004</c:v>
                </c:pt>
                <c:pt idx="31">
                  <c:v>76.357951850000006</c:v>
                </c:pt>
                <c:pt idx="32">
                  <c:v>76.734991257000004</c:v>
                </c:pt>
                <c:pt idx="33">
                  <c:v>77.555768618000002</c:v>
                </c:pt>
                <c:pt idx="34">
                  <c:v>78.634559873000001</c:v>
                </c:pt>
                <c:pt idx="35">
                  <c:v>78.869848751000006</c:v>
                </c:pt>
                <c:pt idx="36">
                  <c:v>78.683218357000001</c:v>
                </c:pt>
                <c:pt idx="37">
                  <c:v>78.902346989999998</c:v>
                </c:pt>
                <c:pt idx="38">
                  <c:v>79.056238554999993</c:v>
                </c:pt>
                <c:pt idx="39">
                  <c:v>79.359828540999999</c:v>
                </c:pt>
                <c:pt idx="40">
                  <c:v>79.403147943999997</c:v>
                </c:pt>
                <c:pt idx="41">
                  <c:v>80.027297584999999</c:v>
                </c:pt>
                <c:pt idx="42">
                  <c:v>80.348483145000003</c:v>
                </c:pt>
                <c:pt idx="43">
                  <c:v>80.621819207000001</c:v>
                </c:pt>
                <c:pt idx="44">
                  <c:v>80.561227062</c:v>
                </c:pt>
                <c:pt idx="45">
                  <c:v>81.287437327000006</c:v>
                </c:pt>
                <c:pt idx="46">
                  <c:v>81.647073347000003</c:v>
                </c:pt>
                <c:pt idx="47">
                  <c:v>81.634960371999995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00-46C7-A463-D14E91340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01320880"/>
        <c:axId val="-1501319248"/>
      </c:areaChart>
      <c:scatterChart>
        <c:scatterStyle val="lineMarker"/>
        <c:varyColors val="0"/>
        <c:ser>
          <c:idx val="0"/>
          <c:order val="2"/>
          <c:tx>
            <c:strRef>
              <c:f>'3'!$C$79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'3'!$B$80:$B$81</c:f>
              <c:numCache>
                <c:formatCode>0</c:formatCode>
                <c:ptCount val="2"/>
                <c:pt idx="0">
                  <c:v>28.5</c:v>
                </c:pt>
                <c:pt idx="1">
                  <c:v>28.5</c:v>
                </c:pt>
              </c:numCache>
            </c:numRef>
          </c:xVal>
          <c:yVal>
            <c:numRef>
              <c:f>'3'!$C$80:$C$81</c:f>
              <c:numCache>
                <c:formatCode>General</c:formatCode>
                <c:ptCount val="2"/>
                <c:pt idx="0">
                  <c:v>0</c:v>
                </c:pt>
                <c:pt idx="1">
                  <c:v>1.2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D00-46C7-A463-D14E91340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00383536"/>
        <c:axId val="-1500390608"/>
      </c:scatterChart>
      <c:dateAx>
        <c:axId val="-150132088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-1501319248"/>
        <c:crosses val="autoZero"/>
        <c:auto val="0"/>
        <c:lblOffset val="100"/>
        <c:baseTimeUnit val="months"/>
        <c:majorUnit val="12"/>
        <c:majorTimeUnit val="months"/>
        <c:minorUnit val="1"/>
        <c:minorTimeUnit val="months"/>
      </c:dateAx>
      <c:valAx>
        <c:axId val="-1501319248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baseline="0"/>
            </a:pPr>
            <a:endParaRPr lang="en-US"/>
          </a:p>
        </c:txPr>
        <c:crossAx val="-1501320880"/>
        <c:crosses val="autoZero"/>
        <c:crossBetween val="midCat"/>
      </c:valAx>
      <c:valAx>
        <c:axId val="-1500390608"/>
        <c:scaling>
          <c:orientation val="minMax"/>
          <c:max val="1"/>
        </c:scaling>
        <c:delete val="0"/>
        <c:axPos val="r"/>
        <c:numFmt formatCode="General" sourceLinked="1"/>
        <c:majorTickMark val="out"/>
        <c:minorTickMark val="none"/>
        <c:tickLblPos val="none"/>
        <c:spPr>
          <a:ln>
            <a:noFill/>
          </a:ln>
        </c:spPr>
        <c:crossAx val="-1500383536"/>
        <c:crosses val="max"/>
        <c:crossBetween val="midCat"/>
      </c:valAx>
      <c:valAx>
        <c:axId val="-1500383536"/>
        <c:scaling>
          <c:orientation val="minMax"/>
          <c:max val="48"/>
          <c:min val="0"/>
        </c:scaling>
        <c:delete val="0"/>
        <c:axPos val="t"/>
        <c:numFmt formatCode="0" sourceLinked="1"/>
        <c:majorTickMark val="none"/>
        <c:minorTickMark val="none"/>
        <c:tickLblPos val="none"/>
        <c:spPr>
          <a:ln>
            <a:noFill/>
          </a:ln>
        </c:spPr>
        <c:crossAx val="-1500390608"/>
        <c:crosses val="max"/>
        <c:crossBetween val="midCat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988" l="0.70000000000000062" r="0.70000000000000062" t="0.75000000000000988" header="0.30000000000000032" footer="0.30000000000000032"/>
    <c:pageSetup orientation="landscape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05475357247011"/>
          <c:y val="0.13024530491927147"/>
          <c:w val="0.79394548491803707"/>
          <c:h val="0.7133665947018450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'32'!$B$26</c:f>
              <c:strCache>
                <c:ptCount val="1"/>
                <c:pt idx="0">
                  <c:v>Western region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'32'!$I$25:$L$25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'32'!$I$26:$L$26</c:f>
              <c:numCache>
                <c:formatCode>0.0</c:formatCode>
                <c:ptCount val="4"/>
                <c:pt idx="0">
                  <c:v>-47.521409000000006</c:v>
                </c:pt>
                <c:pt idx="1">
                  <c:v>14.605243999999971</c:v>
                </c:pt>
                <c:pt idx="2">
                  <c:v>-1.1086629999999786</c:v>
                </c:pt>
                <c:pt idx="3">
                  <c:v>-27.45673800000003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E-4451-A2FF-F90A60B35104}"/>
            </c:ext>
          </c:extLst>
        </c:ser>
        <c:ser>
          <c:idx val="2"/>
          <c:order val="1"/>
          <c:tx>
            <c:strRef>
              <c:f>'32'!$B$27</c:f>
              <c:strCache>
                <c:ptCount val="1"/>
                <c:pt idx="0">
                  <c:v>Appalachian region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'32'!$I$25:$L$25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'32'!$I$27:$L$27</c:f>
              <c:numCache>
                <c:formatCode>0.0</c:formatCode>
                <c:ptCount val="4"/>
                <c:pt idx="0">
                  <c:v>-7.5197589999999934</c:v>
                </c:pt>
                <c:pt idx="1">
                  <c:v>1.9024530000000084</c:v>
                </c:pt>
                <c:pt idx="2">
                  <c:v>-6.4391669999999976</c:v>
                </c:pt>
                <c:pt idx="3">
                  <c:v>-1.9437520000000177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E-4451-A2FF-F90A60B35104}"/>
            </c:ext>
          </c:extLst>
        </c:ser>
        <c:ser>
          <c:idx val="4"/>
          <c:order val="2"/>
          <c:tx>
            <c:strRef>
              <c:f>'32'!$B$28</c:f>
              <c:strCache>
                <c:ptCount val="1"/>
                <c:pt idx="0">
                  <c:v>Interior region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8575" cap="rnd">
              <a:noFill/>
              <a:round/>
            </a:ln>
            <a:effectLst/>
          </c:spPr>
          <c:invertIfNegative val="0"/>
          <c:cat>
            <c:numRef>
              <c:f>'32'!$I$25:$L$25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'32'!$I$28:$L$28</c:f>
              <c:numCache>
                <c:formatCode>0.0</c:formatCode>
                <c:ptCount val="4"/>
                <c:pt idx="0">
                  <c:v>-10.372524999999996</c:v>
                </c:pt>
                <c:pt idx="1">
                  <c:v>-0.62460299999999336</c:v>
                </c:pt>
                <c:pt idx="2">
                  <c:v>-2.2278160000000042</c:v>
                </c:pt>
                <c:pt idx="3">
                  <c:v>-2.1240159999999975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1E-4451-A2FF-F90A60B35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75125792"/>
        <c:axId val="-975135040"/>
      </c:barChart>
      <c:lineChart>
        <c:grouping val="stacked"/>
        <c:varyColors val="0"/>
        <c:ser>
          <c:idx val="3"/>
          <c:order val="3"/>
          <c:tx>
            <c:strRef>
              <c:f>'32'!$B$29</c:f>
              <c:strCache>
                <c:ptCount val="1"/>
                <c:pt idx="0">
                  <c:v>Total production</c:v>
                </c:pt>
              </c:strCache>
            </c:strRef>
          </c:tx>
          <c:spPr>
            <a:ln>
              <a:noFill/>
            </a:ln>
          </c:spPr>
          <c:marker>
            <c:symbol val="dot"/>
            <c:size val="5"/>
            <c:spPr>
              <a:solidFill>
                <a:schemeClr val="bg1"/>
              </a:solidFill>
              <a:ln w="38100">
                <a:solidFill>
                  <a:schemeClr val="tx1"/>
                </a:solidFill>
              </a:ln>
            </c:spPr>
          </c:marker>
          <c:dLbls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35-4708-9BE4-B38032D94023}"/>
                </c:ext>
              </c:extLst>
            </c:dLbl>
            <c:dLbl>
              <c:idx val="3"/>
              <c:layout>
                <c:manualLayout>
                  <c:x val="-6.9159499303983893E-2"/>
                  <c:y val="2.87332464836936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10-4ECE-B65E-8C6ACAED12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'32'!$I$25:$L$25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'32'!$I$29:$L$29</c:f>
              <c:numCache>
                <c:formatCode>0</c:formatCode>
                <c:ptCount val="4"/>
                <c:pt idx="0">
                  <c:v>-65.413692999999995</c:v>
                </c:pt>
                <c:pt idx="1">
                  <c:v>15.883093999999986</c:v>
                </c:pt>
                <c:pt idx="2">
                  <c:v>-9.7756459999999805</c:v>
                </c:pt>
                <c:pt idx="3">
                  <c:v>-31.524506000000045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1E-4451-A2FF-F90A60B35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5125792"/>
        <c:axId val="-975135040"/>
      </c:lineChart>
      <c:scatterChart>
        <c:scatterStyle val="lineMarker"/>
        <c:varyColors val="0"/>
        <c:ser>
          <c:idx val="0"/>
          <c:order val="4"/>
          <c:tx>
            <c:strRef>
              <c:f>'32'!$B$98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'32'!$A$99:$A$100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xVal>
          <c:yVal>
            <c:numRef>
              <c:f>'32'!$B$99:$B$100</c:f>
              <c:numCache>
                <c:formatCode>0.00</c:formatCode>
                <c:ptCount val="2"/>
                <c:pt idx="0">
                  <c:v>-200</c:v>
                </c:pt>
                <c:pt idx="1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861E-4451-A2FF-F90A60B35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102400"/>
        <c:axId val="-975113280"/>
      </c:scatterChart>
      <c:catAx>
        <c:axId val="-975125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35040"/>
        <c:crosses val="autoZero"/>
        <c:auto val="1"/>
        <c:lblAlgn val="ctr"/>
        <c:lblOffset val="100"/>
        <c:tickLblSkip val="1"/>
        <c:noMultiLvlLbl val="0"/>
      </c:catAx>
      <c:valAx>
        <c:axId val="-975135040"/>
        <c:scaling>
          <c:orientation val="minMax"/>
          <c:max val="40"/>
          <c:min val="-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25792"/>
        <c:crosses val="autoZero"/>
        <c:crossBetween val="between"/>
      </c:valAx>
      <c:valAx>
        <c:axId val="-975113280"/>
        <c:scaling>
          <c:orientation val="minMax"/>
          <c:max val="70"/>
          <c:min val="-200"/>
        </c:scaling>
        <c:delete val="0"/>
        <c:axPos val="r"/>
        <c:numFmt formatCode="0.00" sourceLinked="1"/>
        <c:majorTickMark val="none"/>
        <c:minorTickMark val="none"/>
        <c:tickLblPos val="none"/>
        <c:spPr>
          <a:ln>
            <a:solidFill>
              <a:schemeClr val="bg1">
                <a:lumMod val="85000"/>
              </a:schemeClr>
            </a:solidFill>
          </a:ln>
        </c:spPr>
        <c:crossAx val="-975102400"/>
        <c:crosses val="max"/>
        <c:crossBetween val="midCat"/>
        <c:majorUnit val="30"/>
      </c:valAx>
      <c:valAx>
        <c:axId val="-975102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75113280"/>
        <c:crosses val="autoZero"/>
        <c:crossBetween val="midCat"/>
      </c:valAx>
      <c:spPr>
        <a:noFill/>
        <a:ln>
          <a:solidFill>
            <a:schemeClr val="tx1">
              <a:lumMod val="15000"/>
              <a:lumOff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5191905503016"/>
          <c:y val="0.13132716877586678"/>
          <c:w val="0.7808049583968788"/>
          <c:h val="0.71705742026985086"/>
        </c:manualLayout>
      </c:layout>
      <c:lineChart>
        <c:grouping val="standard"/>
        <c:varyColors val="0"/>
        <c:ser>
          <c:idx val="1"/>
          <c:order val="0"/>
          <c:tx>
            <c:strRef>
              <c:f>'32'!$E$33</c:f>
              <c:strCache>
                <c:ptCount val="1"/>
                <c:pt idx="0">
                  <c:v>annual average</c:v>
                </c:pt>
              </c:strCache>
            </c:strRef>
          </c:tx>
          <c:spPr>
            <a:ln w="28575" cap="rnd">
              <a:solidFill>
                <a:schemeClr val="bg2">
                  <a:lumMod val="75000"/>
                  <a:alpha val="67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'32'!$A$34:$A$93</c:f>
              <c:numCache>
                <c:formatCode>General</c:formatCode>
                <c:ptCount val="60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  <c:pt idx="48">
                  <c:v>2027</c:v>
                </c:pt>
                <c:pt idx="49">
                  <c:v>2027</c:v>
                </c:pt>
                <c:pt idx="50">
                  <c:v>2027</c:v>
                </c:pt>
                <c:pt idx="51">
                  <c:v>2027</c:v>
                </c:pt>
                <c:pt idx="52">
                  <c:v>2027</c:v>
                </c:pt>
                <c:pt idx="53">
                  <c:v>2027</c:v>
                </c:pt>
                <c:pt idx="54">
                  <c:v>2027</c:v>
                </c:pt>
                <c:pt idx="55">
                  <c:v>2027</c:v>
                </c:pt>
                <c:pt idx="56">
                  <c:v>2027</c:v>
                </c:pt>
                <c:pt idx="57">
                  <c:v>2027</c:v>
                </c:pt>
                <c:pt idx="58">
                  <c:v>2027</c:v>
                </c:pt>
                <c:pt idx="59">
                  <c:v>2027</c:v>
                </c:pt>
              </c:numCache>
            </c:numRef>
          </c:cat>
          <c:val>
            <c:numRef>
              <c:f>'32'!$E$34:$E$93</c:f>
              <c:numCache>
                <c:formatCode>0.000</c:formatCode>
                <c:ptCount val="60"/>
                <c:pt idx="1">
                  <c:v>48.162834750000002</c:v>
                </c:pt>
                <c:pt idx="2">
                  <c:v>48.162834750000002</c:v>
                </c:pt>
                <c:pt idx="3">
                  <c:v>48.162834750000002</c:v>
                </c:pt>
                <c:pt idx="4">
                  <c:v>48.162834750000002</c:v>
                </c:pt>
                <c:pt idx="5">
                  <c:v>48.162834750000002</c:v>
                </c:pt>
                <c:pt idx="6">
                  <c:v>48.162834750000002</c:v>
                </c:pt>
                <c:pt idx="7">
                  <c:v>48.162834750000002</c:v>
                </c:pt>
                <c:pt idx="8">
                  <c:v>48.162834750000002</c:v>
                </c:pt>
                <c:pt idx="9">
                  <c:v>48.162834750000002</c:v>
                </c:pt>
                <c:pt idx="10">
                  <c:v>48.162834750000002</c:v>
                </c:pt>
                <c:pt idx="13">
                  <c:v>42.711693666666669</c:v>
                </c:pt>
                <c:pt idx="14">
                  <c:v>42.711693666666669</c:v>
                </c:pt>
                <c:pt idx="15">
                  <c:v>42.711693666666669</c:v>
                </c:pt>
                <c:pt idx="16">
                  <c:v>42.711693666666669</c:v>
                </c:pt>
                <c:pt idx="17">
                  <c:v>42.711693666666669</c:v>
                </c:pt>
                <c:pt idx="18">
                  <c:v>42.711693666666669</c:v>
                </c:pt>
                <c:pt idx="19">
                  <c:v>42.711693666666669</c:v>
                </c:pt>
                <c:pt idx="20">
                  <c:v>42.711693666666669</c:v>
                </c:pt>
                <c:pt idx="21">
                  <c:v>42.711693666666669</c:v>
                </c:pt>
                <c:pt idx="22">
                  <c:v>42.711693666666669</c:v>
                </c:pt>
                <c:pt idx="25">
                  <c:v>44.035284833333343</c:v>
                </c:pt>
                <c:pt idx="26">
                  <c:v>44.035284833333343</c:v>
                </c:pt>
                <c:pt idx="27">
                  <c:v>44.035284833333343</c:v>
                </c:pt>
                <c:pt idx="28">
                  <c:v>44.035284833333343</c:v>
                </c:pt>
                <c:pt idx="29">
                  <c:v>44.035284833333343</c:v>
                </c:pt>
                <c:pt idx="30">
                  <c:v>44.035284833333343</c:v>
                </c:pt>
                <c:pt idx="31">
                  <c:v>44.035284833333343</c:v>
                </c:pt>
                <c:pt idx="32">
                  <c:v>44.035284833333343</c:v>
                </c:pt>
                <c:pt idx="33">
                  <c:v>44.035284833333343</c:v>
                </c:pt>
                <c:pt idx="34">
                  <c:v>44.035284833333343</c:v>
                </c:pt>
                <c:pt idx="37">
                  <c:v>43.220647166666673</c:v>
                </c:pt>
                <c:pt idx="38">
                  <c:v>43.220647166666673</c:v>
                </c:pt>
                <c:pt idx="39">
                  <c:v>43.220647166666673</c:v>
                </c:pt>
                <c:pt idx="40">
                  <c:v>43.220647166666673</c:v>
                </c:pt>
                <c:pt idx="41">
                  <c:v>43.220647166666673</c:v>
                </c:pt>
                <c:pt idx="42">
                  <c:v>43.220647166666673</c:v>
                </c:pt>
                <c:pt idx="43">
                  <c:v>43.220647166666673</c:v>
                </c:pt>
                <c:pt idx="44">
                  <c:v>43.220647166666673</c:v>
                </c:pt>
                <c:pt idx="45">
                  <c:v>43.220647166666673</c:v>
                </c:pt>
                <c:pt idx="46">
                  <c:v>43.220647166666673</c:v>
                </c:pt>
                <c:pt idx="49">
                  <c:v>40.593605000000004</c:v>
                </c:pt>
                <c:pt idx="50">
                  <c:v>40.593605000000004</c:v>
                </c:pt>
                <c:pt idx="51">
                  <c:v>40.593605000000004</c:v>
                </c:pt>
                <c:pt idx="52">
                  <c:v>40.593605000000004</c:v>
                </c:pt>
                <c:pt idx="53">
                  <c:v>40.593605000000004</c:v>
                </c:pt>
                <c:pt idx="54">
                  <c:v>40.593605000000004</c:v>
                </c:pt>
                <c:pt idx="55">
                  <c:v>40.593605000000004</c:v>
                </c:pt>
                <c:pt idx="56">
                  <c:v>40.593605000000004</c:v>
                </c:pt>
                <c:pt idx="57">
                  <c:v>40.593605000000004</c:v>
                </c:pt>
                <c:pt idx="58">
                  <c:v>40.593605000000004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64-40D4-80A8-824E0DE6F199}"/>
            </c:ext>
          </c:extLst>
        </c:ser>
        <c:ser>
          <c:idx val="0"/>
          <c:order val="1"/>
          <c:tx>
            <c:v>monthly history</c:v>
          </c:tx>
          <c:spPr>
            <a:ln w="28575" cap="flat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'32'!$A$34:$A$93</c:f>
              <c:numCache>
                <c:formatCode>General</c:formatCode>
                <c:ptCount val="60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  <c:pt idx="48">
                  <c:v>2027</c:v>
                </c:pt>
                <c:pt idx="49">
                  <c:v>2027</c:v>
                </c:pt>
                <c:pt idx="50">
                  <c:v>2027</c:v>
                </c:pt>
                <c:pt idx="51">
                  <c:v>2027</c:v>
                </c:pt>
                <c:pt idx="52">
                  <c:v>2027</c:v>
                </c:pt>
                <c:pt idx="53">
                  <c:v>2027</c:v>
                </c:pt>
                <c:pt idx="54">
                  <c:v>2027</c:v>
                </c:pt>
                <c:pt idx="55">
                  <c:v>2027</c:v>
                </c:pt>
                <c:pt idx="56">
                  <c:v>2027</c:v>
                </c:pt>
                <c:pt idx="57">
                  <c:v>2027</c:v>
                </c:pt>
                <c:pt idx="58">
                  <c:v>2027</c:v>
                </c:pt>
                <c:pt idx="59">
                  <c:v>2027</c:v>
                </c:pt>
              </c:numCache>
            </c:numRef>
          </c:cat>
          <c:val>
            <c:numRef>
              <c:f>'32'!$C$34:$C$93</c:f>
              <c:numCache>
                <c:formatCode>0.000</c:formatCode>
                <c:ptCount val="60"/>
                <c:pt idx="0">
                  <c:v>51.052731999999999</c:v>
                </c:pt>
                <c:pt idx="1">
                  <c:v>45.750903999999998</c:v>
                </c:pt>
                <c:pt idx="2">
                  <c:v>52.027268999999997</c:v>
                </c:pt>
                <c:pt idx="3">
                  <c:v>47.006179000000003</c:v>
                </c:pt>
                <c:pt idx="4">
                  <c:v>48.262134000000003</c:v>
                </c:pt>
                <c:pt idx="5">
                  <c:v>47.18356</c:v>
                </c:pt>
                <c:pt idx="6">
                  <c:v>46.594642999999998</c:v>
                </c:pt>
                <c:pt idx="7">
                  <c:v>50.624502999999997</c:v>
                </c:pt>
                <c:pt idx="8">
                  <c:v>48.619798000000003</c:v>
                </c:pt>
                <c:pt idx="9">
                  <c:v>47.602803999999999</c:v>
                </c:pt>
                <c:pt idx="10">
                  <c:v>47.518639</c:v>
                </c:pt>
                <c:pt idx="11">
                  <c:v>45.710852000000003</c:v>
                </c:pt>
                <c:pt idx="12">
                  <c:v>44.060189000000001</c:v>
                </c:pt>
                <c:pt idx="13">
                  <c:v>44.018887999999997</c:v>
                </c:pt>
                <c:pt idx="14">
                  <c:v>41.815978999999999</c:v>
                </c:pt>
                <c:pt idx="15">
                  <c:v>35.763852999999997</c:v>
                </c:pt>
                <c:pt idx="16">
                  <c:v>39.430148000000003</c:v>
                </c:pt>
                <c:pt idx="17">
                  <c:v>43.069394000000003</c:v>
                </c:pt>
                <c:pt idx="18">
                  <c:v>43.388767000000001</c:v>
                </c:pt>
                <c:pt idx="19">
                  <c:v>47.159948</c:v>
                </c:pt>
                <c:pt idx="20">
                  <c:v>45.772016999999998</c:v>
                </c:pt>
                <c:pt idx="21">
                  <c:v>44.317433000000001</c:v>
                </c:pt>
                <c:pt idx="22">
                  <c:v>40.984302999999997</c:v>
                </c:pt>
                <c:pt idx="23">
                  <c:v>42.759405000000001</c:v>
                </c:pt>
                <c:pt idx="24">
                  <c:v>44.845035000000003</c:v>
                </c:pt>
                <c:pt idx="25">
                  <c:v>39.706701000000002</c:v>
                </c:pt>
                <c:pt idx="26">
                  <c:v>47.781933000000002</c:v>
                </c:pt>
                <c:pt idx="27">
                  <c:v>41.876334</c:v>
                </c:pt>
                <c:pt idx="28">
                  <c:v>44.020249</c:v>
                </c:pt>
                <c:pt idx="29">
                  <c:v>42.239888000000001</c:v>
                </c:pt>
                <c:pt idx="30">
                  <c:v>45.160637999999999</c:v>
                </c:pt>
                <c:pt idx="31">
                  <c:v>46.957822</c:v>
                </c:pt>
                <c:pt idx="32">
                  <c:v>43.802562999999999</c:v>
                </c:pt>
                <c:pt idx="33">
                  <c:v>44.639249</c:v>
                </c:pt>
                <c:pt idx="34">
                  <c:v>43.250397999999997</c:v>
                </c:pt>
                <c:pt idx="35">
                  <c:v>44.142608000000003</c:v>
                </c:pt>
                <c:pt idx="36">
                  <c:v>45.84592</c:v>
                </c:pt>
                <c:pt idx="37">
                  <c:v>41.461249000000002</c:v>
                </c:pt>
                <c:pt idx="38">
                  <c:v>45.847718999999998</c:v>
                </c:pt>
                <c:pt idx="39">
                  <c:v>41.300328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64-40D4-80A8-824E0DE6F199}"/>
            </c:ext>
          </c:extLst>
        </c:ser>
        <c:ser>
          <c:idx val="2"/>
          <c:order val="2"/>
          <c:tx>
            <c:v>monthly forecast</c:v>
          </c:tx>
          <c:spPr>
            <a:ln w="28575" cap="rnd">
              <a:solidFill>
                <a:schemeClr val="accent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'32'!$A$34:$A$93</c:f>
              <c:numCache>
                <c:formatCode>General</c:formatCode>
                <c:ptCount val="60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  <c:pt idx="48">
                  <c:v>2027</c:v>
                </c:pt>
                <c:pt idx="49">
                  <c:v>2027</c:v>
                </c:pt>
                <c:pt idx="50">
                  <c:v>2027</c:v>
                </c:pt>
                <c:pt idx="51">
                  <c:v>2027</c:v>
                </c:pt>
                <c:pt idx="52">
                  <c:v>2027</c:v>
                </c:pt>
                <c:pt idx="53">
                  <c:v>2027</c:v>
                </c:pt>
                <c:pt idx="54">
                  <c:v>2027</c:v>
                </c:pt>
                <c:pt idx="55">
                  <c:v>2027</c:v>
                </c:pt>
                <c:pt idx="56">
                  <c:v>2027</c:v>
                </c:pt>
                <c:pt idx="57">
                  <c:v>2027</c:v>
                </c:pt>
                <c:pt idx="58">
                  <c:v>2027</c:v>
                </c:pt>
                <c:pt idx="59">
                  <c:v>2027</c:v>
                </c:pt>
              </c:numCache>
            </c:numRef>
          </c:cat>
          <c:val>
            <c:numRef>
              <c:f>'32'!$D$34:$D$93</c:f>
              <c:numCache>
                <c:formatCode>0.000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41.300328</c:v>
                </c:pt>
                <c:pt idx="40">
                  <c:v>43.082720000000002</c:v>
                </c:pt>
                <c:pt idx="41">
                  <c:v>42.439300000000003</c:v>
                </c:pt>
                <c:pt idx="42">
                  <c:v>43.301310000000001</c:v>
                </c:pt>
                <c:pt idx="43">
                  <c:v>46.835270000000001</c:v>
                </c:pt>
                <c:pt idx="44">
                  <c:v>42.169130000000003</c:v>
                </c:pt>
                <c:pt idx="45">
                  <c:v>43.273560000000003</c:v>
                </c:pt>
                <c:pt idx="46">
                  <c:v>41.936689999999999</c:v>
                </c:pt>
                <c:pt idx="47">
                  <c:v>41.15457</c:v>
                </c:pt>
                <c:pt idx="48">
                  <c:v>44.399749999999997</c:v>
                </c:pt>
                <c:pt idx="49">
                  <c:v>37.990450000000003</c:v>
                </c:pt>
                <c:pt idx="50">
                  <c:v>41.783169999999998</c:v>
                </c:pt>
                <c:pt idx="51">
                  <c:v>36.64237</c:v>
                </c:pt>
                <c:pt idx="52">
                  <c:v>39.787590000000002</c:v>
                </c:pt>
                <c:pt idx="53">
                  <c:v>39.484200000000001</c:v>
                </c:pt>
                <c:pt idx="54">
                  <c:v>40.759309999999999</c:v>
                </c:pt>
                <c:pt idx="55">
                  <c:v>44.567749999999997</c:v>
                </c:pt>
                <c:pt idx="56">
                  <c:v>40.178579999999997</c:v>
                </c:pt>
                <c:pt idx="57">
                  <c:v>41.567250000000001</c:v>
                </c:pt>
                <c:pt idx="58">
                  <c:v>40.322389999999999</c:v>
                </c:pt>
                <c:pt idx="59">
                  <c:v>39.640450000000001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64-40D4-80A8-824E0DE6F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75112736"/>
        <c:axId val="-975112192"/>
      </c:lineChart>
      <c:catAx>
        <c:axId val="-975112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12192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-975112192"/>
        <c:scaling>
          <c:orientation val="minMax"/>
          <c:max val="55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12736"/>
        <c:crosses val="autoZero"/>
        <c:crossBetween val="midCat"/>
        <c:majorUnit val="5"/>
        <c:minorUnit val="0.5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30359635805028"/>
          <c:y val="0.13053428153452343"/>
          <c:w val="0.82441304605173016"/>
          <c:h val="0.693539624867257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'33'!$B$26</c:f>
              <c:strCache>
                <c:ptCount val="1"/>
                <c:pt idx="0">
                  <c:v>electric power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'33'!$I$25:$L$25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'33'!$I$26:$L$26</c:f>
              <c:numCache>
                <c:formatCode>0.000</c:formatCode>
                <c:ptCount val="4"/>
                <c:pt idx="0">
                  <c:v>-13.947093990000042</c:v>
                </c:pt>
                <c:pt idx="1">
                  <c:v>43.736468450000018</c:v>
                </c:pt>
                <c:pt idx="2">
                  <c:v>-33.967773019999981</c:v>
                </c:pt>
                <c:pt idx="3">
                  <c:v>-16.091636170000015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39-4D85-BE4C-E995D4F540F7}"/>
            </c:ext>
          </c:extLst>
        </c:ser>
        <c:ser>
          <c:idx val="2"/>
          <c:order val="1"/>
          <c:tx>
            <c:strRef>
              <c:f>'33'!$B$27</c:f>
              <c:strCache>
                <c:ptCount val="1"/>
                <c:pt idx="0">
                  <c:v>retail and other industry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'33'!$I$25:$L$25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'33'!$I$27:$L$27</c:f>
              <c:numCache>
                <c:formatCode>0.000</c:formatCode>
                <c:ptCount val="4"/>
                <c:pt idx="0">
                  <c:v>-0.66011300599999956</c:v>
                </c:pt>
                <c:pt idx="1">
                  <c:v>-1.3928880449999994</c:v>
                </c:pt>
                <c:pt idx="2">
                  <c:v>-2.4301848849999992</c:v>
                </c:pt>
                <c:pt idx="3">
                  <c:v>-0.77842714999999885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39-4D85-BE4C-E995D4F540F7}"/>
            </c:ext>
          </c:extLst>
        </c:ser>
        <c:ser>
          <c:idx val="4"/>
          <c:order val="2"/>
          <c:tx>
            <c:strRef>
              <c:f>'33'!$B$28</c:f>
              <c:strCache>
                <c:ptCount val="1"/>
                <c:pt idx="0">
                  <c:v>coke plants</c:v>
                </c:pt>
              </c:strCache>
            </c:strRef>
          </c:tx>
          <c:spPr>
            <a:solidFill>
              <a:schemeClr val="accent5"/>
            </a:solidFill>
            <a:ln w="28575" cap="rnd">
              <a:noFill/>
              <a:round/>
            </a:ln>
            <a:effectLst/>
          </c:spPr>
          <c:invertIfNegative val="0"/>
          <c:cat>
            <c:numRef>
              <c:f>'33'!$I$25:$L$25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'33'!$I$28:$L$28</c:f>
              <c:numCache>
                <c:formatCode>0.000</c:formatCode>
                <c:ptCount val="4"/>
                <c:pt idx="0">
                  <c:v>-0.34869994299999973</c:v>
                </c:pt>
                <c:pt idx="1">
                  <c:v>-0.90729801800000054</c:v>
                </c:pt>
                <c:pt idx="2">
                  <c:v>0.18300250100000071</c:v>
                </c:pt>
                <c:pt idx="3">
                  <c:v>0.73335050000000024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39-4D85-BE4C-E995D4F54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75111648"/>
        <c:axId val="-975101856"/>
      </c:barChart>
      <c:lineChart>
        <c:grouping val="stacked"/>
        <c:varyColors val="0"/>
        <c:ser>
          <c:idx val="3"/>
          <c:order val="3"/>
          <c:tx>
            <c:strRef>
              <c:f>'33'!$B$29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</c:spPr>
          <c:marker>
            <c:symbol val="dot"/>
            <c:size val="5"/>
            <c:spPr>
              <a:solidFill>
                <a:schemeClr val="bg1"/>
              </a:solidFill>
              <a:ln w="38100">
                <a:solidFill>
                  <a:schemeClr val="tx1"/>
                </a:solidFill>
              </a:ln>
            </c:spPr>
          </c:marker>
          <c:dLbls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DE-4E3E-89FD-913C218245A9}"/>
                </c:ext>
              </c:extLst>
            </c:dLbl>
            <c:dLbl>
              <c:idx val="2"/>
              <c:layout>
                <c:manualLayout>
                  <c:x val="-7.5401181680392254E-2"/>
                  <c:y val="3.26737367263239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40-4A38-BF59-6CC815EC02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'33'!$I$25:$L$25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'33'!$I$29:$L$29</c:f>
              <c:numCache>
                <c:formatCode>0</c:formatCode>
                <c:ptCount val="4"/>
                <c:pt idx="0">
                  <c:v>-14.955906939000041</c:v>
                </c:pt>
                <c:pt idx="1">
                  <c:v>41.43628238700002</c:v>
                </c:pt>
                <c:pt idx="2">
                  <c:v>-36.21495540399998</c:v>
                </c:pt>
                <c:pt idx="3">
                  <c:v>-16.136712820000014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839-4D85-BE4C-E995D4F54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5111648"/>
        <c:axId val="-975101856"/>
      </c:lineChart>
      <c:scatterChart>
        <c:scatterStyle val="lineMarker"/>
        <c:varyColors val="0"/>
        <c:ser>
          <c:idx val="0"/>
          <c:order val="4"/>
          <c:tx>
            <c:strRef>
              <c:f>'33'!$B$99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'33'!$A$100:$A$101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xVal>
          <c:yVal>
            <c:numRef>
              <c:f>'33'!$B$100:$B$101</c:f>
              <c:numCache>
                <c:formatCode>0.00</c:formatCode>
                <c:ptCount val="2"/>
                <c:pt idx="0">
                  <c:v>-80</c:v>
                </c:pt>
                <c:pt idx="1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839-4D85-BE4C-E995D4F54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094240"/>
        <c:axId val="-975073568"/>
      </c:scatterChart>
      <c:catAx>
        <c:axId val="-975111648"/>
        <c:scaling>
          <c:orientation val="minMax"/>
        </c:scaling>
        <c:delete val="0"/>
        <c:axPos val="b"/>
        <c:majorGridlines>
          <c:spPr>
            <a:ln w="12700"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01856"/>
        <c:crosses val="autoZero"/>
        <c:auto val="1"/>
        <c:lblAlgn val="ctr"/>
        <c:lblOffset val="100"/>
        <c:tickLblSkip val="1"/>
        <c:noMultiLvlLbl val="0"/>
      </c:catAx>
      <c:valAx>
        <c:axId val="-975101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11648"/>
        <c:crosses val="autoZero"/>
        <c:crossBetween val="between"/>
        <c:majorUnit val="10"/>
      </c:valAx>
      <c:valAx>
        <c:axId val="-975073568"/>
        <c:scaling>
          <c:orientation val="minMax"/>
          <c:max val="20"/>
          <c:min val="-80"/>
        </c:scaling>
        <c:delete val="0"/>
        <c:axPos val="r"/>
        <c:numFmt formatCode="0.00" sourceLinked="1"/>
        <c:majorTickMark val="none"/>
        <c:minorTickMark val="none"/>
        <c:tickLblPos val="none"/>
        <c:spPr>
          <a:ln>
            <a:solidFill>
              <a:schemeClr val="bg1">
                <a:lumMod val="85000"/>
              </a:schemeClr>
            </a:solidFill>
          </a:ln>
        </c:spPr>
        <c:crossAx val="-975094240"/>
        <c:crosses val="max"/>
        <c:crossBetween val="midCat"/>
      </c:valAx>
      <c:valAx>
        <c:axId val="-975094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750735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30945945466535"/>
          <c:y val="0.13146169228846391"/>
          <c:w val="0.781985974226034"/>
          <c:h val="0.69330052493438321"/>
        </c:manualLayout>
      </c:layout>
      <c:lineChart>
        <c:grouping val="standard"/>
        <c:varyColors val="0"/>
        <c:ser>
          <c:idx val="0"/>
          <c:order val="0"/>
          <c:tx>
            <c:v>monthly history</c:v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'33'!$A$35:$A$94</c:f>
              <c:numCache>
                <c:formatCode>General</c:formatCode>
                <c:ptCount val="60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  <c:pt idx="48">
                  <c:v>2027</c:v>
                </c:pt>
                <c:pt idx="49">
                  <c:v>2027</c:v>
                </c:pt>
                <c:pt idx="50">
                  <c:v>2027</c:v>
                </c:pt>
                <c:pt idx="51">
                  <c:v>2027</c:v>
                </c:pt>
                <c:pt idx="52">
                  <c:v>2027</c:v>
                </c:pt>
                <c:pt idx="53">
                  <c:v>2027</c:v>
                </c:pt>
                <c:pt idx="54">
                  <c:v>2027</c:v>
                </c:pt>
                <c:pt idx="55">
                  <c:v>2027</c:v>
                </c:pt>
                <c:pt idx="56">
                  <c:v>2027</c:v>
                </c:pt>
                <c:pt idx="57">
                  <c:v>2027</c:v>
                </c:pt>
                <c:pt idx="58">
                  <c:v>2027</c:v>
                </c:pt>
                <c:pt idx="59">
                  <c:v>2027</c:v>
                </c:pt>
              </c:numCache>
            </c:numRef>
          </c:cat>
          <c:val>
            <c:numRef>
              <c:f>'33'!$C$35:$C$94</c:f>
              <c:numCache>
                <c:formatCode>0.000</c:formatCode>
                <c:ptCount val="60"/>
                <c:pt idx="0">
                  <c:v>39.092554401999998</c:v>
                </c:pt>
                <c:pt idx="1">
                  <c:v>30.341058832000002</c:v>
                </c:pt>
                <c:pt idx="2">
                  <c:v>32.317523559999998</c:v>
                </c:pt>
                <c:pt idx="3">
                  <c:v>26.062644030000001</c:v>
                </c:pt>
                <c:pt idx="4">
                  <c:v>28.689242019999998</c:v>
                </c:pt>
                <c:pt idx="5">
                  <c:v>36.729027989999999</c:v>
                </c:pt>
                <c:pt idx="6">
                  <c:v>47.559796317999997</c:v>
                </c:pt>
                <c:pt idx="7">
                  <c:v>47.049748575000002</c:v>
                </c:pt>
                <c:pt idx="8">
                  <c:v>37.333333320000001</c:v>
                </c:pt>
                <c:pt idx="9">
                  <c:v>32.707409722999998</c:v>
                </c:pt>
                <c:pt idx="10">
                  <c:v>32.790520649999998</c:v>
                </c:pt>
                <c:pt idx="11">
                  <c:v>35.221733356999998</c:v>
                </c:pt>
                <c:pt idx="12">
                  <c:v>45.650107875000003</c:v>
                </c:pt>
                <c:pt idx="13">
                  <c:v>29.198921990999999</c:v>
                </c:pt>
                <c:pt idx="14">
                  <c:v>25.646462998000001</c:v>
                </c:pt>
                <c:pt idx="15">
                  <c:v>24.27694602</c:v>
                </c:pt>
                <c:pt idx="16">
                  <c:v>29.250938770000001</c:v>
                </c:pt>
                <c:pt idx="17">
                  <c:v>37.46769372</c:v>
                </c:pt>
                <c:pt idx="18">
                  <c:v>43.518561235999996</c:v>
                </c:pt>
                <c:pt idx="19">
                  <c:v>42.474831504999997</c:v>
                </c:pt>
                <c:pt idx="20">
                  <c:v>34.485968370000002</c:v>
                </c:pt>
                <c:pt idx="21">
                  <c:v>30.586618099999999</c:v>
                </c:pt>
                <c:pt idx="22">
                  <c:v>29.599145579999998</c:v>
                </c:pt>
                <c:pt idx="23">
                  <c:v>38.782489673999997</c:v>
                </c:pt>
                <c:pt idx="24">
                  <c:v>49.060488337999999</c:v>
                </c:pt>
                <c:pt idx="25">
                  <c:v>38.236135447999999</c:v>
                </c:pt>
                <c:pt idx="26">
                  <c:v>31.154847046</c:v>
                </c:pt>
                <c:pt idx="27">
                  <c:v>28.631193</c:v>
                </c:pt>
                <c:pt idx="28">
                  <c:v>30.761279974000001</c:v>
                </c:pt>
                <c:pt idx="29">
                  <c:v>39.411925199999999</c:v>
                </c:pt>
                <c:pt idx="30">
                  <c:v>48.039382531000001</c:v>
                </c:pt>
                <c:pt idx="31">
                  <c:v>42.612866197000002</c:v>
                </c:pt>
                <c:pt idx="32">
                  <c:v>36.267017760000002</c:v>
                </c:pt>
                <c:pt idx="33">
                  <c:v>34.016102189000001</c:v>
                </c:pt>
                <c:pt idx="34">
                  <c:v>33.962876520000002</c:v>
                </c:pt>
                <c:pt idx="35">
                  <c:v>40.220854023999998</c:v>
                </c:pt>
                <c:pt idx="36">
                  <c:v>42.741602999000001</c:v>
                </c:pt>
                <c:pt idx="37">
                  <c:v>34.170927513999999</c:v>
                </c:pt>
                <c:pt idx="38">
                  <c:v>28.628199609999999</c:v>
                </c:pt>
                <c:pt idx="39">
                  <c:v>24.465776399999999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FE-4BD7-8B3C-1FB6052D91B7}"/>
            </c:ext>
          </c:extLst>
        </c:ser>
        <c:ser>
          <c:idx val="2"/>
          <c:order val="1"/>
          <c:tx>
            <c:v>monthly forecast</c:v>
          </c:tx>
          <c:spPr>
            <a:ln w="28575" cap="rnd">
              <a:solidFill>
                <a:schemeClr val="accent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'33'!$A$35:$A$94</c:f>
              <c:numCache>
                <c:formatCode>General</c:formatCode>
                <c:ptCount val="60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  <c:pt idx="48">
                  <c:v>2027</c:v>
                </c:pt>
                <c:pt idx="49">
                  <c:v>2027</c:v>
                </c:pt>
                <c:pt idx="50">
                  <c:v>2027</c:v>
                </c:pt>
                <c:pt idx="51">
                  <c:v>2027</c:v>
                </c:pt>
                <c:pt idx="52">
                  <c:v>2027</c:v>
                </c:pt>
                <c:pt idx="53">
                  <c:v>2027</c:v>
                </c:pt>
                <c:pt idx="54">
                  <c:v>2027</c:v>
                </c:pt>
                <c:pt idx="55">
                  <c:v>2027</c:v>
                </c:pt>
                <c:pt idx="56">
                  <c:v>2027</c:v>
                </c:pt>
                <c:pt idx="57">
                  <c:v>2027</c:v>
                </c:pt>
                <c:pt idx="58">
                  <c:v>2027</c:v>
                </c:pt>
                <c:pt idx="59">
                  <c:v>2027</c:v>
                </c:pt>
              </c:numCache>
            </c:numRef>
          </c:cat>
          <c:val>
            <c:numRef>
              <c:f>'33'!$D$35:$D$94</c:f>
              <c:numCache>
                <c:formatCode>0.000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24.465776399999999</c:v>
                </c:pt>
                <c:pt idx="40">
                  <c:v>29.25085</c:v>
                </c:pt>
                <c:pt idx="41">
                  <c:v>35.499929999999999</c:v>
                </c:pt>
                <c:pt idx="42">
                  <c:v>43.512869999999999</c:v>
                </c:pt>
                <c:pt idx="43">
                  <c:v>43.752119999999998</c:v>
                </c:pt>
                <c:pt idx="44">
                  <c:v>35.634599999999999</c:v>
                </c:pt>
                <c:pt idx="45">
                  <c:v>30.957789999999999</c:v>
                </c:pt>
                <c:pt idx="46">
                  <c:v>31.5471</c:v>
                </c:pt>
                <c:pt idx="47">
                  <c:v>35.998240000000003</c:v>
                </c:pt>
                <c:pt idx="48">
                  <c:v>37.507159999999999</c:v>
                </c:pt>
                <c:pt idx="49">
                  <c:v>31.758099999999999</c:v>
                </c:pt>
                <c:pt idx="50">
                  <c:v>28.048369999999998</c:v>
                </c:pt>
                <c:pt idx="51">
                  <c:v>24.627510000000001</c:v>
                </c:pt>
                <c:pt idx="52">
                  <c:v>27.579969999999999</c:v>
                </c:pt>
                <c:pt idx="53">
                  <c:v>34.3733</c:v>
                </c:pt>
                <c:pt idx="54">
                  <c:v>42.327260000000003</c:v>
                </c:pt>
                <c:pt idx="55">
                  <c:v>42.868020000000001</c:v>
                </c:pt>
                <c:pt idx="56">
                  <c:v>34.904440000000001</c:v>
                </c:pt>
                <c:pt idx="57">
                  <c:v>30.163650000000001</c:v>
                </c:pt>
                <c:pt idx="58">
                  <c:v>30.801639999999999</c:v>
                </c:pt>
                <c:pt idx="59">
                  <c:v>35.063879999999997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FE-4BD7-8B3C-1FB6052D91B7}"/>
            </c:ext>
          </c:extLst>
        </c:ser>
        <c:ser>
          <c:idx val="1"/>
          <c:order val="2"/>
          <c:tx>
            <c:strRef>
              <c:f>'33'!$E$34</c:f>
              <c:strCache>
                <c:ptCount val="1"/>
                <c:pt idx="0">
                  <c:v>annual average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  <a:alpha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'33'!$A$35:$A$94</c:f>
              <c:numCache>
                <c:formatCode>General</c:formatCode>
                <c:ptCount val="60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  <c:pt idx="48">
                  <c:v>2027</c:v>
                </c:pt>
                <c:pt idx="49">
                  <c:v>2027</c:v>
                </c:pt>
                <c:pt idx="50">
                  <c:v>2027</c:v>
                </c:pt>
                <c:pt idx="51">
                  <c:v>2027</c:v>
                </c:pt>
                <c:pt idx="52">
                  <c:v>2027</c:v>
                </c:pt>
                <c:pt idx="53">
                  <c:v>2027</c:v>
                </c:pt>
                <c:pt idx="54">
                  <c:v>2027</c:v>
                </c:pt>
                <c:pt idx="55">
                  <c:v>2027</c:v>
                </c:pt>
                <c:pt idx="56">
                  <c:v>2027</c:v>
                </c:pt>
                <c:pt idx="57">
                  <c:v>2027</c:v>
                </c:pt>
                <c:pt idx="58">
                  <c:v>2027</c:v>
                </c:pt>
                <c:pt idx="59">
                  <c:v>2027</c:v>
                </c:pt>
              </c:numCache>
            </c:numRef>
          </c:cat>
          <c:val>
            <c:numRef>
              <c:f>'33'!$E$35:$E$94</c:f>
              <c:numCache>
                <c:formatCode>0.000</c:formatCode>
                <c:ptCount val="60"/>
                <c:pt idx="2">
                  <c:v>35.491216064750006</c:v>
                </c:pt>
                <c:pt idx="3">
                  <c:v>35.491216064750006</c:v>
                </c:pt>
                <c:pt idx="4">
                  <c:v>35.491216064750006</c:v>
                </c:pt>
                <c:pt idx="5">
                  <c:v>35.491216064750006</c:v>
                </c:pt>
                <c:pt idx="6">
                  <c:v>35.491216064750006</c:v>
                </c:pt>
                <c:pt idx="7">
                  <c:v>35.491216064750006</c:v>
                </c:pt>
                <c:pt idx="8">
                  <c:v>35.491216064750006</c:v>
                </c:pt>
                <c:pt idx="9">
                  <c:v>35.491216064750006</c:v>
                </c:pt>
                <c:pt idx="14">
                  <c:v>34.24489048658333</c:v>
                </c:pt>
                <c:pt idx="15">
                  <c:v>34.24489048658333</c:v>
                </c:pt>
                <c:pt idx="16">
                  <c:v>34.24489048658333</c:v>
                </c:pt>
                <c:pt idx="17">
                  <c:v>34.24489048658333</c:v>
                </c:pt>
                <c:pt idx="18">
                  <c:v>34.24489048658333</c:v>
                </c:pt>
                <c:pt idx="19">
                  <c:v>34.24489048658333</c:v>
                </c:pt>
                <c:pt idx="20">
                  <c:v>34.24489048658333</c:v>
                </c:pt>
                <c:pt idx="21">
                  <c:v>34.24489048658333</c:v>
                </c:pt>
                <c:pt idx="26">
                  <c:v>37.69791401891667</c:v>
                </c:pt>
                <c:pt idx="27">
                  <c:v>37.69791401891667</c:v>
                </c:pt>
                <c:pt idx="28">
                  <c:v>37.69791401891667</c:v>
                </c:pt>
                <c:pt idx="29">
                  <c:v>37.69791401891667</c:v>
                </c:pt>
                <c:pt idx="30">
                  <c:v>37.69791401891667</c:v>
                </c:pt>
                <c:pt idx="31">
                  <c:v>37.69791401891667</c:v>
                </c:pt>
                <c:pt idx="32">
                  <c:v>37.69791401891667</c:v>
                </c:pt>
                <c:pt idx="33">
                  <c:v>37.69791401891667</c:v>
                </c:pt>
                <c:pt idx="38">
                  <c:v>34.680000543583333</c:v>
                </c:pt>
                <c:pt idx="39">
                  <c:v>34.680000543583333</c:v>
                </c:pt>
                <c:pt idx="40">
                  <c:v>34.680000543583333</c:v>
                </c:pt>
                <c:pt idx="41">
                  <c:v>34.680000543583333</c:v>
                </c:pt>
                <c:pt idx="42">
                  <c:v>34.680000543583333</c:v>
                </c:pt>
                <c:pt idx="43">
                  <c:v>34.680000543583333</c:v>
                </c:pt>
                <c:pt idx="44">
                  <c:v>34.680000543583333</c:v>
                </c:pt>
                <c:pt idx="45">
                  <c:v>34.680000543583333</c:v>
                </c:pt>
                <c:pt idx="50">
                  <c:v>33.335275000000003</c:v>
                </c:pt>
                <c:pt idx="51">
                  <c:v>33.335275000000003</c:v>
                </c:pt>
                <c:pt idx="52">
                  <c:v>33.335275000000003</c:v>
                </c:pt>
                <c:pt idx="53">
                  <c:v>33.335275000000003</c:v>
                </c:pt>
                <c:pt idx="54">
                  <c:v>33.335275000000003</c:v>
                </c:pt>
                <c:pt idx="55">
                  <c:v>33.335275000000003</c:v>
                </c:pt>
                <c:pt idx="56">
                  <c:v>33.335275000000003</c:v>
                </c:pt>
                <c:pt idx="57">
                  <c:v>33.335275000000003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FE-4BD7-8B3C-1FB6052D9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75083904"/>
        <c:axId val="-975095872"/>
      </c:lineChart>
      <c:catAx>
        <c:axId val="-975083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095872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-975095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083904"/>
        <c:crosses val="autoZero"/>
        <c:crossBetween val="midCat"/>
        <c:majorUnit val="10"/>
        <c:minorUnit val="0.5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076998187726533E-2"/>
          <c:y val="0.15539486558263058"/>
          <c:w val="0.86618098518935138"/>
          <c:h val="0.67136622715060024"/>
        </c:manualLayout>
      </c:layout>
      <c:areaChart>
        <c:grouping val="stacked"/>
        <c:varyColors val="0"/>
        <c:ser>
          <c:idx val="1"/>
          <c:order val="1"/>
          <c:tx>
            <c:strRef>
              <c:f>'34'!$C$28</c:f>
              <c:strCache>
                <c:ptCount val="1"/>
                <c:pt idx="0">
                  <c:v>Low</c:v>
                </c:pt>
              </c:strCache>
            </c:strRef>
          </c:tx>
          <c:spPr>
            <a:noFill/>
            <a:ln>
              <a:noFill/>
            </a:ln>
          </c:spPr>
          <c:cat>
            <c:numRef>
              <c:f>'34'!$A$29:$A$112</c:f>
              <c:numCache>
                <c:formatCode>mmm\ yyyy</c:formatCode>
                <c:ptCount val="8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</c:numCache>
            </c:numRef>
          </c:cat>
          <c:val>
            <c:numRef>
              <c:f>'34'!$C$29:$C$112</c:f>
              <c:numCache>
                <c:formatCode>0</c:formatCode>
                <c:ptCount val="84"/>
                <c:pt idx="0">
                  <c:v>84.541109000000006</c:v>
                </c:pt>
                <c:pt idx="1">
                  <c:v>81.034187000000003</c:v>
                </c:pt>
                <c:pt idx="2">
                  <c:v>86.143270000000001</c:v>
                </c:pt>
                <c:pt idx="3">
                  <c:v>90.746359999999996</c:v>
                </c:pt>
                <c:pt idx="4">
                  <c:v>92.692076</c:v>
                </c:pt>
                <c:pt idx="5">
                  <c:v>86.868606</c:v>
                </c:pt>
                <c:pt idx="6">
                  <c:v>79.171988999999996</c:v>
                </c:pt>
                <c:pt idx="7">
                  <c:v>75.569913999999997</c:v>
                </c:pt>
                <c:pt idx="8">
                  <c:v>77.475972999999996</c:v>
                </c:pt>
                <c:pt idx="9">
                  <c:v>81.879538999999994</c:v>
                </c:pt>
                <c:pt idx="10">
                  <c:v>89.191877000000005</c:v>
                </c:pt>
                <c:pt idx="11">
                  <c:v>88.860583000000005</c:v>
                </c:pt>
                <c:pt idx="12">
                  <c:v>84.541109000000006</c:v>
                </c:pt>
                <c:pt idx="13">
                  <c:v>81.034187000000003</c:v>
                </c:pt>
                <c:pt idx="14">
                  <c:v>86.143270000000001</c:v>
                </c:pt>
                <c:pt idx="15">
                  <c:v>90.746359999999996</c:v>
                </c:pt>
                <c:pt idx="16">
                  <c:v>92.692076</c:v>
                </c:pt>
                <c:pt idx="17">
                  <c:v>86.868606</c:v>
                </c:pt>
                <c:pt idx="18">
                  <c:v>79.171988999999996</c:v>
                </c:pt>
                <c:pt idx="19">
                  <c:v>75.569913999999997</c:v>
                </c:pt>
                <c:pt idx="20">
                  <c:v>77.475972999999996</c:v>
                </c:pt>
                <c:pt idx="21">
                  <c:v>81.879538999999994</c:v>
                </c:pt>
                <c:pt idx="22">
                  <c:v>89.191877000000005</c:v>
                </c:pt>
                <c:pt idx="23">
                  <c:v>88.860583000000005</c:v>
                </c:pt>
                <c:pt idx="24">
                  <c:v>84.541109000000006</c:v>
                </c:pt>
                <c:pt idx="25">
                  <c:v>81.034187000000003</c:v>
                </c:pt>
                <c:pt idx="26">
                  <c:v>86.143270000000001</c:v>
                </c:pt>
                <c:pt idx="27">
                  <c:v>90.746359999999996</c:v>
                </c:pt>
                <c:pt idx="28">
                  <c:v>92.692076</c:v>
                </c:pt>
                <c:pt idx="29">
                  <c:v>86.868606</c:v>
                </c:pt>
                <c:pt idx="30">
                  <c:v>79.171988999999996</c:v>
                </c:pt>
                <c:pt idx="31">
                  <c:v>75.569913999999997</c:v>
                </c:pt>
                <c:pt idx="32">
                  <c:v>77.475972999999996</c:v>
                </c:pt>
                <c:pt idx="33">
                  <c:v>81.879538999999994</c:v>
                </c:pt>
                <c:pt idx="34">
                  <c:v>89.191877000000005</c:v>
                </c:pt>
                <c:pt idx="35">
                  <c:v>88.860583000000005</c:v>
                </c:pt>
                <c:pt idx="36">
                  <c:v>84.541109000000006</c:v>
                </c:pt>
                <c:pt idx="37">
                  <c:v>81.034187000000003</c:v>
                </c:pt>
                <c:pt idx="38">
                  <c:v>86.143270000000001</c:v>
                </c:pt>
                <c:pt idx="39">
                  <c:v>90.746359999999996</c:v>
                </c:pt>
                <c:pt idx="40">
                  <c:v>92.692076</c:v>
                </c:pt>
                <c:pt idx="41">
                  <c:v>86.868606</c:v>
                </c:pt>
                <c:pt idx="42">
                  <c:v>79.171988999999996</c:v>
                </c:pt>
                <c:pt idx="43">
                  <c:v>75.569913999999997</c:v>
                </c:pt>
                <c:pt idx="44">
                  <c:v>77.475972999999996</c:v>
                </c:pt>
                <c:pt idx="45">
                  <c:v>81.879538999999994</c:v>
                </c:pt>
                <c:pt idx="46">
                  <c:v>89.191877000000005</c:v>
                </c:pt>
                <c:pt idx="47">
                  <c:v>88.860583000000005</c:v>
                </c:pt>
                <c:pt idx="48">
                  <c:v>84.541109000000006</c:v>
                </c:pt>
                <c:pt idx="49">
                  <c:v>81.034187000000003</c:v>
                </c:pt>
                <c:pt idx="50">
                  <c:v>86.143270000000001</c:v>
                </c:pt>
                <c:pt idx="51">
                  <c:v>90.746359999999996</c:v>
                </c:pt>
                <c:pt idx="52">
                  <c:v>92.692076</c:v>
                </c:pt>
                <c:pt idx="53">
                  <c:v>86.868606</c:v>
                </c:pt>
                <c:pt idx="54">
                  <c:v>79.171988999999996</c:v>
                </c:pt>
                <c:pt idx="55">
                  <c:v>75.569913999999997</c:v>
                </c:pt>
                <c:pt idx="56">
                  <c:v>77.475972999999996</c:v>
                </c:pt>
                <c:pt idx="57">
                  <c:v>81.879538999999994</c:v>
                </c:pt>
                <c:pt idx="58">
                  <c:v>89.191877000000005</c:v>
                </c:pt>
                <c:pt idx="59">
                  <c:v>88.860583000000005</c:v>
                </c:pt>
                <c:pt idx="60">
                  <c:v>84.541109000000006</c:v>
                </c:pt>
                <c:pt idx="61">
                  <c:v>81.034187000000003</c:v>
                </c:pt>
                <c:pt idx="62">
                  <c:v>86.143270000000001</c:v>
                </c:pt>
                <c:pt idx="63">
                  <c:v>90.746359999999996</c:v>
                </c:pt>
                <c:pt idx="64">
                  <c:v>92.692076</c:v>
                </c:pt>
                <c:pt idx="65">
                  <c:v>86.868606</c:v>
                </c:pt>
                <c:pt idx="66">
                  <c:v>79.171988999999996</c:v>
                </c:pt>
                <c:pt idx="67">
                  <c:v>75.569913999999997</c:v>
                </c:pt>
                <c:pt idx="68">
                  <c:v>77.475972999999996</c:v>
                </c:pt>
                <c:pt idx="69">
                  <c:v>81.879538999999994</c:v>
                </c:pt>
                <c:pt idx="70">
                  <c:v>89.191877000000005</c:v>
                </c:pt>
                <c:pt idx="71">
                  <c:v>88.860583000000005</c:v>
                </c:pt>
                <c:pt idx="72">
                  <c:v>84.541109000000006</c:v>
                </c:pt>
                <c:pt idx="73">
                  <c:v>81.034187000000003</c:v>
                </c:pt>
                <c:pt idx="74">
                  <c:v>86.143270000000001</c:v>
                </c:pt>
                <c:pt idx="75">
                  <c:v>90.746359999999996</c:v>
                </c:pt>
                <c:pt idx="76">
                  <c:v>92.692076</c:v>
                </c:pt>
                <c:pt idx="77">
                  <c:v>86.868606</c:v>
                </c:pt>
                <c:pt idx="78">
                  <c:v>79.171988999999996</c:v>
                </c:pt>
                <c:pt idx="79">
                  <c:v>75.569913999999997</c:v>
                </c:pt>
                <c:pt idx="80">
                  <c:v>77.475972999999996</c:v>
                </c:pt>
                <c:pt idx="81">
                  <c:v>81.879538999999994</c:v>
                </c:pt>
                <c:pt idx="82">
                  <c:v>89.191877000000005</c:v>
                </c:pt>
                <c:pt idx="83">
                  <c:v>88.860583000000005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16-44ED-B42C-343C41BF7494}"/>
            </c:ext>
          </c:extLst>
        </c:ser>
        <c:ser>
          <c:idx val="2"/>
          <c:order val="2"/>
          <c:tx>
            <c:strRef>
              <c:f>'34'!$E$28</c:f>
              <c:strCache>
                <c:ptCount val="1"/>
                <c:pt idx="0">
                  <c:v>Range</c:v>
                </c:pt>
              </c:strCache>
            </c:strRef>
          </c:tx>
          <c:spPr>
            <a:solidFill>
              <a:schemeClr val="bg2">
                <a:lumMod val="20000"/>
                <a:lumOff val="80000"/>
                <a:alpha val="80000"/>
              </a:schemeClr>
            </a:solidFill>
            <a:ln>
              <a:noFill/>
            </a:ln>
          </c:spPr>
          <c:cat>
            <c:numRef>
              <c:f>'34'!$A$29:$A$112</c:f>
              <c:numCache>
                <c:formatCode>mmm\ yyyy</c:formatCode>
                <c:ptCount val="8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</c:numCache>
            </c:numRef>
          </c:cat>
          <c:val>
            <c:numRef>
              <c:f>'34'!$E$29:$E$112</c:f>
              <c:numCache>
                <c:formatCode>0</c:formatCode>
                <c:ptCount val="84"/>
                <c:pt idx="0">
                  <c:v>39.313161999999991</c:v>
                </c:pt>
                <c:pt idx="1">
                  <c:v>48.136011999999994</c:v>
                </c:pt>
                <c:pt idx="2">
                  <c:v>49.393983999999989</c:v>
                </c:pt>
                <c:pt idx="3">
                  <c:v>48.092913999999993</c:v>
                </c:pt>
                <c:pt idx="4">
                  <c:v>47.200529000000003</c:v>
                </c:pt>
                <c:pt idx="5">
                  <c:v>48.360647</c:v>
                </c:pt>
                <c:pt idx="6">
                  <c:v>48.20551300000001</c:v>
                </c:pt>
                <c:pt idx="7">
                  <c:v>46.185775000000007</c:v>
                </c:pt>
                <c:pt idx="8">
                  <c:v>45.079146000000009</c:v>
                </c:pt>
                <c:pt idx="9">
                  <c:v>45.867031000000011</c:v>
                </c:pt>
                <c:pt idx="10">
                  <c:v>41.898892999999987</c:v>
                </c:pt>
                <c:pt idx="11">
                  <c:v>44.167804000000004</c:v>
                </c:pt>
                <c:pt idx="12">
                  <c:v>39.313161999999991</c:v>
                </c:pt>
                <c:pt idx="13">
                  <c:v>48.136011999999994</c:v>
                </c:pt>
                <c:pt idx="14">
                  <c:v>49.393983999999989</c:v>
                </c:pt>
                <c:pt idx="15">
                  <c:v>48.092913999999993</c:v>
                </c:pt>
                <c:pt idx="16">
                  <c:v>47.200529000000003</c:v>
                </c:pt>
                <c:pt idx="17">
                  <c:v>48.360647</c:v>
                </c:pt>
                <c:pt idx="18">
                  <c:v>48.20551300000001</c:v>
                </c:pt>
                <c:pt idx="19">
                  <c:v>46.185775000000007</c:v>
                </c:pt>
                <c:pt idx="20">
                  <c:v>45.079146000000009</c:v>
                </c:pt>
                <c:pt idx="21">
                  <c:v>45.867031000000011</c:v>
                </c:pt>
                <c:pt idx="22">
                  <c:v>41.898892999999987</c:v>
                </c:pt>
                <c:pt idx="23">
                  <c:v>44.167804000000004</c:v>
                </c:pt>
                <c:pt idx="24">
                  <c:v>39.313161999999991</c:v>
                </c:pt>
                <c:pt idx="25">
                  <c:v>48.136011999999994</c:v>
                </c:pt>
                <c:pt idx="26">
                  <c:v>49.393983999999989</c:v>
                </c:pt>
                <c:pt idx="27">
                  <c:v>48.092913999999993</c:v>
                </c:pt>
                <c:pt idx="28">
                  <c:v>47.200529000000003</c:v>
                </c:pt>
                <c:pt idx="29">
                  <c:v>48.360647</c:v>
                </c:pt>
                <c:pt idx="30">
                  <c:v>48.20551300000001</c:v>
                </c:pt>
                <c:pt idx="31">
                  <c:v>46.185775000000007</c:v>
                </c:pt>
                <c:pt idx="32">
                  <c:v>45.079146000000009</c:v>
                </c:pt>
                <c:pt idx="33">
                  <c:v>45.867031000000011</c:v>
                </c:pt>
                <c:pt idx="34">
                  <c:v>41.898892999999987</c:v>
                </c:pt>
                <c:pt idx="35">
                  <c:v>44.167804000000004</c:v>
                </c:pt>
                <c:pt idx="36">
                  <c:v>39.313161999999991</c:v>
                </c:pt>
                <c:pt idx="37">
                  <c:v>48.136011999999994</c:v>
                </c:pt>
                <c:pt idx="38">
                  <c:v>49.393983999999989</c:v>
                </c:pt>
                <c:pt idx="39">
                  <c:v>48.092913999999993</c:v>
                </c:pt>
                <c:pt idx="40">
                  <c:v>47.200529000000003</c:v>
                </c:pt>
                <c:pt idx="41">
                  <c:v>48.360647</c:v>
                </c:pt>
                <c:pt idx="42">
                  <c:v>48.20551300000001</c:v>
                </c:pt>
                <c:pt idx="43">
                  <c:v>46.185775000000007</c:v>
                </c:pt>
                <c:pt idx="44">
                  <c:v>45.079146000000009</c:v>
                </c:pt>
                <c:pt idx="45">
                  <c:v>45.867031000000011</c:v>
                </c:pt>
                <c:pt idx="46">
                  <c:v>41.898892999999987</c:v>
                </c:pt>
                <c:pt idx="47">
                  <c:v>44.167804000000004</c:v>
                </c:pt>
                <c:pt idx="48">
                  <c:v>39.313161999999991</c:v>
                </c:pt>
                <c:pt idx="49">
                  <c:v>48.136011999999994</c:v>
                </c:pt>
                <c:pt idx="50">
                  <c:v>49.393983999999989</c:v>
                </c:pt>
                <c:pt idx="51">
                  <c:v>48.092913999999993</c:v>
                </c:pt>
                <c:pt idx="52">
                  <c:v>47.200529000000003</c:v>
                </c:pt>
                <c:pt idx="53">
                  <c:v>48.360647</c:v>
                </c:pt>
                <c:pt idx="54">
                  <c:v>48.20551300000001</c:v>
                </c:pt>
                <c:pt idx="55">
                  <c:v>46.185775000000007</c:v>
                </c:pt>
                <c:pt idx="56">
                  <c:v>45.079146000000009</c:v>
                </c:pt>
                <c:pt idx="57">
                  <c:v>45.867031000000011</c:v>
                </c:pt>
                <c:pt idx="58">
                  <c:v>41.898892999999987</c:v>
                </c:pt>
                <c:pt idx="59">
                  <c:v>44.167804000000004</c:v>
                </c:pt>
                <c:pt idx="60">
                  <c:v>39.313161999999991</c:v>
                </c:pt>
                <c:pt idx="61">
                  <c:v>48.136011999999994</c:v>
                </c:pt>
                <c:pt idx="62">
                  <c:v>49.393983999999989</c:v>
                </c:pt>
                <c:pt idx="63">
                  <c:v>48.092913999999993</c:v>
                </c:pt>
                <c:pt idx="64">
                  <c:v>47.200529000000003</c:v>
                </c:pt>
                <c:pt idx="65">
                  <c:v>48.360647</c:v>
                </c:pt>
                <c:pt idx="66">
                  <c:v>48.20551300000001</c:v>
                </c:pt>
                <c:pt idx="67">
                  <c:v>46.185775000000007</c:v>
                </c:pt>
                <c:pt idx="68">
                  <c:v>45.079146000000009</c:v>
                </c:pt>
                <c:pt idx="69">
                  <c:v>45.867031000000011</c:v>
                </c:pt>
                <c:pt idx="70">
                  <c:v>41.898892999999987</c:v>
                </c:pt>
                <c:pt idx="71">
                  <c:v>44.167804000000004</c:v>
                </c:pt>
                <c:pt idx="72">
                  <c:v>39.313161999999991</c:v>
                </c:pt>
                <c:pt idx="73">
                  <c:v>48.136011999999994</c:v>
                </c:pt>
                <c:pt idx="74">
                  <c:v>49.393983999999989</c:v>
                </c:pt>
                <c:pt idx="75">
                  <c:v>48.092913999999993</c:v>
                </c:pt>
                <c:pt idx="76">
                  <c:v>47.200529000000003</c:v>
                </c:pt>
                <c:pt idx="77">
                  <c:v>48.360647</c:v>
                </c:pt>
                <c:pt idx="78">
                  <c:v>48.20551300000001</c:v>
                </c:pt>
                <c:pt idx="79">
                  <c:v>46.185775000000007</c:v>
                </c:pt>
                <c:pt idx="80">
                  <c:v>45.079146000000009</c:v>
                </c:pt>
                <c:pt idx="81">
                  <c:v>45.867031000000011</c:v>
                </c:pt>
                <c:pt idx="82">
                  <c:v>41.898892999999987</c:v>
                </c:pt>
                <c:pt idx="83">
                  <c:v>44.167804000000004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16-44ED-B42C-343C41BF7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079552"/>
        <c:axId val="-975076832"/>
      </c:areaChart>
      <c:lineChart>
        <c:grouping val="standard"/>
        <c:varyColors val="0"/>
        <c:ser>
          <c:idx val="0"/>
          <c:order val="0"/>
          <c:tx>
            <c:strRef>
              <c:f>'34'!$P$6</c:f>
              <c:strCache>
                <c:ptCount val="1"/>
                <c:pt idx="0">
                  <c:v>Electric Power Sector Coal Stocks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multiLvlStrRef>
              <c:f>#REF!</c:f>
            </c:multiLvlStrRef>
          </c:cat>
          <c:val>
            <c:numRef>
              <c:f>'34'!$B$29:$B$112</c:f>
              <c:numCache>
                <c:formatCode>0.0</c:formatCode>
                <c:ptCount val="84"/>
                <c:pt idx="0">
                  <c:v>123.70493999999999</c:v>
                </c:pt>
                <c:pt idx="1">
                  <c:v>107.697982</c:v>
                </c:pt>
                <c:pt idx="2">
                  <c:v>109.613539</c:v>
                </c:pt>
                <c:pt idx="3">
                  <c:v>115.50493</c:v>
                </c:pt>
                <c:pt idx="4">
                  <c:v>117.93173899999999</c:v>
                </c:pt>
                <c:pt idx="5">
                  <c:v>108.678173</c:v>
                </c:pt>
                <c:pt idx="6">
                  <c:v>94.974288000000001</c:v>
                </c:pt>
                <c:pt idx="7">
                  <c:v>81.761792</c:v>
                </c:pt>
                <c:pt idx="8">
                  <c:v>77.475972999999996</c:v>
                </c:pt>
                <c:pt idx="9">
                  <c:v>81.879538999999994</c:v>
                </c:pt>
                <c:pt idx="10">
                  <c:v>89.191877000000005</c:v>
                </c:pt>
                <c:pt idx="11">
                  <c:v>91.884252000000004</c:v>
                </c:pt>
                <c:pt idx="12">
                  <c:v>84.541109000000006</c:v>
                </c:pt>
                <c:pt idx="13">
                  <c:v>81.034187000000003</c:v>
                </c:pt>
                <c:pt idx="14">
                  <c:v>86.143270000000001</c:v>
                </c:pt>
                <c:pt idx="15">
                  <c:v>90.746359999999996</c:v>
                </c:pt>
                <c:pt idx="16">
                  <c:v>92.692076</c:v>
                </c:pt>
                <c:pt idx="17">
                  <c:v>86.868606</c:v>
                </c:pt>
                <c:pt idx="18">
                  <c:v>79.171988999999996</c:v>
                </c:pt>
                <c:pt idx="19">
                  <c:v>75.569913999999997</c:v>
                </c:pt>
                <c:pt idx="20">
                  <c:v>79.354139000000004</c:v>
                </c:pt>
                <c:pt idx="21">
                  <c:v>87.342115000000007</c:v>
                </c:pt>
                <c:pt idx="22">
                  <c:v>93.202696000000003</c:v>
                </c:pt>
                <c:pt idx="23">
                  <c:v>88.860583000000005</c:v>
                </c:pt>
                <c:pt idx="24">
                  <c:v>92.713750000000005</c:v>
                </c:pt>
                <c:pt idx="25">
                  <c:v>99.759538000000006</c:v>
                </c:pt>
                <c:pt idx="26">
                  <c:v>109.04113700000001</c:v>
                </c:pt>
                <c:pt idx="27">
                  <c:v>119.46028</c:v>
                </c:pt>
                <c:pt idx="28">
                  <c:v>127.78824</c:v>
                </c:pt>
                <c:pt idx="29">
                  <c:v>129.190541</c:v>
                </c:pt>
                <c:pt idx="30">
                  <c:v>122.916276</c:v>
                </c:pt>
                <c:pt idx="31">
                  <c:v>117.89783300000001</c:v>
                </c:pt>
                <c:pt idx="32">
                  <c:v>118.05373299999999</c:v>
                </c:pt>
                <c:pt idx="33">
                  <c:v>123.046131</c:v>
                </c:pt>
                <c:pt idx="34">
                  <c:v>130.98483400000001</c:v>
                </c:pt>
                <c:pt idx="35">
                  <c:v>133.02838700000001</c:v>
                </c:pt>
                <c:pt idx="36">
                  <c:v>123.854271</c:v>
                </c:pt>
                <c:pt idx="37">
                  <c:v>129.170199</c:v>
                </c:pt>
                <c:pt idx="38">
                  <c:v>135.53725399999999</c:v>
                </c:pt>
                <c:pt idx="39">
                  <c:v>138.83927399999999</c:v>
                </c:pt>
                <c:pt idx="40">
                  <c:v>139.892605</c:v>
                </c:pt>
                <c:pt idx="41">
                  <c:v>135.229253</c:v>
                </c:pt>
                <c:pt idx="42">
                  <c:v>127.37750200000001</c:v>
                </c:pt>
                <c:pt idx="43">
                  <c:v>121.755689</c:v>
                </c:pt>
                <c:pt idx="44">
                  <c:v>122.555119</c:v>
                </c:pt>
                <c:pt idx="45">
                  <c:v>127.74657000000001</c:v>
                </c:pt>
                <c:pt idx="46">
                  <c:v>131.09076999999999</c:v>
                </c:pt>
                <c:pt idx="47">
                  <c:v>127.825935</c:v>
                </c:pt>
                <c:pt idx="48">
                  <c:v>113.290268</c:v>
                </c:pt>
                <c:pt idx="49">
                  <c:v>106.80279299999999</c:v>
                </c:pt>
                <c:pt idx="50">
                  <c:v>111.65731599999999</c:v>
                </c:pt>
                <c:pt idx="51">
                  <c:v>115.91934500000001</c:v>
                </c:pt>
                <c:pt idx="52">
                  <c:v>119.48746800000001</c:v>
                </c:pt>
                <c:pt idx="53">
                  <c:v>116.420506</c:v>
                </c:pt>
                <c:pt idx="54">
                  <c:v>108.73090500000001</c:v>
                </c:pt>
                <c:pt idx="55">
                  <c:v>104.604045</c:v>
                </c:pt>
                <c:pt idx="56">
                  <c:v>105.397986</c:v>
                </c:pt>
                <c:pt idx="57">
                  <c:v>109.066423</c:v>
                </c:pt>
                <c:pt idx="58">
                  <c:v>111.846991</c:v>
                </c:pt>
                <c:pt idx="59">
                  <c:v>109.451629</c:v>
                </c:pt>
                <c:pt idx="60">
                  <c:v>104.018411</c:v>
                </c:pt>
                <c:pt idx="61">
                  <c:v>104.72132499999999</c:v>
                </c:pt>
                <c:pt idx="62">
                  <c:v>113.9498</c:v>
                </c:pt>
                <c:pt idx="63">
                  <c:v>122.23</c:v>
                </c:pt>
                <c:pt idx="64">
                  <c:v>129.24780000000001</c:v>
                </c:pt>
                <c:pt idx="65">
                  <c:v>129.18809999999999</c:v>
                </c:pt>
                <c:pt idx="66">
                  <c:v>122.8565</c:v>
                </c:pt>
                <c:pt idx="67">
                  <c:v>119.1108</c:v>
                </c:pt>
                <c:pt idx="68">
                  <c:v>118.84569999999999</c:v>
                </c:pt>
                <c:pt idx="69">
                  <c:v>123.4374</c:v>
                </c:pt>
                <c:pt idx="70">
                  <c:v>126.2214</c:v>
                </c:pt>
                <c:pt idx="71">
                  <c:v>122.9034</c:v>
                </c:pt>
                <c:pt idx="72">
                  <c:v>123.874</c:v>
                </c:pt>
                <c:pt idx="73">
                  <c:v>123.197</c:v>
                </c:pt>
                <c:pt idx="74">
                  <c:v>128.958</c:v>
                </c:pt>
                <c:pt idx="75">
                  <c:v>133.89420000000001</c:v>
                </c:pt>
                <c:pt idx="76">
                  <c:v>139.11240000000001</c:v>
                </c:pt>
                <c:pt idx="77">
                  <c:v>136.965</c:v>
                </c:pt>
                <c:pt idx="78">
                  <c:v>128.8854</c:v>
                </c:pt>
                <c:pt idx="79">
                  <c:v>123.32769999999999</c:v>
                </c:pt>
                <c:pt idx="80">
                  <c:v>121.4187</c:v>
                </c:pt>
                <c:pt idx="81">
                  <c:v>124.4186</c:v>
                </c:pt>
                <c:pt idx="82">
                  <c:v>125.9572</c:v>
                </c:pt>
                <c:pt idx="83">
                  <c:v>121.66419999999999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16-44ED-B42C-343C41BF7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5079552"/>
        <c:axId val="-975076832"/>
      </c:lineChart>
      <c:scatterChart>
        <c:scatterStyle val="lineMarker"/>
        <c:varyColors val="0"/>
        <c:ser>
          <c:idx val="3"/>
          <c:order val="3"/>
          <c:tx>
            <c:strRef>
              <c:f>'34'!$B$116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16-44ED-B42C-343C41BF7494}"/>
                </c:ext>
              </c:extLst>
            </c:dLbl>
            <c:dLbl>
              <c:idx val="1"/>
              <c:layout>
                <c:manualLayout>
                  <c:x val="4.440359589197692E-3"/>
                  <c:y val="3.1646270119849461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16-44ED-B42C-343C41BF74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aseline="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'34'!$A$117:$A$118</c:f>
              <c:numCache>
                <c:formatCode>0</c:formatCode>
                <c:ptCount val="2"/>
                <c:pt idx="0">
                  <c:v>64</c:v>
                </c:pt>
                <c:pt idx="1">
                  <c:v>64</c:v>
                </c:pt>
              </c:numCache>
            </c:numRef>
          </c:xVal>
          <c:yVal>
            <c:numRef>
              <c:f>'34'!$B$117:$B$118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216-44ED-B42C-343C41BF7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086080"/>
        <c:axId val="-975071936"/>
      </c:scatterChart>
      <c:dateAx>
        <c:axId val="-97507955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-975076832"/>
        <c:crosses val="autoZero"/>
        <c:auto val="0"/>
        <c:lblOffset val="100"/>
        <c:baseTimeUnit val="months"/>
        <c:majorUnit val="12"/>
        <c:majorTimeUnit val="months"/>
        <c:minorUnit val="12"/>
        <c:minorTimeUnit val="months"/>
      </c:dateAx>
      <c:valAx>
        <c:axId val="-975076832"/>
        <c:scaling>
          <c:orientation val="minMax"/>
          <c:max val="175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>
            <a:noFill/>
          </a:ln>
        </c:spPr>
        <c:crossAx val="-975079552"/>
        <c:crosses val="autoZero"/>
        <c:crossBetween val="between"/>
        <c:majorUnit val="25"/>
      </c:valAx>
      <c:valAx>
        <c:axId val="-975086080"/>
        <c:scaling>
          <c:orientation val="minMax"/>
          <c:max val="84"/>
          <c:min val="0"/>
        </c:scaling>
        <c:delete val="0"/>
        <c:axPos val="t"/>
        <c:numFmt formatCode="0" sourceLinked="1"/>
        <c:majorTickMark val="none"/>
        <c:minorTickMark val="none"/>
        <c:tickLblPos val="none"/>
        <c:spPr>
          <a:ln>
            <a:noFill/>
          </a:ln>
        </c:spPr>
        <c:crossAx val="-975071936"/>
        <c:crosses val="max"/>
        <c:crossBetween val="midCat"/>
      </c:valAx>
      <c:valAx>
        <c:axId val="-975071936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-975086080"/>
        <c:crosses val="max"/>
        <c:crossBetween val="midCat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baseline="0"/>
            </a:pPr>
            <a:r>
              <a:rPr lang="en-US" sz="1000" b="1" baseline="0"/>
              <a:t>Components of annual change</a:t>
            </a:r>
          </a:p>
          <a:p>
            <a:pPr algn="l">
              <a:defRPr baseline="0"/>
            </a:pPr>
            <a:r>
              <a:rPr lang="en-US" sz="1000" b="0" baseline="0"/>
              <a:t>quadrillion British thermal units </a:t>
            </a:r>
          </a:p>
        </c:rich>
      </c:tx>
      <c:layout>
        <c:manualLayout>
          <c:xMode val="edge"/>
          <c:yMode val="edge"/>
          <c:x val="8.8725351021664706E-3"/>
          <c:y val="7.740435448753620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034021646470132"/>
          <c:y val="0.1312109435489108"/>
          <c:w val="0.55414910315366395"/>
          <c:h val="0.61398270901289265"/>
        </c:manualLayout>
      </c:layout>
      <c:barChart>
        <c:barDir val="col"/>
        <c:grouping val="stacked"/>
        <c:varyColors val="0"/>
        <c:ser>
          <c:idx val="1"/>
          <c:order val="0"/>
          <c:tx>
            <c:v>Wood biomass</c:v>
          </c:tx>
          <c:spPr>
            <a:solidFill>
              <a:schemeClr val="accent2"/>
            </a:solidFill>
          </c:spPr>
          <c:invertIfNegative val="0"/>
          <c:cat>
            <c:numRef>
              <c:f>'35'!$I$26:$L$26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'35'!$I$28:$L$28</c:f>
              <c:numCache>
                <c:formatCode>0.000</c:formatCode>
                <c:ptCount val="4"/>
                <c:pt idx="0">
                  <c:v>-4.9170331999999872E-2</c:v>
                </c:pt>
                <c:pt idx="1">
                  <c:v>-8.0893319999999491E-3</c:v>
                </c:pt>
                <c:pt idx="2">
                  <c:v>6.2148730999999957E-2</c:v>
                </c:pt>
                <c:pt idx="3">
                  <c:v>4.6646218999999878E-2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6C-44CA-80A1-FEC5477E32E1}"/>
            </c:ext>
          </c:extLst>
        </c:ser>
        <c:ser>
          <c:idx val="4"/>
          <c:order val="1"/>
          <c:tx>
            <c:v>Other biomass</c:v>
          </c:tx>
          <c:spPr>
            <a:solidFill>
              <a:schemeClr val="accent6"/>
            </a:solidFill>
          </c:spPr>
          <c:invertIfNegative val="0"/>
          <c:cat>
            <c:numRef>
              <c:f>'35'!$I$26:$L$26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'35'!$I$31:$L$31</c:f>
              <c:numCache>
                <c:formatCode>0.000</c:formatCode>
                <c:ptCount val="4"/>
                <c:pt idx="0">
                  <c:v>-7.2869749999999733E-3</c:v>
                </c:pt>
                <c:pt idx="1">
                  <c:v>-1.5053645000000004E-2</c:v>
                </c:pt>
                <c:pt idx="2">
                  <c:v>3.0914220000000103E-3</c:v>
                </c:pt>
                <c:pt idx="3">
                  <c:v>-7.0068400000000697E-4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6C-44CA-80A1-FEC5477E32E1}"/>
            </c:ext>
          </c:extLst>
        </c:ser>
        <c:ser>
          <c:idx val="5"/>
          <c:order val="2"/>
          <c:tx>
            <c:v>Geothermal</c:v>
          </c:tx>
          <c:spPr>
            <a:solidFill>
              <a:schemeClr val="accent5"/>
            </a:solidFill>
          </c:spPr>
          <c:invertIfNegative val="0"/>
          <c:cat>
            <c:numRef>
              <c:f>'35'!$I$26:$L$26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'35'!$I$32:$L$32</c:f>
              <c:numCache>
                <c:formatCode>0.000</c:formatCode>
                <c:ptCount val="4"/>
                <c:pt idx="0">
                  <c:v>-3.2764039999999967E-3</c:v>
                </c:pt>
                <c:pt idx="1">
                  <c:v>8.9284700000000217E-4</c:v>
                </c:pt>
                <c:pt idx="2">
                  <c:v>-3.9549260000000114E-3</c:v>
                </c:pt>
                <c:pt idx="3">
                  <c:v>2.0434490000000027E-3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6C-44CA-80A1-FEC5477E32E1}"/>
            </c:ext>
          </c:extLst>
        </c:ser>
        <c:ser>
          <c:idx val="2"/>
          <c:order val="3"/>
          <c:tx>
            <c:v>Liquid biofuels</c:v>
          </c:tx>
          <c:spPr>
            <a:solidFill>
              <a:schemeClr val="accent3"/>
            </a:solidFill>
          </c:spPr>
          <c:invertIfNegative val="0"/>
          <c:cat>
            <c:numRef>
              <c:f>'35'!$I$26:$L$26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'35'!$I$29:$L$29</c:f>
              <c:numCache>
                <c:formatCode>0.000</c:formatCode>
                <c:ptCount val="4"/>
                <c:pt idx="0">
                  <c:v>0.14365300098000011</c:v>
                </c:pt>
                <c:pt idx="1">
                  <c:v>-0.23746878150000006</c:v>
                </c:pt>
                <c:pt idx="2">
                  <c:v>0.20760640553999998</c:v>
                </c:pt>
                <c:pt idx="3">
                  <c:v>0.19703131624999992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6C-44CA-80A1-FEC5477E32E1}"/>
            </c:ext>
          </c:extLst>
        </c:ser>
        <c:ser>
          <c:idx val="0"/>
          <c:order val="4"/>
          <c:tx>
            <c:v>Hydropower</c:v>
          </c:tx>
          <c:spPr>
            <a:solidFill>
              <a:schemeClr val="accent1"/>
            </a:solidFill>
          </c:spPr>
          <c:invertIfNegative val="0"/>
          <c:cat>
            <c:numRef>
              <c:f>'35'!$I$26:$L$26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'35'!$I$27:$L$27</c:f>
              <c:numCache>
                <c:formatCode>0.000</c:formatCode>
                <c:ptCount val="4"/>
                <c:pt idx="0">
                  <c:v>-7.1866409999999936E-3</c:v>
                </c:pt>
                <c:pt idx="1">
                  <c:v>1.4081852999999978E-2</c:v>
                </c:pt>
                <c:pt idx="2">
                  <c:v>3.5330443999999961E-2</c:v>
                </c:pt>
                <c:pt idx="3">
                  <c:v>-1.1996329999999222E-3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6C-44CA-80A1-FEC5477E32E1}"/>
            </c:ext>
          </c:extLst>
        </c:ser>
        <c:ser>
          <c:idx val="3"/>
          <c:order val="5"/>
          <c:tx>
            <c:v>Wind power</c:v>
          </c:tx>
          <c:spPr>
            <a:solidFill>
              <a:schemeClr val="accent1">
                <a:lumMod val="50000"/>
              </a:schemeClr>
            </a:solidFill>
          </c:spPr>
          <c:invertIfNegative val="0"/>
          <c:cat>
            <c:numRef>
              <c:f>'35'!$I$26:$L$26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'35'!$I$30:$L$30</c:f>
              <c:numCache>
                <c:formatCode>0.000</c:formatCode>
                <c:ptCount val="4"/>
                <c:pt idx="0">
                  <c:v>0.10499475980000006</c:v>
                </c:pt>
                <c:pt idx="1">
                  <c:v>4.2357375699999977E-2</c:v>
                </c:pt>
                <c:pt idx="2">
                  <c:v>9.0042393999999915E-2</c:v>
                </c:pt>
                <c:pt idx="3">
                  <c:v>0.10634668120000002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E6C-44CA-80A1-FEC5477E32E1}"/>
            </c:ext>
          </c:extLst>
        </c:ser>
        <c:ser>
          <c:idx val="6"/>
          <c:order val="6"/>
          <c:tx>
            <c:v>Solar</c:v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'35'!$I$26:$L$26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'35'!$I$33:$L$33</c:f>
              <c:numCache>
                <c:formatCode>0.000</c:formatCode>
                <c:ptCount val="4"/>
                <c:pt idx="0">
                  <c:v>0.22183216290999996</c:v>
                </c:pt>
                <c:pt idx="1">
                  <c:v>0.28788362940000001</c:v>
                </c:pt>
                <c:pt idx="2">
                  <c:v>0.23388836309999994</c:v>
                </c:pt>
                <c:pt idx="3">
                  <c:v>0.25615601330000004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E6C-44CA-80A1-FEC5477E3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75078464"/>
        <c:axId val="-975096416"/>
      </c:barChart>
      <c:lineChart>
        <c:grouping val="standard"/>
        <c:varyColors val="0"/>
        <c:ser>
          <c:idx val="8"/>
          <c:order val="8"/>
          <c:tx>
            <c:v>net change</c:v>
          </c:tx>
          <c:spPr>
            <a:ln w="38100">
              <a:noFill/>
            </a:ln>
          </c:spPr>
          <c:marker>
            <c:symbol val="dot"/>
            <c:size val="5"/>
            <c:spPr>
              <a:solidFill>
                <a:schemeClr val="tx1"/>
              </a:solidFill>
              <a:ln w="38100" cap="rnd"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7.1356709343259814E-2"/>
                  <c:y val="-5.61918489408408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6C-44CA-80A1-FEC5477E32E1}"/>
                </c:ext>
              </c:extLst>
            </c:dLbl>
            <c:dLbl>
              <c:idx val="1"/>
              <c:layout>
                <c:manualLayout>
                  <c:x val="-6.9481090906078277E-2"/>
                  <c:y val="-0.14524538842855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6C-44CA-80A1-FEC5477E32E1}"/>
                </c:ext>
              </c:extLst>
            </c:dLbl>
            <c:dLbl>
              <c:idx val="2"/>
              <c:layout>
                <c:manualLayout>
                  <c:x val="-8.2602045124660309E-2"/>
                  <c:y val="-2.7831530801727455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 b="1" i="0" baseline="0"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1929612840703"/>
                      <c:h val="4.98259546118611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DE6C-44CA-80A1-FEC5477E32E1}"/>
                </c:ext>
              </c:extLst>
            </c:dLbl>
            <c:dLbl>
              <c:idx val="3"/>
              <c:layout>
                <c:manualLayout>
                  <c:x val="-7.4902574325101542E-2"/>
                  <c:y val="-3.52419267442595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E6C-44CA-80A1-FEC5477E32E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baseline="0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'35'!$I$26:$L$26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'35'!$I$34:$L$34</c:f>
              <c:numCache>
                <c:formatCode>0.00</c:formatCode>
                <c:ptCount val="4"/>
                <c:pt idx="0">
                  <c:v>0.40355957169000028</c:v>
                </c:pt>
                <c:pt idx="1">
                  <c:v>8.4603946599999952E-2</c:v>
                </c:pt>
                <c:pt idx="2">
                  <c:v>0.62815283363999974</c:v>
                </c:pt>
                <c:pt idx="3">
                  <c:v>0.6063233617499999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E6C-44CA-80A1-FEC5477E3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5078464"/>
        <c:axId val="-975096416"/>
      </c:lineChart>
      <c:scatterChart>
        <c:scatterStyle val="lineMarker"/>
        <c:varyColors val="0"/>
        <c:ser>
          <c:idx val="7"/>
          <c:order val="7"/>
          <c:tx>
            <c:strRef>
              <c:f>'35'!$B$44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E6C-44CA-80A1-FEC5477E32E1}"/>
                </c:ext>
              </c:extLst>
            </c:dLbl>
            <c:dLbl>
              <c:idx val="1"/>
              <c:layout>
                <c:manualLayout>
                  <c:x val="5.0093851793290602E-2"/>
                  <c:y val="0.57123611831467191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6C-44CA-80A1-FEC5477E32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aseline="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'35'!$A$45:$A$46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xVal>
          <c:yVal>
            <c:numRef>
              <c:f>'35'!$B$45:$B$46</c:f>
              <c:numCache>
                <c:formatCode>0.00</c:formatCode>
                <c:ptCount val="2"/>
                <c:pt idx="0">
                  <c:v>-0.5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DE6C-44CA-80A1-FEC5477E3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086624"/>
        <c:axId val="-975092608"/>
      </c:scatterChart>
      <c:catAx>
        <c:axId val="-975078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096416"/>
        <c:crosses val="autoZero"/>
        <c:auto val="1"/>
        <c:lblAlgn val="ctr"/>
        <c:lblOffset val="100"/>
        <c:noMultiLvlLbl val="0"/>
      </c:catAx>
      <c:valAx>
        <c:axId val="-9750964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078464"/>
        <c:crosses val="autoZero"/>
        <c:crossBetween val="between"/>
        <c:majorUnit val="0.2"/>
      </c:valAx>
      <c:valAx>
        <c:axId val="-975086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975092608"/>
        <c:crosses val="autoZero"/>
        <c:crossBetween val="midCat"/>
      </c:valAx>
      <c:valAx>
        <c:axId val="-975092608"/>
        <c:scaling>
          <c:orientation val="minMax"/>
          <c:max val="1"/>
          <c:min val="0"/>
        </c:scaling>
        <c:delete val="0"/>
        <c:axPos val="r"/>
        <c:numFmt formatCode="0.00" sourceLinked="1"/>
        <c:majorTickMark val="none"/>
        <c:minorTickMark val="none"/>
        <c:tickLblPos val="none"/>
        <c:spPr>
          <a:ln>
            <a:noFill/>
          </a:ln>
        </c:spPr>
        <c:crossAx val="-975086624"/>
        <c:crosses val="max"/>
        <c:crossBetween val="midCat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en-US" sz="1000" b="1"/>
              <a:t>U.S. renewable energy supply</a:t>
            </a:r>
          </a:p>
          <a:p>
            <a:pPr algn="l">
              <a:defRPr/>
            </a:pPr>
            <a:r>
              <a:rPr lang="en-US" sz="1000" b="0"/>
              <a:t>quadrillion British thermal units </a:t>
            </a:r>
          </a:p>
        </c:rich>
      </c:tx>
      <c:layout>
        <c:manualLayout>
          <c:xMode val="edge"/>
          <c:yMode val="edge"/>
          <c:x val="1.9429533112558725E-2"/>
          <c:y val="3.821568664134752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657627715013885"/>
          <c:y val="0.13524896224105978"/>
          <c:w val="0.76999687765478586"/>
          <c:h val="0.60994469032074372"/>
        </c:manualLayout>
      </c:layout>
      <c:barChart>
        <c:barDir val="col"/>
        <c:grouping val="stacked"/>
        <c:varyColors val="0"/>
        <c:ser>
          <c:idx val="4"/>
          <c:order val="0"/>
          <c:tx>
            <c:v>Other biomass</c:v>
          </c:tx>
          <c:spPr>
            <a:solidFill>
              <a:schemeClr val="accent6"/>
            </a:solidFill>
          </c:spPr>
          <c:invertIfNegative val="0"/>
          <c:cat>
            <c:numRef>
              <c:f>'35'!$C$26:$G$26</c:f>
              <c:numCache>
                <c:formatCode>General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f>'35'!$C$31:$G$31</c:f>
              <c:numCache>
                <c:formatCode>0.000</c:formatCode>
                <c:ptCount val="5"/>
                <c:pt idx="0">
                  <c:v>0.39417228199999998</c:v>
                </c:pt>
                <c:pt idx="1">
                  <c:v>0.38688530700000001</c:v>
                </c:pt>
                <c:pt idx="2">
                  <c:v>0.37183166200000001</c:v>
                </c:pt>
                <c:pt idx="3">
                  <c:v>0.37492308400000002</c:v>
                </c:pt>
                <c:pt idx="4">
                  <c:v>0.37422240000000001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F9-4684-A200-3A4D7CF6463C}"/>
            </c:ext>
          </c:extLst>
        </c:ser>
        <c:ser>
          <c:idx val="1"/>
          <c:order val="1"/>
          <c:tx>
            <c:v>Wood biomass</c:v>
          </c:tx>
          <c:spPr>
            <a:solidFill>
              <a:schemeClr val="accent2"/>
            </a:solidFill>
          </c:spPr>
          <c:invertIfNegative val="0"/>
          <c:cat>
            <c:numRef>
              <c:f>'35'!$C$26:$G$26</c:f>
              <c:numCache>
                <c:formatCode>General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f>'35'!$C$28:$G$28</c:f>
              <c:numCache>
                <c:formatCode>0.000</c:formatCode>
                <c:ptCount val="5"/>
                <c:pt idx="0">
                  <c:v>1.9690460139999999</c:v>
                </c:pt>
                <c:pt idx="1">
                  <c:v>1.919875682</c:v>
                </c:pt>
                <c:pt idx="2">
                  <c:v>1.9117863500000001</c:v>
                </c:pt>
                <c:pt idx="3">
                  <c:v>1.973935081</c:v>
                </c:pt>
                <c:pt idx="4">
                  <c:v>2.0205812999999999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F9-4684-A200-3A4D7CF6463C}"/>
            </c:ext>
          </c:extLst>
        </c:ser>
        <c:ser>
          <c:idx val="5"/>
          <c:order val="2"/>
          <c:tx>
            <c:v>Geothermal</c:v>
          </c:tx>
          <c:spPr>
            <a:solidFill>
              <a:schemeClr val="accent5"/>
            </a:solidFill>
          </c:spPr>
          <c:invertIfNegative val="0"/>
          <c:cat>
            <c:numRef>
              <c:f>'35'!$C$26:$G$26</c:f>
              <c:numCache>
                <c:formatCode>General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f>'35'!$C$32:$G$32</c:f>
              <c:numCache>
                <c:formatCode>0.000</c:formatCode>
                <c:ptCount val="5"/>
                <c:pt idx="0">
                  <c:v>0.119345564</c:v>
                </c:pt>
                <c:pt idx="1">
                  <c:v>0.11606916</c:v>
                </c:pt>
                <c:pt idx="2">
                  <c:v>0.11696200700000001</c:v>
                </c:pt>
                <c:pt idx="3">
                  <c:v>0.113007081</c:v>
                </c:pt>
                <c:pt idx="4">
                  <c:v>0.11505053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F9-4684-A200-3A4D7CF6463C}"/>
            </c:ext>
          </c:extLst>
        </c:ser>
        <c:ser>
          <c:idx val="2"/>
          <c:order val="3"/>
          <c:tx>
            <c:v>Liquid biofuels</c:v>
          </c:tx>
          <c:spPr>
            <a:solidFill>
              <a:schemeClr val="accent3"/>
            </a:solidFill>
          </c:spPr>
          <c:invertIfNegative val="0"/>
          <c:cat>
            <c:numRef>
              <c:f>'35'!$C$26:$G$26</c:f>
              <c:numCache>
                <c:formatCode>General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f>'35'!$C$29:$G$29</c:f>
              <c:numCache>
                <c:formatCode>0.000</c:formatCode>
                <c:ptCount val="5"/>
                <c:pt idx="0">
                  <c:v>2.6587489587299999</c:v>
                </c:pt>
                <c:pt idx="1">
                  <c:v>2.8024019597100001</c:v>
                </c:pt>
                <c:pt idx="2">
                  <c:v>2.56493317821</c:v>
                </c:pt>
                <c:pt idx="3">
                  <c:v>2.77253958375</c:v>
                </c:pt>
                <c:pt idx="4">
                  <c:v>2.9695708999999999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F9-4684-A200-3A4D7CF6463C}"/>
            </c:ext>
          </c:extLst>
        </c:ser>
        <c:ser>
          <c:idx val="0"/>
          <c:order val="4"/>
          <c:tx>
            <c:v>Hydropower</c:v>
          </c:tx>
          <c:spPr>
            <a:solidFill>
              <a:schemeClr val="accent1"/>
            </a:solidFill>
          </c:spPr>
          <c:invertIfNegative val="0"/>
          <c:cat>
            <c:numRef>
              <c:f>'35'!$C$26:$G$26</c:f>
              <c:numCache>
                <c:formatCode>General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f>'35'!$C$27:$G$27</c:f>
              <c:numCache>
                <c:formatCode>0.000</c:formatCode>
                <c:ptCount val="5"/>
                <c:pt idx="0">
                  <c:v>0.83594797700000001</c:v>
                </c:pt>
                <c:pt idx="1">
                  <c:v>0.82876133600000002</c:v>
                </c:pt>
                <c:pt idx="2">
                  <c:v>0.84284318899999999</c:v>
                </c:pt>
                <c:pt idx="3">
                  <c:v>0.87817363299999995</c:v>
                </c:pt>
                <c:pt idx="4">
                  <c:v>0.87697400000000003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F9-4684-A200-3A4D7CF6463C}"/>
            </c:ext>
          </c:extLst>
        </c:ser>
        <c:ser>
          <c:idx val="3"/>
          <c:order val="5"/>
          <c:tx>
            <c:v>Wind power</c:v>
          </c:tx>
          <c:spPr>
            <a:solidFill>
              <a:schemeClr val="accent1">
                <a:lumMod val="50000"/>
              </a:schemeClr>
            </a:solidFill>
          </c:spPr>
          <c:invertIfNegative val="0"/>
          <c:cat>
            <c:numRef>
              <c:f>'35'!$C$26:$G$26</c:f>
              <c:numCache>
                <c:formatCode>General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f>'35'!$C$30:$G$30</c:f>
              <c:numCache>
                <c:formatCode>0.000</c:formatCode>
                <c:ptCount val="5"/>
                <c:pt idx="0">
                  <c:v>1.4361092893</c:v>
                </c:pt>
                <c:pt idx="1">
                  <c:v>1.5411040491000001</c:v>
                </c:pt>
                <c:pt idx="2">
                  <c:v>1.5834614248000001</c:v>
                </c:pt>
                <c:pt idx="3">
                  <c:v>1.6735038188</c:v>
                </c:pt>
                <c:pt idx="4">
                  <c:v>1.7798505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F9-4684-A200-3A4D7CF6463C}"/>
            </c:ext>
          </c:extLst>
        </c:ser>
        <c:ser>
          <c:idx val="6"/>
          <c:order val="6"/>
          <c:tx>
            <c:v>Solar</c:v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'35'!$C$26:$G$26</c:f>
              <c:numCache>
                <c:formatCode>General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f>'35'!$C$33:$G$33</c:f>
              <c:numCache>
                <c:formatCode>0.000</c:formatCode>
                <c:ptCount val="5"/>
                <c:pt idx="0">
                  <c:v>0.87841413129000001</c:v>
                </c:pt>
                <c:pt idx="1">
                  <c:v>1.1002462942</c:v>
                </c:pt>
                <c:pt idx="2">
                  <c:v>1.3881299236</c:v>
                </c:pt>
                <c:pt idx="3">
                  <c:v>1.6220182866999999</c:v>
                </c:pt>
                <c:pt idx="4">
                  <c:v>1.8781743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DF9-4684-A200-3A4D7CF64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75085536"/>
        <c:axId val="-975101312"/>
      </c:barChart>
      <c:scatterChart>
        <c:scatterStyle val="lineMarker"/>
        <c:varyColors val="0"/>
        <c:ser>
          <c:idx val="7"/>
          <c:order val="7"/>
          <c:tx>
            <c:strRef>
              <c:f>'35'!$B$40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F9-4684-A200-3A4D7CF6463C}"/>
                </c:ext>
              </c:extLst>
            </c:dLbl>
            <c:dLbl>
              <c:idx val="1"/>
              <c:layout>
                <c:manualLayout>
                  <c:x val="-8.5279002868194394E-3"/>
                  <c:y val="4.05138926836222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 baseline="0"/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120632586597826"/>
                      <c:h val="6.39216184160172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1DF9-4684-A200-3A4D7CF646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aseline="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'35'!$A$41:$A$42</c:f>
              <c:numCache>
                <c:formatCode>General</c:formatCode>
                <c:ptCount val="2"/>
                <c:pt idx="0">
                  <c:v>3.5</c:v>
                </c:pt>
                <c:pt idx="1">
                  <c:v>3.5</c:v>
                </c:pt>
              </c:numCache>
            </c:numRef>
          </c:xVal>
          <c:yVal>
            <c:numRef>
              <c:f>'35'!$B$41:$B$42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1DF9-4684-A200-3A4D7CF64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073024"/>
        <c:axId val="-975089344"/>
      </c:scatterChart>
      <c:catAx>
        <c:axId val="-97508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101312"/>
        <c:crosses val="autoZero"/>
        <c:auto val="1"/>
        <c:lblAlgn val="ctr"/>
        <c:lblOffset val="100"/>
        <c:noMultiLvlLbl val="0"/>
      </c:catAx>
      <c:valAx>
        <c:axId val="-97510131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085536"/>
        <c:crosses val="autoZero"/>
        <c:crossBetween val="between"/>
      </c:valAx>
      <c:valAx>
        <c:axId val="-975073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975089344"/>
        <c:crosses val="autoZero"/>
        <c:crossBetween val="midCat"/>
      </c:valAx>
      <c:valAx>
        <c:axId val="-975089344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-975073024"/>
        <c:crosses val="max"/>
        <c:crossBetween val="midCat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baseline="0"/>
            </a:pPr>
            <a:r>
              <a:rPr lang="en-US" sz="1000" b="1" baseline="0"/>
              <a:t>U.S. annual energy expenditures</a:t>
            </a:r>
          </a:p>
          <a:p>
            <a:pPr algn="l">
              <a:defRPr baseline="0"/>
            </a:pPr>
            <a:r>
              <a:rPr lang="en-US" sz="1000" b="0" baseline="0"/>
              <a:t>share of gross domestic product</a:t>
            </a:r>
          </a:p>
        </c:rich>
      </c:tx>
      <c:layout>
        <c:manualLayout>
          <c:xMode val="edge"/>
          <c:yMode val="edge"/>
          <c:x val="1.0564940066252401E-2"/>
          <c:y val="1.5748031496063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227404501266602E-2"/>
          <c:y val="0.17117395828480017"/>
          <c:w val="0.8890416746687152"/>
          <c:h val="0.65581551876708022"/>
        </c:manualLayout>
      </c:layout>
      <c:lineChart>
        <c:grouping val="standard"/>
        <c:varyColors val="0"/>
        <c:ser>
          <c:idx val="1"/>
          <c:order val="0"/>
          <c:tx>
            <c:strRef>
              <c:f>'37'!$Q$6</c:f>
              <c:strCache>
                <c:ptCount val="1"/>
                <c:pt idx="0">
                  <c:v>Energy expenditures as a share of GDP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'37'!$A$28:$A$48</c:f>
              <c:numCache>
                <c:formatCode>General</c:formatCode>
                <c:ptCount val="2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</c:numCache>
            </c:numRef>
          </c:cat>
          <c:val>
            <c:numRef>
              <c:f>'37'!$B$28:$B$48</c:f>
              <c:numCache>
                <c:formatCode>0.0%</c:formatCode>
                <c:ptCount val="21"/>
                <c:pt idx="0">
                  <c:v>8.5243580387000001E-2</c:v>
                </c:pt>
                <c:pt idx="1">
                  <c:v>9.5419257068999994E-2</c:v>
                </c:pt>
                <c:pt idx="2">
                  <c:v>7.3664433220999997E-2</c:v>
                </c:pt>
                <c:pt idx="3">
                  <c:v>8.0700471203000002E-2</c:v>
                </c:pt>
                <c:pt idx="4">
                  <c:v>8.9277079768999998E-2</c:v>
                </c:pt>
                <c:pt idx="5">
                  <c:v>8.3382758867000001E-2</c:v>
                </c:pt>
                <c:pt idx="6">
                  <c:v>8.1523857108000003E-2</c:v>
                </c:pt>
                <c:pt idx="7">
                  <c:v>7.9236786126999997E-2</c:v>
                </c:pt>
                <c:pt idx="8">
                  <c:v>6.1705468068000001E-2</c:v>
                </c:pt>
                <c:pt idx="9">
                  <c:v>5.5263814555999997E-2</c:v>
                </c:pt>
                <c:pt idx="10">
                  <c:v>5.7939695186E-2</c:v>
                </c:pt>
                <c:pt idx="11">
                  <c:v>6.1579219209000002E-2</c:v>
                </c:pt>
                <c:pt idx="12">
                  <c:v>5.6817461712999999E-2</c:v>
                </c:pt>
                <c:pt idx="13">
                  <c:v>4.7133095354000003E-2</c:v>
                </c:pt>
                <c:pt idx="14">
                  <c:v>5.5509880929999998E-2</c:v>
                </c:pt>
                <c:pt idx="15">
                  <c:v>6.5986885147999996E-2</c:v>
                </c:pt>
                <c:pt idx="16">
                  <c:v>5.5367722007999998E-2</c:v>
                </c:pt>
                <c:pt idx="17">
                  <c:v>5.0925638943999998E-2</c:v>
                </c:pt>
                <c:pt idx="18">
                  <c:v>4.8934918596999999E-2</c:v>
                </c:pt>
                <c:pt idx="19">
                  <c:v>5.3719199566999998E-2</c:v>
                </c:pt>
                <c:pt idx="20">
                  <c:v>4.8831999718999999E-2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A6-4C66-82DF-F6BF77EFF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5087168"/>
        <c:axId val="-975084992"/>
      </c:lineChart>
      <c:scatterChart>
        <c:scatterStyle val="lineMarker"/>
        <c:varyColors val="0"/>
        <c:ser>
          <c:idx val="0"/>
          <c:order val="1"/>
          <c:tx>
            <c:strRef>
              <c:f>'37'!$B$51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A6-4C66-82DF-F6BF77EFF6BC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'37'!$A$52:$A$53</c:f>
              <c:numCache>
                <c:formatCode>General</c:formatCode>
                <c:ptCount val="2"/>
                <c:pt idx="0">
                  <c:v>19</c:v>
                </c:pt>
                <c:pt idx="1">
                  <c:v>19</c:v>
                </c:pt>
              </c:numCache>
            </c:numRef>
          </c:xVal>
          <c:yVal>
            <c:numRef>
              <c:f>'37'!$B$52:$B$53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FA6-4C66-82DF-F6BF77EFF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087168"/>
        <c:axId val="-975084992"/>
      </c:scatterChart>
      <c:catAx>
        <c:axId val="-97508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084992"/>
        <c:crosses val="autoZero"/>
        <c:auto val="1"/>
        <c:lblAlgn val="ctr"/>
        <c:lblOffset val="100"/>
        <c:tickLblSkip val="2"/>
        <c:noMultiLvlLbl val="0"/>
      </c:catAx>
      <c:valAx>
        <c:axId val="-975084992"/>
        <c:scaling>
          <c:orientation val="minMax"/>
          <c:max val="0.1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-975087168"/>
        <c:crosses val="autoZero"/>
        <c:crossBetween val="midCat"/>
        <c:majorUnit val="2.0000000000000004E-2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177860120426123"/>
          <c:y val="0.13197287839020122"/>
          <c:w val="0.57005888969761132"/>
          <c:h val="0.66044084593646768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'38'!$B$24</c:f>
              <c:strCache>
                <c:ptCount val="1"/>
                <c:pt idx="0">
                  <c:v>2023−24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strRef>
              <c:f>'38'!$A$31</c:f>
              <c:strCache>
                <c:ptCount val="1"/>
                <c:pt idx="0">
                  <c:v>total winter</c:v>
                </c:pt>
              </c:strCache>
            </c:strRef>
          </c:cat>
          <c:val>
            <c:numRef>
              <c:f>'38'!$B$31</c:f>
              <c:numCache>
                <c:formatCode>#,##0</c:formatCode>
                <c:ptCount val="1"/>
                <c:pt idx="0">
                  <c:v>3241.3219339900002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D1-48A0-B9C7-79F66E38449F}"/>
            </c:ext>
          </c:extLst>
        </c:ser>
        <c:ser>
          <c:idx val="1"/>
          <c:order val="2"/>
          <c:tx>
            <c:strRef>
              <c:f>'38'!$C$24</c:f>
              <c:strCache>
                <c:ptCount val="1"/>
                <c:pt idx="0">
                  <c:v>2024−25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'38'!$A$31</c:f>
              <c:strCache>
                <c:ptCount val="1"/>
                <c:pt idx="0">
                  <c:v>total winter</c:v>
                </c:pt>
              </c:strCache>
            </c:strRef>
          </c:cat>
          <c:val>
            <c:numRef>
              <c:f>'38'!$C$31</c:f>
              <c:numCache>
                <c:formatCode>#,##0</c:formatCode>
                <c:ptCount val="1"/>
                <c:pt idx="0">
                  <c:v>3424.1920652800004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D1-48A0-B9C7-79F66E38449F}"/>
            </c:ext>
          </c:extLst>
        </c:ser>
        <c:ser>
          <c:idx val="2"/>
          <c:order val="3"/>
          <c:tx>
            <c:strRef>
              <c:f>'38'!$D$24</c:f>
              <c:strCache>
                <c:ptCount val="1"/>
                <c:pt idx="0">
                  <c:v>2025−26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'38'!$A$31</c:f>
              <c:strCache>
                <c:ptCount val="1"/>
                <c:pt idx="0">
                  <c:v>total winter</c:v>
                </c:pt>
              </c:strCache>
            </c:strRef>
          </c:cat>
          <c:val>
            <c:numRef>
              <c:f>'38'!$D$31</c:f>
              <c:numCache>
                <c:formatCode>#,##0</c:formatCode>
                <c:ptCount val="1"/>
                <c:pt idx="0">
                  <c:v>3358.06698289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D1-48A0-B9C7-79F66E38449F}"/>
            </c:ext>
          </c:extLst>
        </c:ser>
        <c:ser>
          <c:idx val="3"/>
          <c:order val="4"/>
          <c:tx>
            <c:strRef>
              <c:f>'38'!$E$24</c:f>
              <c:strCache>
                <c:ptCount val="1"/>
                <c:pt idx="0">
                  <c:v>2026−27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strRef>
              <c:f>'38'!$A$31</c:f>
              <c:strCache>
                <c:ptCount val="1"/>
                <c:pt idx="0">
                  <c:v>total winter</c:v>
                </c:pt>
              </c:strCache>
            </c:strRef>
          </c:cat>
          <c:val>
            <c:numRef>
              <c:f>'38'!$E$31</c:f>
              <c:numCache>
                <c:formatCode>#,##0</c:formatCode>
                <c:ptCount val="1"/>
                <c:pt idx="0">
                  <c:v>3391.6029505000006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D1-48A0-B9C7-79F66E384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75084448"/>
        <c:axId val="-975072480"/>
      </c:barChart>
      <c:barChart>
        <c:barDir val="col"/>
        <c:grouping val="clustered"/>
        <c:varyColors val="0"/>
        <c:ser>
          <c:idx val="5"/>
          <c:order val="0"/>
          <c:tx>
            <c:strRef>
              <c:f>'38'!$F$24</c:f>
              <c:strCache>
                <c:ptCount val="1"/>
                <c:pt idx="0">
                  <c:v>2016−2025 average</c:v>
                </c:pt>
              </c:strCache>
            </c:strRef>
          </c:tx>
          <c:spPr>
            <a:noFill/>
            <a:ln w="14605">
              <a:solidFill>
                <a:schemeClr val="bg2">
                  <a:lumMod val="40000"/>
                  <a:lumOff val="60000"/>
                </a:schemeClr>
              </a:solidFill>
              <a:prstDash val="solid"/>
            </a:ln>
          </c:spPr>
          <c:invertIfNegative val="0"/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0.45</c:v>
                </c:pt>
              </c:numLit>
            </c:plus>
            <c:minus>
              <c:numLit>
                <c:formatCode>General</c:formatCode>
                <c:ptCount val="1"/>
                <c:pt idx="0">
                  <c:v>0.45</c:v>
                </c:pt>
              </c:numLit>
            </c:minus>
            <c:spPr>
              <a:ln w="15875">
                <a:noFill/>
              </a:ln>
            </c:spPr>
          </c:errBars>
          <c:cat>
            <c:strRef>
              <c:f>'38'!$A$31</c:f>
              <c:strCache>
                <c:ptCount val="1"/>
                <c:pt idx="0">
                  <c:v>total winter</c:v>
                </c:pt>
              </c:strCache>
            </c:strRef>
          </c:cat>
          <c:val>
            <c:numRef>
              <c:f>'38'!$F$31</c:f>
              <c:numCache>
                <c:formatCode>#,##0</c:formatCode>
                <c:ptCount val="1"/>
                <c:pt idx="0">
                  <c:v>3460.4742999999999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D1-48A0-B9C7-79F66E384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axId val="-975098048"/>
        <c:axId val="-975077920"/>
      </c:barChart>
      <c:catAx>
        <c:axId val="-9750844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14605">
            <a:solidFill>
              <a:schemeClr val="bg2"/>
            </a:solidFill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072480"/>
        <c:crosses val="autoZero"/>
        <c:auto val="1"/>
        <c:lblAlgn val="ctr"/>
        <c:lblOffset val="100"/>
        <c:noMultiLvlLbl val="0"/>
      </c:catAx>
      <c:valAx>
        <c:axId val="-975072480"/>
        <c:scaling>
          <c:orientation val="minMax"/>
          <c:max val="4000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084448"/>
        <c:crosses val="autoZero"/>
        <c:crossBetween val="between"/>
        <c:majorUnit val="1000"/>
      </c:valAx>
      <c:valAx>
        <c:axId val="-975077920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-975098048"/>
        <c:crosses val="max"/>
        <c:crossBetween val="between"/>
      </c:valAx>
      <c:catAx>
        <c:axId val="-975098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75077920"/>
        <c:crosses val="autoZero"/>
        <c:auto val="1"/>
        <c:lblAlgn val="ctr"/>
        <c:lblOffset val="100"/>
        <c:noMultiLvlLbl val="0"/>
      </c:cat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423692493258769E-2"/>
          <c:y val="0.13521059867516561"/>
          <c:w val="0.88617482672591241"/>
          <c:h val="0.65125442876616901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'38'!$B$24</c:f>
              <c:strCache>
                <c:ptCount val="1"/>
                <c:pt idx="0">
                  <c:v>2023−24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strRef>
              <c:f>'38'!$A$25:$A$30</c:f>
              <c:strCache>
                <c:ptCount val="6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  <c:pt idx="3">
                  <c:v>January</c:v>
                </c:pt>
                <c:pt idx="4">
                  <c:v>February</c:v>
                </c:pt>
                <c:pt idx="5">
                  <c:v>March</c:v>
                </c:pt>
              </c:strCache>
            </c:strRef>
          </c:cat>
          <c:val>
            <c:numRef>
              <c:f>'38'!$B$25:$B$30</c:f>
              <c:numCache>
                <c:formatCode>0</c:formatCode>
                <c:ptCount val="6"/>
                <c:pt idx="0">
                  <c:v>206.57469596000001</c:v>
                </c:pt>
                <c:pt idx="1">
                  <c:v>504.64866369999999</c:v>
                </c:pt>
                <c:pt idx="2">
                  <c:v>624.01699600999996</c:v>
                </c:pt>
                <c:pt idx="3">
                  <c:v>840.79430055</c:v>
                </c:pt>
                <c:pt idx="4">
                  <c:v>575.84743762999994</c:v>
                </c:pt>
                <c:pt idx="5">
                  <c:v>489.43984014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22-4B21-94EF-394645B17E51}"/>
            </c:ext>
          </c:extLst>
        </c:ser>
        <c:ser>
          <c:idx val="1"/>
          <c:order val="2"/>
          <c:tx>
            <c:strRef>
              <c:f>'38'!$C$24</c:f>
              <c:strCache>
                <c:ptCount val="1"/>
                <c:pt idx="0">
                  <c:v>2024−25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'38'!$A$25:$A$30</c:f>
              <c:strCache>
                <c:ptCount val="6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  <c:pt idx="3">
                  <c:v>January</c:v>
                </c:pt>
                <c:pt idx="4">
                  <c:v>February</c:v>
                </c:pt>
                <c:pt idx="5">
                  <c:v>March</c:v>
                </c:pt>
              </c:strCache>
            </c:strRef>
          </c:cat>
          <c:val>
            <c:numRef>
              <c:f>'38'!$C$25:$C$30</c:f>
              <c:numCache>
                <c:formatCode>0</c:formatCode>
                <c:ptCount val="6"/>
                <c:pt idx="0">
                  <c:v>186.49301091999999</c:v>
                </c:pt>
                <c:pt idx="1">
                  <c:v>430.10002577</c:v>
                </c:pt>
                <c:pt idx="2">
                  <c:v>704.27032731999998</c:v>
                </c:pt>
                <c:pt idx="3">
                  <c:v>946.44775923999998</c:v>
                </c:pt>
                <c:pt idx="4">
                  <c:v>686.69171811000001</c:v>
                </c:pt>
                <c:pt idx="5">
                  <c:v>470.18922392000002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22-4B21-94EF-394645B17E51}"/>
            </c:ext>
          </c:extLst>
        </c:ser>
        <c:ser>
          <c:idx val="2"/>
          <c:order val="3"/>
          <c:tx>
            <c:strRef>
              <c:f>'38'!$D$24</c:f>
              <c:strCache>
                <c:ptCount val="1"/>
                <c:pt idx="0">
                  <c:v>2025−26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'38'!$A$25:$A$30</c:f>
              <c:strCache>
                <c:ptCount val="6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  <c:pt idx="3">
                  <c:v>January</c:v>
                </c:pt>
                <c:pt idx="4">
                  <c:v>February</c:v>
                </c:pt>
                <c:pt idx="5">
                  <c:v>March</c:v>
                </c:pt>
              </c:strCache>
            </c:strRef>
          </c:cat>
          <c:val>
            <c:numRef>
              <c:f>'38'!$D$25:$D$30</c:f>
              <c:numCache>
                <c:formatCode>0</c:formatCode>
                <c:ptCount val="6"/>
                <c:pt idx="0">
                  <c:v>215.59009684</c:v>
                </c:pt>
                <c:pt idx="1">
                  <c:v>463.66147295000002</c:v>
                </c:pt>
                <c:pt idx="2">
                  <c:v>747.64385707999998</c:v>
                </c:pt>
                <c:pt idx="3">
                  <c:v>876.20167214000003</c:v>
                </c:pt>
                <c:pt idx="4">
                  <c:v>653.12108231000002</c:v>
                </c:pt>
                <c:pt idx="5">
                  <c:v>401.84880156999998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22-4B21-94EF-394645B17E51}"/>
            </c:ext>
          </c:extLst>
        </c:ser>
        <c:ser>
          <c:idx val="3"/>
          <c:order val="4"/>
          <c:tx>
            <c:strRef>
              <c:f>'38'!$E$24</c:f>
              <c:strCache>
                <c:ptCount val="1"/>
                <c:pt idx="0">
                  <c:v>2026−27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strRef>
              <c:f>'38'!$A$25:$A$30</c:f>
              <c:strCache>
                <c:ptCount val="6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  <c:pt idx="3">
                  <c:v>January</c:v>
                </c:pt>
                <c:pt idx="4">
                  <c:v>February</c:v>
                </c:pt>
                <c:pt idx="5">
                  <c:v>March</c:v>
                </c:pt>
              </c:strCache>
            </c:strRef>
          </c:cat>
          <c:val>
            <c:numRef>
              <c:f>'38'!$E$25:$E$30</c:f>
              <c:numCache>
                <c:formatCode>0</c:formatCode>
                <c:ptCount val="6"/>
                <c:pt idx="0">
                  <c:v>236.96464986999999</c:v>
                </c:pt>
                <c:pt idx="1">
                  <c:v>479.13544371</c:v>
                </c:pt>
                <c:pt idx="2">
                  <c:v>714.01891394999996</c:v>
                </c:pt>
                <c:pt idx="3">
                  <c:v>791.28213059999996</c:v>
                </c:pt>
                <c:pt idx="4">
                  <c:v>644.41217472000005</c:v>
                </c:pt>
                <c:pt idx="5">
                  <c:v>525.78963765000003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22-4B21-94EF-394645B17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75079008"/>
        <c:axId val="-975093696"/>
      </c:barChart>
      <c:barChart>
        <c:barDir val="col"/>
        <c:grouping val="clustered"/>
        <c:varyColors val="0"/>
        <c:ser>
          <c:idx val="5"/>
          <c:order val="0"/>
          <c:tx>
            <c:strRef>
              <c:f>'38'!$F$24</c:f>
              <c:strCache>
                <c:ptCount val="1"/>
                <c:pt idx="0">
                  <c:v>2016−2025 average</c:v>
                </c:pt>
              </c:strCache>
            </c:strRef>
          </c:tx>
          <c:spPr>
            <a:noFill/>
            <a:ln w="14605">
              <a:solidFill>
                <a:schemeClr val="bg2">
                  <a:lumMod val="40000"/>
                  <a:lumOff val="60000"/>
                </a:schemeClr>
              </a:solidFill>
              <a:prstDash val="solid"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40-4E2B-9C24-C48B5E89B41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40-4E2B-9C24-C48B5E89B41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40-4E2B-9C24-C48B5E89B41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40-4E2B-9C24-C48B5E89B415}"/>
                </c:ext>
              </c:extLst>
            </c:dLbl>
            <c:dLbl>
              <c:idx val="4"/>
              <c:layout>
                <c:manualLayout>
                  <c:x val="-5.0446496178032436E-2"/>
                  <c:y val="-0.1041622634819470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900">
                        <a:solidFill>
                          <a:schemeClr val="bg2">
                            <a:lumMod val="60000"/>
                            <a:lumOff val="40000"/>
                          </a:schemeClr>
                        </a:solidFill>
                      </a:defRPr>
                    </a:pPr>
                    <a:fld id="{42725901-B766-4E9C-9458-EFD103940440}" type="CELLRANGE">
                      <a:rPr lang="en-US" sz="900">
                        <a:solidFill>
                          <a:schemeClr val="bg2">
                            <a:lumMod val="60000"/>
                            <a:lumOff val="40000"/>
                          </a:schemeClr>
                        </a:solidFill>
                      </a:rPr>
                      <a:pPr>
                        <a:defRPr sz="900">
                          <a:solidFill>
                            <a:schemeClr val="bg2">
                              <a:lumMod val="60000"/>
                              <a:lumOff val="40000"/>
                            </a:schemeClr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8D40-4E2B-9C24-C48B5E89B41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8D40-4E2B-9C24-C48B5E89B41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0.45</c:v>
                </c:pt>
              </c:numLit>
            </c:plus>
            <c:minus>
              <c:numLit>
                <c:formatCode>General</c:formatCode>
                <c:ptCount val="1"/>
                <c:pt idx="0">
                  <c:v>0.45</c:v>
                </c:pt>
              </c:numLit>
            </c:minus>
            <c:spPr>
              <a:ln w="15875">
                <a:noFill/>
              </a:ln>
            </c:spPr>
          </c:errBars>
          <c:cat>
            <c:strRef>
              <c:f>'38'!$A$25:$A$30</c:f>
              <c:strCache>
                <c:ptCount val="6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  <c:pt idx="3">
                  <c:v>January</c:v>
                </c:pt>
                <c:pt idx="4">
                  <c:v>February</c:v>
                </c:pt>
                <c:pt idx="5">
                  <c:v>March</c:v>
                </c:pt>
              </c:strCache>
            </c:strRef>
          </c:cat>
          <c:val>
            <c:numRef>
              <c:f>'38'!$F$25:$F$30</c:f>
              <c:numCache>
                <c:formatCode>0</c:formatCode>
                <c:ptCount val="6"/>
                <c:pt idx="0">
                  <c:v>219.4298</c:v>
                </c:pt>
                <c:pt idx="1">
                  <c:v>493.863</c:v>
                </c:pt>
                <c:pt idx="2">
                  <c:v>725.89260000000002</c:v>
                </c:pt>
                <c:pt idx="3">
                  <c:v>836.59100000000001</c:v>
                </c:pt>
                <c:pt idx="4">
                  <c:v>659.28030000000001</c:v>
                </c:pt>
                <c:pt idx="5">
                  <c:v>525.41759999999999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'38'!$B$24:$F$24</c15:f>
                <c15:dlblRangeCache>
                  <c:ptCount val="5"/>
                  <c:pt idx="0">
                    <c:v>2023−24</c:v>
                  </c:pt>
                  <c:pt idx="1">
                    <c:v>2024−25</c:v>
                  </c:pt>
                  <c:pt idx="2">
                    <c:v>2025−26</c:v>
                  </c:pt>
                  <c:pt idx="3">
                    <c:v>2026−27</c:v>
                  </c:pt>
                  <c:pt idx="4">
                    <c:v>2016−2025 average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4-0722-4B21-94EF-394645B17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axId val="-975083360"/>
        <c:axId val="-975075200"/>
      </c:barChart>
      <c:catAx>
        <c:axId val="-9750790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14605">
            <a:solidFill>
              <a:schemeClr val="bg2"/>
            </a:solidFill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093696"/>
        <c:crosses val="autoZero"/>
        <c:auto val="1"/>
        <c:lblAlgn val="ctr"/>
        <c:lblOffset val="100"/>
        <c:noMultiLvlLbl val="0"/>
      </c:catAx>
      <c:valAx>
        <c:axId val="-975093696"/>
        <c:scaling>
          <c:orientation val="minMax"/>
          <c:max val="1000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079008"/>
        <c:crosses val="autoZero"/>
        <c:crossBetween val="between"/>
        <c:majorUnit val="250"/>
      </c:valAx>
      <c:valAx>
        <c:axId val="-975075200"/>
        <c:scaling>
          <c:orientation val="minMax"/>
        </c:scaling>
        <c:delete val="1"/>
        <c:axPos val="r"/>
        <c:numFmt formatCode="0" sourceLinked="1"/>
        <c:majorTickMark val="out"/>
        <c:minorTickMark val="none"/>
        <c:tickLblPos val="nextTo"/>
        <c:crossAx val="-975083360"/>
        <c:crosses val="max"/>
        <c:crossBetween val="between"/>
      </c:valAx>
      <c:catAx>
        <c:axId val="-975083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75075200"/>
        <c:crosses val="autoZero"/>
        <c:auto val="1"/>
        <c:lblAlgn val="ctr"/>
        <c:lblOffset val="100"/>
        <c:noMultiLvlLbl val="0"/>
      </c:catAx>
      <c:spPr>
        <a:ln>
          <a:solidFill>
            <a:schemeClr val="bg1">
              <a:lumMod val="85000"/>
            </a:schemeClr>
          </a:solidFill>
        </a:ln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7.4087581274220896E-2"/>
          <c:y val="0.18677126635697688"/>
          <c:w val="0.29584188797004995"/>
          <c:h val="0.20765261411950711"/>
        </c:manualLayout>
      </c:layout>
      <c:overlay val="1"/>
      <c:txPr>
        <a:bodyPr/>
        <a:lstStyle/>
        <a:p>
          <a:pPr>
            <a:defRPr sz="900" baseline="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55475357247012"/>
          <c:y val="0.12235439320084991"/>
          <c:w val="0.78756014873140856"/>
          <c:h val="0.731506992352227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'4'!$B$28</c:f>
              <c:strCache>
                <c:ptCount val="1"/>
                <c:pt idx="0">
                  <c:v>OPEC Countries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'4'!$I$27:$L$27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'4'!$I$28:$L$28</c:f>
              <c:numCache>
                <c:formatCode>0.00</c:formatCode>
                <c:ptCount val="4"/>
                <c:pt idx="0">
                  <c:v>-8.077803500000158E-2</c:v>
                </c:pt>
                <c:pt idx="1">
                  <c:v>0.83327282900000199</c:v>
                </c:pt>
                <c:pt idx="2">
                  <c:v>-4.019351297</c:v>
                </c:pt>
                <c:pt idx="3">
                  <c:v>4.1184863159999985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72-4738-B784-F195462347C0}"/>
            </c:ext>
          </c:extLst>
        </c:ser>
        <c:ser>
          <c:idx val="1"/>
          <c:order val="1"/>
          <c:tx>
            <c:strRef>
              <c:f>'4'!$B$29</c:f>
              <c:strCache>
                <c:ptCount val="1"/>
                <c:pt idx="0">
                  <c:v>North America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'4'!$I$27:$L$27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'4'!$I$29:$L$29</c:f>
              <c:numCache>
                <c:formatCode>0.00</c:formatCode>
                <c:ptCount val="4"/>
                <c:pt idx="0">
                  <c:v>0.99072694849999721</c:v>
                </c:pt>
                <c:pt idx="1">
                  <c:v>0.90386805630000211</c:v>
                </c:pt>
                <c:pt idx="2">
                  <c:v>0.50840591569999916</c:v>
                </c:pt>
                <c:pt idx="3">
                  <c:v>0.95565302320000001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72-4738-B784-F195462347C0}"/>
            </c:ext>
          </c:extLst>
        </c:ser>
        <c:ser>
          <c:idx val="2"/>
          <c:order val="2"/>
          <c:tx>
            <c:strRef>
              <c:f>'4'!$B$33</c:f>
              <c:strCache>
                <c:ptCount val="1"/>
                <c:pt idx="0">
                  <c:v>Eurasia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'4'!$I$27:$L$27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'4'!$I$33:$L$33</c:f>
              <c:numCache>
                <c:formatCode>0.00</c:formatCode>
                <c:ptCount val="4"/>
                <c:pt idx="0">
                  <c:v>-0.45408689253999768</c:v>
                </c:pt>
                <c:pt idx="1">
                  <c:v>0.21730579656999893</c:v>
                </c:pt>
                <c:pt idx="2">
                  <c:v>-0.17696203681999911</c:v>
                </c:pt>
                <c:pt idx="3">
                  <c:v>0.25144476556999962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72-4738-B784-F195462347C0}"/>
            </c:ext>
          </c:extLst>
        </c:ser>
        <c:ser>
          <c:idx val="3"/>
          <c:order val="3"/>
          <c:tx>
            <c:strRef>
              <c:f>'4'!$B$38</c:f>
              <c:strCache>
                <c:ptCount val="1"/>
                <c:pt idx="0">
                  <c:v>Latin America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'4'!$I$27:$L$27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'4'!$I$38:$L$38</c:f>
              <c:numCache>
                <c:formatCode>0.00</c:formatCode>
                <c:ptCount val="4"/>
                <c:pt idx="0">
                  <c:v>6.1671068180000788E-2</c:v>
                </c:pt>
                <c:pt idx="1">
                  <c:v>0.43578454833000091</c:v>
                </c:pt>
                <c:pt idx="2">
                  <c:v>0.45859595503999895</c:v>
                </c:pt>
                <c:pt idx="3">
                  <c:v>0.23068022903999985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72-4738-B784-F195462347C0}"/>
            </c:ext>
          </c:extLst>
        </c:ser>
        <c:ser>
          <c:idx val="4"/>
          <c:order val="4"/>
          <c:tx>
            <c:strRef>
              <c:f>'4'!$B$43</c:f>
              <c:strCache>
                <c:ptCount val="1"/>
                <c:pt idx="0">
                  <c:v>Other Non-OPEC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'4'!$I$27:$L$27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'4'!$I$43:$L$43</c:f>
              <c:numCache>
                <c:formatCode>0.00</c:formatCode>
                <c:ptCount val="4"/>
                <c:pt idx="0">
                  <c:v>0.13988969086001291</c:v>
                </c:pt>
                <c:pt idx="1">
                  <c:v>0.60609642979998313</c:v>
                </c:pt>
                <c:pt idx="2">
                  <c:v>-1.524745816920003</c:v>
                </c:pt>
                <c:pt idx="3">
                  <c:v>2.3448437561900235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72-4738-B784-F19546234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502921920"/>
        <c:axId val="-982736256"/>
      </c:barChart>
      <c:lineChart>
        <c:grouping val="standard"/>
        <c:varyColors val="0"/>
        <c:ser>
          <c:idx val="5"/>
          <c:order val="5"/>
          <c:tx>
            <c:v>World</c:v>
          </c:tx>
          <c:spPr>
            <a:ln w="28575" cap="rnd">
              <a:noFill/>
              <a:round/>
            </a:ln>
            <a:effectLst/>
          </c:spPr>
          <c:marker>
            <c:symbol val="dot"/>
            <c:size val="5"/>
            <c:spPr>
              <a:solidFill>
                <a:schemeClr val="tx1"/>
              </a:solidFill>
              <a:ln w="38100" cap="rnd">
                <a:solidFill>
                  <a:schemeClr val="tx1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8.6669810044516238E-2"/>
                  <c:y val="2.84774263616977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27-4A29-947A-9EAF1DD1D563}"/>
                </c:ext>
              </c:extLst>
            </c:dLbl>
            <c:dLbl>
              <c:idx val="3"/>
              <c:layout>
                <c:manualLayout>
                  <c:x val="-7.4123460384341325E-2"/>
                  <c:y val="-3.24477781504976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072-4738-B784-F195462347C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'4'!$I$27:$L$27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'4'!$I$44:$L$44</c:f>
              <c:numCache>
                <c:formatCode>0.00</c:formatCode>
                <c:ptCount val="4"/>
                <c:pt idx="0">
                  <c:v>0.65742278000000454</c:v>
                </c:pt>
                <c:pt idx="1">
                  <c:v>2.9963276599999915</c:v>
                </c:pt>
                <c:pt idx="2">
                  <c:v>-4.7540572799999978</c:v>
                </c:pt>
                <c:pt idx="3">
                  <c:v>7.9011080900000081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072-4738-B784-F19546234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2921920"/>
        <c:axId val="-982736256"/>
      </c:lineChart>
      <c:scatterChart>
        <c:scatterStyle val="lineMarker"/>
        <c:varyColors val="0"/>
        <c:ser>
          <c:idx val="6"/>
          <c:order val="6"/>
          <c:tx>
            <c:strRef>
              <c:f>'4'!$B$101</c:f>
              <c:strCache>
                <c:ptCount val="1"/>
                <c:pt idx="0">
                  <c:v>Forecast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9525" cap="flat">
                <a:solidFill>
                  <a:schemeClr val="bg1">
                    <a:lumMod val="65000"/>
                  </a:schemeClr>
                </a:solidFill>
                <a:prstDash val="lg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5072-4738-B784-F195462347C0}"/>
              </c:ext>
            </c:extLst>
          </c:dPt>
          <c:xVal>
            <c:numRef>
              <c:f>'4'!$A$102:$A$103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xVal>
          <c:yVal>
            <c:numRef>
              <c:f>'4'!$B$102:$B$103</c:f>
              <c:numCache>
                <c:formatCode>0.00</c:formatCode>
                <c:ptCount val="2"/>
                <c:pt idx="0">
                  <c:v>-1</c:v>
                </c:pt>
                <c:pt idx="1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072-4738-B784-F19546234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82744416"/>
        <c:axId val="-982749856"/>
      </c:scatterChart>
      <c:catAx>
        <c:axId val="-150292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982736256"/>
        <c:crosses val="autoZero"/>
        <c:auto val="1"/>
        <c:lblAlgn val="ctr"/>
        <c:lblOffset val="100"/>
        <c:noMultiLvlLbl val="0"/>
      </c:catAx>
      <c:valAx>
        <c:axId val="-982736256"/>
        <c:scaling>
          <c:orientation val="minMax"/>
          <c:min val="-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1502921920"/>
        <c:crosses val="autoZero"/>
        <c:crossBetween val="between"/>
        <c:majorUnit val="1"/>
      </c:valAx>
      <c:valAx>
        <c:axId val="-982749856"/>
        <c:scaling>
          <c:orientation val="minMax"/>
          <c:max val="3"/>
          <c:min val="0"/>
        </c:scaling>
        <c:delete val="0"/>
        <c:axPos val="r"/>
        <c:numFmt formatCode="0.00" sourceLinked="1"/>
        <c:majorTickMark val="none"/>
        <c:minorTickMark val="none"/>
        <c:tickLblPos val="none"/>
        <c:spPr>
          <a:noFill/>
          <a:ln w="12700" cap="flat">
            <a:solidFill>
              <a:schemeClr val="bg1">
                <a:lumMod val="85000"/>
              </a:schemeClr>
            </a:solidFill>
            <a:prstDash val="sysDash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982744416"/>
        <c:crosses val="max"/>
        <c:crossBetween val="midCat"/>
      </c:valAx>
      <c:valAx>
        <c:axId val="-982744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82749856"/>
        <c:crosses val="autoZero"/>
        <c:crossBetween val="midCat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5289063867016623"/>
          <c:y val="0.16787434359559247"/>
          <c:w val="0.56933158355205604"/>
          <c:h val="0.65288911352861234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'39'!$B$27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cat>
            <c:strRef>
              <c:f>'39'!$A$34</c:f>
              <c:strCache>
                <c:ptCount val="1"/>
                <c:pt idx="0">
                  <c:v>total summer</c:v>
                </c:pt>
              </c:strCache>
            </c:strRef>
          </c:cat>
          <c:val>
            <c:numRef>
              <c:f>'39'!$B$34</c:f>
              <c:numCache>
                <c:formatCode>#,##0</c:formatCode>
                <c:ptCount val="1"/>
                <c:pt idx="0">
                  <c:v>1438.0721734529998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EF-417E-9611-55AE82C7532C}"/>
            </c:ext>
          </c:extLst>
        </c:ser>
        <c:ser>
          <c:idx val="1"/>
          <c:order val="2"/>
          <c:tx>
            <c:strRef>
              <c:f>'39'!$C$27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strRef>
              <c:f>'39'!$A$34</c:f>
              <c:strCache>
                <c:ptCount val="1"/>
                <c:pt idx="0">
                  <c:v>total summer</c:v>
                </c:pt>
              </c:strCache>
            </c:strRef>
          </c:cat>
          <c:val>
            <c:numRef>
              <c:f>'39'!$C$34</c:f>
              <c:numCache>
                <c:formatCode>#,##0</c:formatCode>
                <c:ptCount val="1"/>
                <c:pt idx="0">
                  <c:v>1366.0440038740001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EF-417E-9611-55AE82C7532C}"/>
            </c:ext>
          </c:extLst>
        </c:ser>
        <c:ser>
          <c:idx val="2"/>
          <c:order val="3"/>
          <c:tx>
            <c:strRef>
              <c:f>'39'!$D$27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'39'!$A$34</c:f>
              <c:strCache>
                <c:ptCount val="1"/>
                <c:pt idx="0">
                  <c:v>total summer</c:v>
                </c:pt>
              </c:strCache>
            </c:strRef>
          </c:cat>
          <c:val>
            <c:numRef>
              <c:f>'39'!$D$34</c:f>
              <c:numCache>
                <c:formatCode>#,##0</c:formatCode>
                <c:ptCount val="1"/>
                <c:pt idx="0">
                  <c:v>1418.490269982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EF-417E-9611-55AE82C7532C}"/>
            </c:ext>
          </c:extLst>
        </c:ser>
        <c:ser>
          <c:idx val="3"/>
          <c:order val="4"/>
          <c:tx>
            <c:strRef>
              <c:f>'39'!$E$27</c:f>
              <c:strCache>
                <c:ptCount val="1"/>
                <c:pt idx="0">
                  <c:v>2027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cat>
            <c:strRef>
              <c:f>'39'!$A$34</c:f>
              <c:strCache>
                <c:ptCount val="1"/>
                <c:pt idx="0">
                  <c:v>total summer</c:v>
                </c:pt>
              </c:strCache>
            </c:strRef>
          </c:cat>
          <c:val>
            <c:numRef>
              <c:f>'39'!$E$34</c:f>
              <c:numCache>
                <c:formatCode>#,##0</c:formatCode>
                <c:ptCount val="1"/>
                <c:pt idx="0">
                  <c:v>1439.106676632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EF-417E-9611-55AE82C75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75077376"/>
        <c:axId val="-975095328"/>
      </c:barChart>
      <c:barChart>
        <c:barDir val="col"/>
        <c:grouping val="clustered"/>
        <c:varyColors val="0"/>
        <c:ser>
          <c:idx val="5"/>
          <c:order val="0"/>
          <c:tx>
            <c:strRef>
              <c:f>'39'!$F$27</c:f>
              <c:strCache>
                <c:ptCount val="1"/>
                <c:pt idx="0">
                  <c:v>2016−2025 average</c:v>
                </c:pt>
              </c:strCache>
            </c:strRef>
          </c:tx>
          <c:spPr>
            <a:noFill/>
            <a:ln w="14605">
              <a:solidFill>
                <a:schemeClr val="bg2">
                  <a:lumMod val="40000"/>
                  <a:lumOff val="60000"/>
                </a:schemeClr>
              </a:solidFill>
              <a:prstDash val="solid"/>
            </a:ln>
          </c:spPr>
          <c:invertIfNegative val="0"/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0.45</c:v>
                </c:pt>
              </c:numLit>
            </c:plus>
            <c:minus>
              <c:numLit>
                <c:formatCode>General</c:formatCode>
                <c:ptCount val="1"/>
                <c:pt idx="0">
                  <c:v>0.45</c:v>
                </c:pt>
              </c:numLit>
            </c:minus>
            <c:spPr>
              <a:ln w="15875">
                <a:noFill/>
              </a:ln>
            </c:spPr>
          </c:errBars>
          <c:cat>
            <c:strRef>
              <c:f>'39'!$A$34</c:f>
              <c:strCache>
                <c:ptCount val="1"/>
                <c:pt idx="0">
                  <c:v>total summer</c:v>
                </c:pt>
              </c:strCache>
            </c:strRef>
          </c:cat>
          <c:val>
            <c:numRef>
              <c:f>'39'!$F$34</c:f>
              <c:numCache>
                <c:formatCode>#,##0</c:formatCode>
                <c:ptCount val="1"/>
                <c:pt idx="0">
                  <c:v>1356.4331484419999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EF-417E-9611-55AE82C75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axId val="-975088800"/>
        <c:axId val="-975082816"/>
      </c:barChart>
      <c:catAx>
        <c:axId val="-9750773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14605">
            <a:solidFill>
              <a:schemeClr val="bg2"/>
            </a:solidFill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095328"/>
        <c:crosses val="autoZero"/>
        <c:auto val="1"/>
        <c:lblAlgn val="ctr"/>
        <c:lblOffset val="100"/>
        <c:noMultiLvlLbl val="0"/>
      </c:catAx>
      <c:valAx>
        <c:axId val="-975095328"/>
        <c:scaling>
          <c:orientation val="minMax"/>
          <c:max val="1600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077376"/>
        <c:crosses val="autoZero"/>
        <c:crossBetween val="between"/>
        <c:majorUnit val="200"/>
      </c:valAx>
      <c:valAx>
        <c:axId val="-975082816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-975088800"/>
        <c:crosses val="max"/>
        <c:crossBetween val="between"/>
      </c:valAx>
      <c:catAx>
        <c:axId val="-975088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75082816"/>
        <c:crosses val="autoZero"/>
        <c:auto val="1"/>
        <c:lblAlgn val="ctr"/>
        <c:lblOffset val="100"/>
        <c:noMultiLvlLbl val="0"/>
      </c:cat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1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r>
              <a:rPr lang="en-US" sz="1000" b="1"/>
              <a:t>U.S. summer cooling degree days</a:t>
            </a:r>
          </a:p>
          <a:p>
            <a:pPr algn="l">
              <a:defRPr/>
            </a:pPr>
            <a:r>
              <a:rPr lang="en-US" sz="1000" b="0"/>
              <a:t>population</a:t>
            </a:r>
            <a:r>
              <a:rPr lang="en-US" sz="1000" b="0" baseline="0"/>
              <a:t>-weighted</a:t>
            </a:r>
            <a:endParaRPr lang="en-US" sz="1000" b="0"/>
          </a:p>
        </c:rich>
      </c:tx>
      <c:layout>
        <c:manualLayout>
          <c:xMode val="edge"/>
          <c:yMode val="edge"/>
          <c:x val="1.4709502775567701E-2"/>
          <c:y val="1.5779092702169626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1" i="0" u="none" strike="noStrike" kern="12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480399806155704E-2"/>
          <c:y val="0.15401975046374336"/>
          <c:w val="0.90003061422009933"/>
          <c:h val="0.66510216646118425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'39'!$B$27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'39'!$A$28:$A$33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'39'!$B$28:$B$33</c:f>
              <c:numCache>
                <c:formatCode>0</c:formatCode>
                <c:ptCount val="6"/>
                <c:pt idx="0">
                  <c:v>46.423957842999997</c:v>
                </c:pt>
                <c:pt idx="1">
                  <c:v>157.16058131</c:v>
                </c:pt>
                <c:pt idx="2">
                  <c:v>292.01074775000001</c:v>
                </c:pt>
                <c:pt idx="3">
                  <c:v>390.51056918</c:v>
                </c:pt>
                <c:pt idx="4">
                  <c:v>341.88819240999999</c:v>
                </c:pt>
                <c:pt idx="5">
                  <c:v>210.07812496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1-42F2-BC5B-43908B870B0A}"/>
            </c:ext>
          </c:extLst>
        </c:ser>
        <c:ser>
          <c:idx val="1"/>
          <c:order val="2"/>
          <c:tx>
            <c:strRef>
              <c:f>'39'!$C$27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'39'!$A$28:$A$33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'39'!$C$28:$C$33</c:f>
              <c:numCache>
                <c:formatCode>0</c:formatCode>
                <c:ptCount val="6"/>
                <c:pt idx="0">
                  <c:v>58.251656144000002</c:v>
                </c:pt>
                <c:pt idx="1">
                  <c:v>127.38933301</c:v>
                </c:pt>
                <c:pt idx="2">
                  <c:v>278.07144619000002</c:v>
                </c:pt>
                <c:pt idx="3">
                  <c:v>390.93080750000001</c:v>
                </c:pt>
                <c:pt idx="4">
                  <c:v>308.81469851000003</c:v>
                </c:pt>
                <c:pt idx="5">
                  <c:v>202.58606252000001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B1-42F2-BC5B-43908B870B0A}"/>
            </c:ext>
          </c:extLst>
        </c:ser>
        <c:ser>
          <c:idx val="2"/>
          <c:order val="3"/>
          <c:tx>
            <c:strRef>
              <c:f>'39'!$D$27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'39'!$A$28:$A$33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'39'!$D$28:$D$33</c:f>
              <c:numCache>
                <c:formatCode>0</c:formatCode>
                <c:ptCount val="6"/>
                <c:pt idx="0">
                  <c:v>59.139337781999998</c:v>
                </c:pt>
                <c:pt idx="1">
                  <c:v>110.04876874</c:v>
                </c:pt>
                <c:pt idx="2">
                  <c:v>271.44554133000003</c:v>
                </c:pt>
                <c:pt idx="3">
                  <c:v>400.67106303999998</c:v>
                </c:pt>
                <c:pt idx="4">
                  <c:v>369.04345281000002</c:v>
                </c:pt>
                <c:pt idx="5">
                  <c:v>208.14210628000001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B1-42F2-BC5B-43908B870B0A}"/>
            </c:ext>
          </c:extLst>
        </c:ser>
        <c:ser>
          <c:idx val="3"/>
          <c:order val="4"/>
          <c:tx>
            <c:strRef>
              <c:f>'39'!$E$27</c:f>
              <c:strCache>
                <c:ptCount val="1"/>
                <c:pt idx="0">
                  <c:v>2027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'39'!$A$28:$A$33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'39'!$E$28:$E$33</c:f>
              <c:numCache>
                <c:formatCode>0</c:formatCode>
                <c:ptCount val="6"/>
                <c:pt idx="0">
                  <c:v>45.360302382</c:v>
                </c:pt>
                <c:pt idx="1">
                  <c:v>135.35354523999999</c:v>
                </c:pt>
                <c:pt idx="2">
                  <c:v>273.43145629000003</c:v>
                </c:pt>
                <c:pt idx="3">
                  <c:v>403.55180593</c:v>
                </c:pt>
                <c:pt idx="4">
                  <c:v>371.71788092999998</c:v>
                </c:pt>
                <c:pt idx="5">
                  <c:v>209.69168586000001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B1-42F2-BC5B-43908B870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75099680"/>
        <c:axId val="-975071392"/>
      </c:barChart>
      <c:barChart>
        <c:barDir val="col"/>
        <c:grouping val="clustered"/>
        <c:varyColors val="0"/>
        <c:ser>
          <c:idx val="4"/>
          <c:order val="0"/>
          <c:tx>
            <c:strRef>
              <c:f>'39'!$F$27</c:f>
              <c:strCache>
                <c:ptCount val="1"/>
                <c:pt idx="0">
                  <c:v>2016−2025 average</c:v>
                </c:pt>
              </c:strCache>
            </c:strRef>
          </c:tx>
          <c:spPr>
            <a:noFill/>
            <a:ln w="14605">
              <a:solidFill>
                <a:schemeClr val="bg2">
                  <a:lumMod val="40000"/>
                  <a:lumOff val="60000"/>
                </a:schemeClr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F1-449B-A31C-50F5487A98B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F1-449B-A31C-50F5487A98B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F1-449B-A31C-50F5487A98B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F1-449B-A31C-50F5487A98B7}"/>
                </c:ext>
              </c:extLst>
            </c:dLbl>
            <c:dLbl>
              <c:idx val="4"/>
              <c:layout>
                <c:manualLayout>
                  <c:x val="-0.306466237370911"/>
                  <c:y val="4.806214018439589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bg2">
                            <a:lumMod val="60000"/>
                            <a:lumOff val="40000"/>
                          </a:schemeClr>
                        </a:solidFill>
                        <a:latin typeface="Arial" pitchFamily="34" charset="0"/>
                        <a:ea typeface="+mn-ea"/>
                        <a:cs typeface="Arial" pitchFamily="34" charset="0"/>
                      </a:defRPr>
                    </a:pPr>
                    <a:fld id="{8B200A30-B05F-4CF0-B1FD-D6E9E7729BD0}" type="CELLRANGE">
                      <a:rPr lang="en-US" sz="900">
                        <a:solidFill>
                          <a:schemeClr val="bg2">
                            <a:lumMod val="60000"/>
                            <a:lumOff val="40000"/>
                          </a:schemeClr>
                        </a:solidFill>
                      </a:rPr>
                      <a:pPr>
                        <a:defRPr sz="900">
                          <a:solidFill>
                            <a:schemeClr val="bg2">
                              <a:lumMod val="60000"/>
                              <a:lumOff val="40000"/>
                            </a:schemeClr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2">
                          <a:lumMod val="60000"/>
                          <a:lumOff val="40000"/>
                        </a:schemeClr>
                      </a:solidFill>
                      <a:latin typeface="Arial" pitchFamily="34" charset="0"/>
                      <a:ea typeface="+mn-ea"/>
                      <a:cs typeface="Arial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0F1-449B-A31C-50F5487A98B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0F1-449B-A31C-50F5487A98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val>
            <c:numRef>
              <c:f>'39'!$F$28:$F$33</c:f>
              <c:numCache>
                <c:formatCode>0</c:formatCode>
                <c:ptCount val="6"/>
                <c:pt idx="0">
                  <c:v>44.721948441999999</c:v>
                </c:pt>
                <c:pt idx="1">
                  <c:v>125.1112</c:v>
                </c:pt>
                <c:pt idx="2">
                  <c:v>257.6275</c:v>
                </c:pt>
                <c:pt idx="3">
                  <c:v>380.4239</c:v>
                </c:pt>
                <c:pt idx="4">
                  <c:v>341.2165</c:v>
                </c:pt>
                <c:pt idx="5">
                  <c:v>207.3321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'39'!$B$27:$F$27</c15:f>
                <c15:dlblRangeCache>
                  <c:ptCount val="5"/>
                  <c:pt idx="0">
                    <c:v>2024</c:v>
                  </c:pt>
                  <c:pt idx="1">
                    <c:v>2025</c:v>
                  </c:pt>
                  <c:pt idx="2">
                    <c:v>2026</c:v>
                  </c:pt>
                  <c:pt idx="3">
                    <c:v>2027</c:v>
                  </c:pt>
                  <c:pt idx="4">
                    <c:v>2016−2025 average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4-D3B1-42F2-BC5B-43908B870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axId val="-975081728"/>
        <c:axId val="-975094784"/>
      </c:barChart>
      <c:catAx>
        <c:axId val="-9750996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4605" cap="flat" cmpd="sng" algn="ctr">
            <a:solidFill>
              <a:schemeClr val="bg2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n-US"/>
          </a:p>
        </c:txPr>
        <c:crossAx val="-975071392"/>
        <c:crosses val="autoZero"/>
        <c:auto val="1"/>
        <c:lblAlgn val="ctr"/>
        <c:lblOffset val="100"/>
        <c:noMultiLvlLbl val="0"/>
      </c:catAx>
      <c:valAx>
        <c:axId val="-975071392"/>
        <c:scaling>
          <c:orientation val="minMax"/>
          <c:max val="40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n-US"/>
          </a:p>
        </c:txPr>
        <c:crossAx val="-975099680"/>
        <c:crosses val="autoZero"/>
        <c:crossBetween val="between"/>
        <c:majorUnit val="50"/>
      </c:valAx>
      <c:valAx>
        <c:axId val="-97509478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n-US"/>
          </a:p>
        </c:txPr>
        <c:crossAx val="-975081728"/>
        <c:crosses val="max"/>
        <c:crossBetween val="between"/>
      </c:valAx>
      <c:catAx>
        <c:axId val="-975081728"/>
        <c:scaling>
          <c:orientation val="minMax"/>
        </c:scaling>
        <c:delete val="1"/>
        <c:axPos val="b"/>
        <c:majorTickMark val="out"/>
        <c:minorTickMark val="none"/>
        <c:tickLblPos val="nextTo"/>
        <c:crossAx val="-975094784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solidFill>
            <a:schemeClr val="bg1">
              <a:lumMod val="85000"/>
            </a:schemeClr>
          </a:solidFill>
        </a:ln>
        <a:effectLst/>
      </c:spPr>
    </c:plotArea>
    <c:legend>
      <c:legendPos val="l"/>
      <c:legendEntry>
        <c:idx val="4"/>
        <c:delete val="1"/>
      </c:legendEntry>
      <c:layout>
        <c:manualLayout>
          <c:xMode val="edge"/>
          <c:yMode val="edge"/>
          <c:x val="8.0389498101850088E-2"/>
          <c:y val="0.17646847341208083"/>
          <c:w val="0.17018708354426737"/>
          <c:h val="0.28897361785868031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95" r="0.70000000000000095" t="0.75000000000001465" header="0.30000000000000032" footer="0.30000000000000032"/>
    <c:pageSetup orientation="landscape"/>
  </c:printSettings>
  <c:userShapes r:id="rId3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en-US" sz="1000" b="1"/>
              <a:t>Components of annual change</a:t>
            </a:r>
          </a:p>
          <a:p>
            <a:pPr algn="l">
              <a:defRPr/>
            </a:pPr>
            <a:r>
              <a:rPr lang="en-US" sz="1000" b="0" i="0" baseline="0">
                <a:effectLst/>
              </a:rPr>
              <a:t>million metric tons</a:t>
            </a:r>
            <a:endParaRPr lang="en-US" sz="1000" b="0">
              <a:effectLst/>
            </a:endParaRPr>
          </a:p>
        </c:rich>
      </c:tx>
      <c:layout>
        <c:manualLayout>
          <c:xMode val="edge"/>
          <c:yMode val="edge"/>
          <c:x val="8.9694984708108064E-3"/>
          <c:y val="1.5748031496063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12517342654824"/>
          <c:y val="0.13137862812557108"/>
          <c:w val="0.75501504531613184"/>
          <c:h val="0.6812757335706396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'40'!$B$28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</c:spPr>
          <c:invertIfNegative val="0"/>
          <c:cat>
            <c:numRef>
              <c:f>'40'!$I$27:$L$27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'40'!$I$28:$L$28</c:f>
              <c:numCache>
                <c:formatCode>0</c:formatCode>
                <c:ptCount val="4"/>
                <c:pt idx="0">
                  <c:v>-25.240500699999984</c:v>
                </c:pt>
                <c:pt idx="1">
                  <c:v>76.03885329000002</c:v>
                </c:pt>
                <c:pt idx="2">
                  <c:v>-67.459630800000014</c:v>
                </c:pt>
                <c:pt idx="3">
                  <c:v>-27.774263870000027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87-4ACA-972C-233CE97C767E}"/>
            </c:ext>
          </c:extLst>
        </c:ser>
        <c:ser>
          <c:idx val="2"/>
          <c:order val="1"/>
          <c:tx>
            <c:strRef>
              <c:f>'40'!$B$29</c:f>
              <c:strCache>
                <c:ptCount val="1"/>
                <c:pt idx="0">
                  <c:v>Petroleum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numRef>
              <c:f>'40'!$I$27:$L$27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'40'!$I$29:$L$29</c:f>
              <c:numCache>
                <c:formatCode>0</c:formatCode>
                <c:ptCount val="4"/>
                <c:pt idx="0">
                  <c:v>-10.096459599999889</c:v>
                </c:pt>
                <c:pt idx="1">
                  <c:v>16.501841199999944</c:v>
                </c:pt>
                <c:pt idx="2">
                  <c:v>-28.932878099999925</c:v>
                </c:pt>
                <c:pt idx="3">
                  <c:v>-10.971501600000011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87-4ACA-972C-233CE97C767E}"/>
            </c:ext>
          </c:extLst>
        </c:ser>
        <c:ser>
          <c:idx val="3"/>
          <c:order val="2"/>
          <c:tx>
            <c:strRef>
              <c:f>'40'!$B$30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cat>
            <c:numRef>
              <c:f>'40'!$I$27:$L$27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'40'!$I$30:$L$30</c:f>
              <c:numCache>
                <c:formatCode>0</c:formatCode>
                <c:ptCount val="4"/>
                <c:pt idx="0">
                  <c:v>26.459787300000016</c:v>
                </c:pt>
                <c:pt idx="1">
                  <c:v>23.622517499999958</c:v>
                </c:pt>
                <c:pt idx="2">
                  <c:v>-11.901176299999861</c:v>
                </c:pt>
                <c:pt idx="3">
                  <c:v>62.198902899999894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87-4ACA-972C-233CE97C7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75093152"/>
        <c:axId val="-975088256"/>
      </c:barChart>
      <c:lineChart>
        <c:grouping val="standard"/>
        <c:varyColors val="0"/>
        <c:ser>
          <c:idx val="8"/>
          <c:order val="4"/>
          <c:tx>
            <c:v>net change</c:v>
          </c:tx>
          <c:spPr>
            <a:ln w="38100">
              <a:noFill/>
            </a:ln>
          </c:spPr>
          <c:marker>
            <c:symbol val="dot"/>
            <c:size val="5"/>
            <c:spPr>
              <a:solidFill>
                <a:schemeClr val="tx1"/>
              </a:solidFill>
              <a:ln w="38100" cap="rnd"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6.212692050454495E-2"/>
                  <c:y val="9.91267715024395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39-439F-A63D-98F3D7171370}"/>
                </c:ext>
              </c:extLst>
            </c:dLbl>
            <c:dLbl>
              <c:idx val="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67-465D-AA49-826F1089E332}"/>
                </c:ext>
              </c:extLst>
            </c:dLbl>
            <c:dLbl>
              <c:idx val="3"/>
              <c:layout>
                <c:manualLayout>
                  <c:x val="-7.8012502711612766E-2"/>
                  <c:y val="-0.10782792516713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072364659811699"/>
                      <c:h val="5.14419564060390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B23C-48ED-A64F-1DCB9A0897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'40'!$I$27:$L$27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'40'!$I$31:$L$31</c:f>
              <c:numCache>
                <c:formatCode>0</c:formatCode>
                <c:ptCount val="4"/>
                <c:pt idx="0">
                  <c:v>-9.5065455999992992</c:v>
                </c:pt>
                <c:pt idx="1">
                  <c:v>116.16321179999977</c:v>
                </c:pt>
                <c:pt idx="2">
                  <c:v>-108.29370389999985</c:v>
                </c:pt>
                <c:pt idx="3">
                  <c:v>23.453061899999739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487-4ACA-972C-233CE97C7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5093152"/>
        <c:axId val="-975088256"/>
      </c:lineChart>
      <c:scatterChart>
        <c:scatterStyle val="lineMarker"/>
        <c:varyColors val="0"/>
        <c:ser>
          <c:idx val="7"/>
          <c:order val="3"/>
          <c:tx>
            <c:strRef>
              <c:f>'40'!$B$40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487-4ACA-972C-233CE97C767E}"/>
                </c:ext>
              </c:extLst>
            </c:dLbl>
            <c:dLbl>
              <c:idx val="1"/>
              <c:layout>
                <c:manualLayout>
                  <c:x val="2.9867634116992042E-3"/>
                  <c:y val="3.5602806359189401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87-4ACA-972C-233CE97C76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aseline="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'40'!$A$41:$A$42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xVal>
          <c:yVal>
            <c:numRef>
              <c:f>'40'!$B$41:$B$42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B487-4ACA-972C-233CE97C7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092064"/>
        <c:axId val="-975074656"/>
      </c:scatterChart>
      <c:catAx>
        <c:axId val="-975093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088256"/>
        <c:crosses val="autoZero"/>
        <c:auto val="1"/>
        <c:lblAlgn val="ctr"/>
        <c:lblOffset val="100"/>
        <c:noMultiLvlLbl val="0"/>
      </c:catAx>
      <c:valAx>
        <c:axId val="-975088256"/>
        <c:scaling>
          <c:orientation val="minMax"/>
          <c:max val="15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093152"/>
        <c:crosses val="autoZero"/>
        <c:crossBetween val="between"/>
        <c:majorUnit val="50"/>
      </c:valAx>
      <c:valAx>
        <c:axId val="-975092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975074656"/>
        <c:crosses val="autoZero"/>
        <c:crossBetween val="midCat"/>
      </c:valAx>
      <c:valAx>
        <c:axId val="-975074656"/>
        <c:scaling>
          <c:orientation val="minMax"/>
          <c:max val="1.5"/>
          <c:min val="-1.5"/>
        </c:scaling>
        <c:delete val="0"/>
        <c:axPos val="r"/>
        <c:numFmt formatCode="0.00" sourceLinked="1"/>
        <c:majorTickMark val="none"/>
        <c:minorTickMark val="none"/>
        <c:tickLblPos val="none"/>
        <c:spPr>
          <a:noFill/>
          <a:ln>
            <a:noFill/>
          </a:ln>
        </c:spPr>
        <c:crossAx val="-975092064"/>
        <c:crosses val="max"/>
        <c:crossBetween val="midCat"/>
      </c:valAx>
      <c:spPr>
        <a:noFill/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03776611256927"/>
          <c:y val="0.13548306461692292"/>
          <c:w val="0.75917286380869053"/>
          <c:h val="0.68113954505686791"/>
        </c:manualLayout>
      </c:layout>
      <c:lineChart>
        <c:grouping val="standard"/>
        <c:varyColors val="0"/>
        <c:ser>
          <c:idx val="2"/>
          <c:order val="0"/>
          <c:tx>
            <c:v>Liquid biofuels</c:v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'40'!$C$27:$G$27</c:f>
              <c:numCache>
                <c:formatCode>General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f>'40'!$C$29:$G$29</c:f>
              <c:numCache>
                <c:formatCode>0</c:formatCode>
                <c:ptCount val="5"/>
                <c:pt idx="0">
                  <c:v>2251.0158981</c:v>
                </c:pt>
                <c:pt idx="1">
                  <c:v>2240.9194385000001</c:v>
                </c:pt>
                <c:pt idx="2">
                  <c:v>2257.4212797</c:v>
                </c:pt>
                <c:pt idx="3">
                  <c:v>2228.4884016000001</c:v>
                </c:pt>
                <c:pt idx="4">
                  <c:v>2217.5169000000001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77-46AC-972A-0CC99AAD84FD}"/>
            </c:ext>
          </c:extLst>
        </c:ser>
        <c:ser>
          <c:idx val="0"/>
          <c:order val="1"/>
          <c:tx>
            <c:strRef>
              <c:f>'40'!$B$31</c:f>
              <c:strCache>
                <c:ptCount val="1"/>
                <c:pt idx="0">
                  <c:v>Total energy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'40'!$C$27:$G$27</c:f>
              <c:numCache>
                <c:formatCode>General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f>'40'!$C$31:$G$31</c:f>
              <c:numCache>
                <c:formatCode>0</c:formatCode>
                <c:ptCount val="5"/>
                <c:pt idx="0">
                  <c:v>4798.6003757999997</c:v>
                </c:pt>
                <c:pt idx="1">
                  <c:v>4789.0938302000004</c:v>
                </c:pt>
                <c:pt idx="2">
                  <c:v>4905.2570420000002</c:v>
                </c:pt>
                <c:pt idx="3">
                  <c:v>4796.9633381000003</c:v>
                </c:pt>
                <c:pt idx="4">
                  <c:v>4820.4164000000001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77-46AC-972A-0CC99AAD84FD}"/>
            </c:ext>
          </c:extLst>
        </c:ser>
        <c:ser>
          <c:idx val="3"/>
          <c:order val="2"/>
          <c:tx>
            <c:strRef>
              <c:f>'40'!$B$30</c:f>
              <c:strCache>
                <c:ptCount val="1"/>
                <c:pt idx="0">
                  <c:v>Natural gas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'40'!$C$27:$G$27</c:f>
              <c:numCache>
                <c:formatCode>General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f>'40'!$C$30:$G$30</c:f>
              <c:numCache>
                <c:formatCode>0</c:formatCode>
                <c:ptCount val="5"/>
                <c:pt idx="0">
                  <c:v>1763.6616686</c:v>
                </c:pt>
                <c:pt idx="1">
                  <c:v>1790.1214559</c:v>
                </c:pt>
                <c:pt idx="2">
                  <c:v>1813.7439734</c:v>
                </c:pt>
                <c:pt idx="3">
                  <c:v>1801.8427971000001</c:v>
                </c:pt>
                <c:pt idx="4">
                  <c:v>1864.0417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77-46AC-972A-0CC99AAD84FD}"/>
            </c:ext>
          </c:extLst>
        </c:ser>
        <c:ser>
          <c:idx val="6"/>
          <c:order val="3"/>
          <c:tx>
            <c:strRef>
              <c:f>'40'!$B$28</c:f>
              <c:strCache>
                <c:ptCount val="1"/>
                <c:pt idx="0">
                  <c:v>Coal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numRef>
              <c:f>'40'!$C$27:$G$27</c:f>
              <c:numCache>
                <c:formatCode>General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f>'40'!$C$28:$G$28</c:f>
              <c:numCache>
                <c:formatCode>0</c:formatCode>
                <c:ptCount val="5"/>
                <c:pt idx="0">
                  <c:v>776.46987207999996</c:v>
                </c:pt>
                <c:pt idx="1">
                  <c:v>751.22937137999998</c:v>
                </c:pt>
                <c:pt idx="2">
                  <c:v>827.26822467</c:v>
                </c:pt>
                <c:pt idx="3">
                  <c:v>759.80859386999998</c:v>
                </c:pt>
                <c:pt idx="4">
                  <c:v>732.03432999999995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77-46AC-972A-0CC99AAD8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5076288"/>
        <c:axId val="-975091520"/>
      </c:lineChart>
      <c:scatterChart>
        <c:scatterStyle val="lineMarker"/>
        <c:varyColors val="0"/>
        <c:ser>
          <c:idx val="7"/>
          <c:order val="4"/>
          <c:tx>
            <c:strRef>
              <c:f>'40'!$B$36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C77-46AC-972A-0CC99AAD84FD}"/>
                </c:ext>
              </c:extLst>
            </c:dLbl>
            <c:dLbl>
              <c:idx val="1"/>
              <c:layout>
                <c:manualLayout>
                  <c:x val="-1.7086446251970429E-2"/>
                  <c:y val="3.565023122109736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C77-46AC-972A-0CC99AAD84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aseline="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'40'!$A$37:$A$38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xVal>
          <c:yVal>
            <c:numRef>
              <c:f>'40'!$B$37:$B$38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C77-46AC-972A-0CC99AAD8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074112"/>
        <c:axId val="-975082272"/>
      </c:scatterChart>
      <c:catAx>
        <c:axId val="-97507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091520"/>
        <c:crosses val="autoZero"/>
        <c:auto val="1"/>
        <c:lblAlgn val="ctr"/>
        <c:lblOffset val="100"/>
        <c:noMultiLvlLbl val="0"/>
      </c:catAx>
      <c:valAx>
        <c:axId val="-975091520"/>
        <c:scaling>
          <c:orientation val="minMax"/>
          <c:max val="6000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076288"/>
        <c:crosses val="autoZero"/>
        <c:crossBetween val="midCat"/>
      </c:valAx>
      <c:valAx>
        <c:axId val="-975074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975082272"/>
        <c:crosses val="autoZero"/>
        <c:crossBetween val="midCat"/>
      </c:valAx>
      <c:valAx>
        <c:axId val="-975082272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-975074112"/>
        <c:crosses val="max"/>
        <c:crossBetween val="midCat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84342505967249E-2"/>
          <c:y val="0.13172622652937616"/>
          <c:w val="0.75835020622422189"/>
          <c:h val="0.71553602068398181"/>
        </c:manualLayout>
      </c:layout>
      <c:areaChart>
        <c:grouping val="stacked"/>
        <c:varyColors val="0"/>
        <c:ser>
          <c:idx val="7"/>
          <c:order val="0"/>
          <c:tx>
            <c:strRef>
              <c:f>'42'!$I$28</c:f>
              <c:strCache>
                <c:ptCount val="1"/>
                <c:pt idx="0">
                  <c:v>Rest of U.S. L48</c:v>
                </c:pt>
              </c:strCache>
            </c:strRef>
          </c:tx>
          <c:spPr>
            <a:solidFill>
              <a:schemeClr val="bg1">
                <a:lumMod val="65000"/>
                <a:alpha val="65000"/>
              </a:schemeClr>
            </a:solidFill>
            <a:ln>
              <a:noFill/>
            </a:ln>
          </c:spPr>
          <c:cat>
            <c:numRef>
              <c:f>'42'!$A$29:$A$256</c:f>
              <c:numCache>
                <c:formatCode>mmm\ yyyy</c:formatCode>
                <c:ptCount val="228"/>
                <c:pt idx="0">
                  <c:v>39844</c:v>
                </c:pt>
                <c:pt idx="1">
                  <c:v>39872</c:v>
                </c:pt>
                <c:pt idx="2">
                  <c:v>39903</c:v>
                </c:pt>
                <c:pt idx="3">
                  <c:v>39933</c:v>
                </c:pt>
                <c:pt idx="4">
                  <c:v>39964</c:v>
                </c:pt>
                <c:pt idx="5">
                  <c:v>39994</c:v>
                </c:pt>
                <c:pt idx="6">
                  <c:v>40025</c:v>
                </c:pt>
                <c:pt idx="7">
                  <c:v>40056</c:v>
                </c:pt>
                <c:pt idx="8">
                  <c:v>40086</c:v>
                </c:pt>
                <c:pt idx="9">
                  <c:v>40117</c:v>
                </c:pt>
                <c:pt idx="10">
                  <c:v>40147</c:v>
                </c:pt>
                <c:pt idx="11">
                  <c:v>40178</c:v>
                </c:pt>
                <c:pt idx="12">
                  <c:v>40209</c:v>
                </c:pt>
                <c:pt idx="13">
                  <c:v>40237</c:v>
                </c:pt>
                <c:pt idx="14">
                  <c:v>40268</c:v>
                </c:pt>
                <c:pt idx="15">
                  <c:v>40298</c:v>
                </c:pt>
                <c:pt idx="16">
                  <c:v>40329</c:v>
                </c:pt>
                <c:pt idx="17">
                  <c:v>40359</c:v>
                </c:pt>
                <c:pt idx="18">
                  <c:v>40390</c:v>
                </c:pt>
                <c:pt idx="19">
                  <c:v>40421</c:v>
                </c:pt>
                <c:pt idx="20">
                  <c:v>40451</c:v>
                </c:pt>
                <c:pt idx="21">
                  <c:v>40482</c:v>
                </c:pt>
                <c:pt idx="22">
                  <c:v>40512</c:v>
                </c:pt>
                <c:pt idx="23">
                  <c:v>40543</c:v>
                </c:pt>
                <c:pt idx="24">
                  <c:v>40574</c:v>
                </c:pt>
                <c:pt idx="25">
                  <c:v>40602</c:v>
                </c:pt>
                <c:pt idx="26">
                  <c:v>40633</c:v>
                </c:pt>
                <c:pt idx="27">
                  <c:v>40663</c:v>
                </c:pt>
                <c:pt idx="28">
                  <c:v>40694</c:v>
                </c:pt>
                <c:pt idx="29">
                  <c:v>40724</c:v>
                </c:pt>
                <c:pt idx="30">
                  <c:v>40755</c:v>
                </c:pt>
                <c:pt idx="31">
                  <c:v>40786</c:v>
                </c:pt>
                <c:pt idx="32">
                  <c:v>40816</c:v>
                </c:pt>
                <c:pt idx="33">
                  <c:v>40847</c:v>
                </c:pt>
                <c:pt idx="34">
                  <c:v>40877</c:v>
                </c:pt>
                <c:pt idx="35">
                  <c:v>40908</c:v>
                </c:pt>
                <c:pt idx="36">
                  <c:v>40939</c:v>
                </c:pt>
                <c:pt idx="37">
                  <c:v>40968</c:v>
                </c:pt>
                <c:pt idx="38">
                  <c:v>40999</c:v>
                </c:pt>
                <c:pt idx="39">
                  <c:v>41029</c:v>
                </c:pt>
                <c:pt idx="40">
                  <c:v>41060</c:v>
                </c:pt>
                <c:pt idx="41">
                  <c:v>41090</c:v>
                </c:pt>
                <c:pt idx="42">
                  <c:v>41121</c:v>
                </c:pt>
                <c:pt idx="43">
                  <c:v>41152</c:v>
                </c:pt>
                <c:pt idx="44">
                  <c:v>41182</c:v>
                </c:pt>
                <c:pt idx="45">
                  <c:v>41213</c:v>
                </c:pt>
                <c:pt idx="46">
                  <c:v>41243</c:v>
                </c:pt>
                <c:pt idx="47">
                  <c:v>41274</c:v>
                </c:pt>
                <c:pt idx="48">
                  <c:v>41305</c:v>
                </c:pt>
                <c:pt idx="49">
                  <c:v>41333</c:v>
                </c:pt>
                <c:pt idx="50">
                  <c:v>41364</c:v>
                </c:pt>
                <c:pt idx="51">
                  <c:v>41394</c:v>
                </c:pt>
                <c:pt idx="52">
                  <c:v>41425</c:v>
                </c:pt>
                <c:pt idx="53">
                  <c:v>41455</c:v>
                </c:pt>
                <c:pt idx="54">
                  <c:v>41486</c:v>
                </c:pt>
                <c:pt idx="55">
                  <c:v>41517</c:v>
                </c:pt>
                <c:pt idx="56">
                  <c:v>41547</c:v>
                </c:pt>
                <c:pt idx="57">
                  <c:v>41578</c:v>
                </c:pt>
                <c:pt idx="58">
                  <c:v>41608</c:v>
                </c:pt>
                <c:pt idx="59">
                  <c:v>41639</c:v>
                </c:pt>
                <c:pt idx="60">
                  <c:v>41670</c:v>
                </c:pt>
                <c:pt idx="61">
                  <c:v>41698</c:v>
                </c:pt>
                <c:pt idx="62">
                  <c:v>41729</c:v>
                </c:pt>
                <c:pt idx="63">
                  <c:v>41759</c:v>
                </c:pt>
                <c:pt idx="64">
                  <c:v>41790</c:v>
                </c:pt>
                <c:pt idx="65">
                  <c:v>41820</c:v>
                </c:pt>
                <c:pt idx="66">
                  <c:v>41851</c:v>
                </c:pt>
                <c:pt idx="67">
                  <c:v>41882</c:v>
                </c:pt>
                <c:pt idx="68">
                  <c:v>41912</c:v>
                </c:pt>
                <c:pt idx="69">
                  <c:v>41943</c:v>
                </c:pt>
                <c:pt idx="70">
                  <c:v>41973</c:v>
                </c:pt>
                <c:pt idx="71">
                  <c:v>42004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  <c:pt idx="144">
                  <c:v>44197</c:v>
                </c:pt>
                <c:pt idx="145">
                  <c:v>44228</c:v>
                </c:pt>
                <c:pt idx="146">
                  <c:v>44256</c:v>
                </c:pt>
                <c:pt idx="147">
                  <c:v>44287</c:v>
                </c:pt>
                <c:pt idx="148">
                  <c:v>44317</c:v>
                </c:pt>
                <c:pt idx="149">
                  <c:v>44348</c:v>
                </c:pt>
                <c:pt idx="150">
                  <c:v>44378</c:v>
                </c:pt>
                <c:pt idx="151">
                  <c:v>44409</c:v>
                </c:pt>
                <c:pt idx="152">
                  <c:v>44440</c:v>
                </c:pt>
                <c:pt idx="153">
                  <c:v>44470</c:v>
                </c:pt>
                <c:pt idx="154">
                  <c:v>44501</c:v>
                </c:pt>
                <c:pt idx="155">
                  <c:v>44531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  <c:pt idx="168">
                  <c:v>44927</c:v>
                </c:pt>
                <c:pt idx="169">
                  <c:v>44958</c:v>
                </c:pt>
                <c:pt idx="170">
                  <c:v>44986</c:v>
                </c:pt>
                <c:pt idx="171">
                  <c:v>45017</c:v>
                </c:pt>
                <c:pt idx="172">
                  <c:v>45047</c:v>
                </c:pt>
                <c:pt idx="173">
                  <c:v>45078</c:v>
                </c:pt>
                <c:pt idx="174">
                  <c:v>45108</c:v>
                </c:pt>
                <c:pt idx="175">
                  <c:v>45139</c:v>
                </c:pt>
                <c:pt idx="176">
                  <c:v>45170</c:v>
                </c:pt>
                <c:pt idx="177">
                  <c:v>45200</c:v>
                </c:pt>
                <c:pt idx="178">
                  <c:v>45231</c:v>
                </c:pt>
                <c:pt idx="179">
                  <c:v>45261</c:v>
                </c:pt>
                <c:pt idx="180">
                  <c:v>45292</c:v>
                </c:pt>
                <c:pt idx="181">
                  <c:v>45323</c:v>
                </c:pt>
                <c:pt idx="182">
                  <c:v>45352</c:v>
                </c:pt>
                <c:pt idx="183">
                  <c:v>45383</c:v>
                </c:pt>
                <c:pt idx="184">
                  <c:v>45413</c:v>
                </c:pt>
                <c:pt idx="185">
                  <c:v>45444</c:v>
                </c:pt>
                <c:pt idx="186">
                  <c:v>45474</c:v>
                </c:pt>
                <c:pt idx="187">
                  <c:v>45505</c:v>
                </c:pt>
                <c:pt idx="188">
                  <c:v>45536</c:v>
                </c:pt>
                <c:pt idx="189">
                  <c:v>45566</c:v>
                </c:pt>
                <c:pt idx="190">
                  <c:v>45597</c:v>
                </c:pt>
                <c:pt idx="191">
                  <c:v>45627</c:v>
                </c:pt>
                <c:pt idx="192">
                  <c:v>45658</c:v>
                </c:pt>
                <c:pt idx="193">
                  <c:v>45689</c:v>
                </c:pt>
                <c:pt idx="194">
                  <c:v>45717</c:v>
                </c:pt>
                <c:pt idx="195">
                  <c:v>45748</c:v>
                </c:pt>
                <c:pt idx="196">
                  <c:v>45778</c:v>
                </c:pt>
                <c:pt idx="197">
                  <c:v>45809</c:v>
                </c:pt>
                <c:pt idx="198">
                  <c:v>45839</c:v>
                </c:pt>
                <c:pt idx="199">
                  <c:v>45870</c:v>
                </c:pt>
                <c:pt idx="200">
                  <c:v>45901</c:v>
                </c:pt>
                <c:pt idx="201">
                  <c:v>45931</c:v>
                </c:pt>
                <c:pt idx="202">
                  <c:v>45962</c:v>
                </c:pt>
                <c:pt idx="203">
                  <c:v>45992</c:v>
                </c:pt>
                <c:pt idx="204">
                  <c:v>46023</c:v>
                </c:pt>
                <c:pt idx="205">
                  <c:v>46054</c:v>
                </c:pt>
                <c:pt idx="206">
                  <c:v>46082</c:v>
                </c:pt>
                <c:pt idx="207">
                  <c:v>46113</c:v>
                </c:pt>
                <c:pt idx="208">
                  <c:v>46143</c:v>
                </c:pt>
                <c:pt idx="209">
                  <c:v>46174</c:v>
                </c:pt>
                <c:pt idx="210">
                  <c:v>46204</c:v>
                </c:pt>
                <c:pt idx="211">
                  <c:v>46235</c:v>
                </c:pt>
                <c:pt idx="212">
                  <c:v>46266</c:v>
                </c:pt>
                <c:pt idx="213">
                  <c:v>46296</c:v>
                </c:pt>
                <c:pt idx="214">
                  <c:v>46327</c:v>
                </c:pt>
                <c:pt idx="215">
                  <c:v>46357</c:v>
                </c:pt>
                <c:pt idx="216">
                  <c:v>46388</c:v>
                </c:pt>
                <c:pt idx="217">
                  <c:v>46419</c:v>
                </c:pt>
                <c:pt idx="218">
                  <c:v>46447</c:v>
                </c:pt>
                <c:pt idx="219">
                  <c:v>46478</c:v>
                </c:pt>
                <c:pt idx="220">
                  <c:v>46508</c:v>
                </c:pt>
                <c:pt idx="221">
                  <c:v>46539</c:v>
                </c:pt>
                <c:pt idx="222">
                  <c:v>46569</c:v>
                </c:pt>
                <c:pt idx="223">
                  <c:v>46600</c:v>
                </c:pt>
                <c:pt idx="224">
                  <c:v>46631</c:v>
                </c:pt>
                <c:pt idx="225">
                  <c:v>46661</c:v>
                </c:pt>
                <c:pt idx="226">
                  <c:v>46692</c:v>
                </c:pt>
                <c:pt idx="227">
                  <c:v>46722</c:v>
                </c:pt>
              </c:numCache>
            </c:numRef>
          </c:cat>
          <c:val>
            <c:numRef>
              <c:f>'42'!$I$29:$I$256</c:f>
              <c:numCache>
                <c:formatCode>0.00</c:formatCode>
                <c:ptCount val="228"/>
                <c:pt idx="0">
                  <c:v>0.10100000000000001</c:v>
                </c:pt>
                <c:pt idx="1">
                  <c:v>0.10100000000000001</c:v>
                </c:pt>
                <c:pt idx="2">
                  <c:v>9.8000000000000004E-2</c:v>
                </c:pt>
                <c:pt idx="3">
                  <c:v>9.8000000000000004E-2</c:v>
                </c:pt>
                <c:pt idx="4">
                  <c:v>9.6000000000000002E-2</c:v>
                </c:pt>
                <c:pt idx="5">
                  <c:v>9.5000000000000001E-2</c:v>
                </c:pt>
                <c:pt idx="6">
                  <c:v>9.4E-2</c:v>
                </c:pt>
                <c:pt idx="7">
                  <c:v>9.2999999999999999E-2</c:v>
                </c:pt>
                <c:pt idx="8">
                  <c:v>9.6000000000000002E-2</c:v>
                </c:pt>
                <c:pt idx="9">
                  <c:v>9.2999999999999999E-2</c:v>
                </c:pt>
                <c:pt idx="10">
                  <c:v>9.6000000000000002E-2</c:v>
                </c:pt>
                <c:pt idx="11">
                  <c:v>0.09</c:v>
                </c:pt>
                <c:pt idx="12">
                  <c:v>9.1999999999999998E-2</c:v>
                </c:pt>
                <c:pt idx="13">
                  <c:v>9.2999999999999999E-2</c:v>
                </c:pt>
                <c:pt idx="14">
                  <c:v>0.10199999999999999</c:v>
                </c:pt>
                <c:pt idx="15">
                  <c:v>0.10100000000000001</c:v>
                </c:pt>
                <c:pt idx="16">
                  <c:v>9.8000000000000004E-2</c:v>
                </c:pt>
                <c:pt idx="17">
                  <c:v>9.8000000000000004E-2</c:v>
                </c:pt>
                <c:pt idx="18">
                  <c:v>0.1</c:v>
                </c:pt>
                <c:pt idx="19">
                  <c:v>0.106</c:v>
                </c:pt>
                <c:pt idx="20">
                  <c:v>0.113</c:v>
                </c:pt>
                <c:pt idx="21">
                  <c:v>0.11700000000000001</c:v>
                </c:pt>
                <c:pt idx="22">
                  <c:v>0.121</c:v>
                </c:pt>
                <c:pt idx="23">
                  <c:v>0.121</c:v>
                </c:pt>
                <c:pt idx="24">
                  <c:v>0.11799999999999999</c:v>
                </c:pt>
                <c:pt idx="25">
                  <c:v>0.11899999999999999</c:v>
                </c:pt>
                <c:pt idx="26">
                  <c:v>0.129</c:v>
                </c:pt>
                <c:pt idx="27">
                  <c:v>0.13500000000000001</c:v>
                </c:pt>
                <c:pt idx="28">
                  <c:v>0.14299999999999999</c:v>
                </c:pt>
                <c:pt idx="29">
                  <c:v>0.14000000000000001</c:v>
                </c:pt>
                <c:pt idx="30">
                  <c:v>0.13800000000000001</c:v>
                </c:pt>
                <c:pt idx="31">
                  <c:v>0.14399999999999999</c:v>
                </c:pt>
                <c:pt idx="32">
                  <c:v>0.14399999999999999</c:v>
                </c:pt>
                <c:pt idx="33">
                  <c:v>0.152</c:v>
                </c:pt>
                <c:pt idx="34">
                  <c:v>0.153</c:v>
                </c:pt>
                <c:pt idx="35">
                  <c:v>0.155</c:v>
                </c:pt>
                <c:pt idx="36">
                  <c:v>0.153</c:v>
                </c:pt>
                <c:pt idx="37">
                  <c:v>0.158</c:v>
                </c:pt>
                <c:pt idx="38">
                  <c:v>0.15</c:v>
                </c:pt>
                <c:pt idx="39">
                  <c:v>0.157</c:v>
                </c:pt>
                <c:pt idx="40">
                  <c:v>0.16</c:v>
                </c:pt>
                <c:pt idx="41">
                  <c:v>0.16500000000000001</c:v>
                </c:pt>
                <c:pt idx="42">
                  <c:v>0.16600000000000001</c:v>
                </c:pt>
                <c:pt idx="43">
                  <c:v>0.16900000000000001</c:v>
                </c:pt>
                <c:pt idx="44">
                  <c:v>0.17899999999999999</c:v>
                </c:pt>
                <c:pt idx="45">
                  <c:v>0.189</c:v>
                </c:pt>
                <c:pt idx="46">
                  <c:v>0.191</c:v>
                </c:pt>
                <c:pt idx="47">
                  <c:v>0.189</c:v>
                </c:pt>
                <c:pt idx="48">
                  <c:v>0.186</c:v>
                </c:pt>
                <c:pt idx="49">
                  <c:v>0.188</c:v>
                </c:pt>
                <c:pt idx="50">
                  <c:v>0.20300000000000001</c:v>
                </c:pt>
                <c:pt idx="51">
                  <c:v>0.20499999999999999</c:v>
                </c:pt>
                <c:pt idx="52">
                  <c:v>0.21</c:v>
                </c:pt>
                <c:pt idx="53">
                  <c:v>0.20699999999999999</c:v>
                </c:pt>
                <c:pt idx="54">
                  <c:v>0.20799999999999999</c:v>
                </c:pt>
                <c:pt idx="55">
                  <c:v>0.214</c:v>
                </c:pt>
                <c:pt idx="56">
                  <c:v>0.215</c:v>
                </c:pt>
                <c:pt idx="57">
                  <c:v>0.21299999999999999</c:v>
                </c:pt>
                <c:pt idx="58">
                  <c:v>0.218</c:v>
                </c:pt>
                <c:pt idx="59">
                  <c:v>0.215</c:v>
                </c:pt>
                <c:pt idx="60">
                  <c:v>0.22</c:v>
                </c:pt>
                <c:pt idx="61">
                  <c:v>0.224</c:v>
                </c:pt>
                <c:pt idx="62">
                  <c:v>0.23300000000000001</c:v>
                </c:pt>
                <c:pt idx="63">
                  <c:v>0.23499999999999999</c:v>
                </c:pt>
                <c:pt idx="64">
                  <c:v>0.24</c:v>
                </c:pt>
                <c:pt idx="65">
                  <c:v>0.24399999999999999</c:v>
                </c:pt>
                <c:pt idx="66">
                  <c:v>0.23599999999999999</c:v>
                </c:pt>
                <c:pt idx="67">
                  <c:v>0.251</c:v>
                </c:pt>
                <c:pt idx="68">
                  <c:v>0.26500000000000001</c:v>
                </c:pt>
                <c:pt idx="69">
                  <c:v>0.26400000000000001</c:v>
                </c:pt>
                <c:pt idx="70">
                  <c:v>0.26400000000000001</c:v>
                </c:pt>
                <c:pt idx="71">
                  <c:v>0.28100000000000003</c:v>
                </c:pt>
                <c:pt idx="72">
                  <c:v>0.28499999999999998</c:v>
                </c:pt>
                <c:pt idx="73">
                  <c:v>0.29099999999999998</c:v>
                </c:pt>
                <c:pt idx="74">
                  <c:v>0.30399999999999999</c:v>
                </c:pt>
                <c:pt idx="75">
                  <c:v>0.307</c:v>
                </c:pt>
                <c:pt idx="76">
                  <c:v>0.307</c:v>
                </c:pt>
                <c:pt idx="77">
                  <c:v>0.29599999999999999</c:v>
                </c:pt>
                <c:pt idx="78">
                  <c:v>0.28199999999999997</c:v>
                </c:pt>
                <c:pt idx="79">
                  <c:v>0.27900000000000003</c:v>
                </c:pt>
                <c:pt idx="80">
                  <c:v>0.27600000000000002</c:v>
                </c:pt>
                <c:pt idx="81">
                  <c:v>0.27200000000000002</c:v>
                </c:pt>
                <c:pt idx="82">
                  <c:v>0.27200000000000002</c:v>
                </c:pt>
                <c:pt idx="83">
                  <c:v>0.27800000000000002</c:v>
                </c:pt>
                <c:pt idx="84">
                  <c:v>0.25600000000000001</c:v>
                </c:pt>
                <c:pt idx="85">
                  <c:v>0.253</c:v>
                </c:pt>
                <c:pt idx="86">
                  <c:v>0.25</c:v>
                </c:pt>
                <c:pt idx="87">
                  <c:v>0.23</c:v>
                </c:pt>
                <c:pt idx="88">
                  <c:v>0.22900000000000001</c:v>
                </c:pt>
                <c:pt idx="89">
                  <c:v>0.221</c:v>
                </c:pt>
                <c:pt idx="90">
                  <c:v>0.21299999999999999</c:v>
                </c:pt>
                <c:pt idx="91">
                  <c:v>0.214</c:v>
                </c:pt>
                <c:pt idx="92">
                  <c:v>0.21099999999999999</c:v>
                </c:pt>
                <c:pt idx="93">
                  <c:v>0.20699999999999999</c:v>
                </c:pt>
                <c:pt idx="94">
                  <c:v>0.21099999999999999</c:v>
                </c:pt>
                <c:pt idx="95">
                  <c:v>0.20599999999999999</c:v>
                </c:pt>
                <c:pt idx="96">
                  <c:v>0.21</c:v>
                </c:pt>
                <c:pt idx="97">
                  <c:v>0.216</c:v>
                </c:pt>
                <c:pt idx="98">
                  <c:v>0.222</c:v>
                </c:pt>
                <c:pt idx="99">
                  <c:v>0.221</c:v>
                </c:pt>
                <c:pt idx="100">
                  <c:v>0.221</c:v>
                </c:pt>
                <c:pt idx="101">
                  <c:v>0.22</c:v>
                </c:pt>
                <c:pt idx="102">
                  <c:v>0.22</c:v>
                </c:pt>
                <c:pt idx="103">
                  <c:v>0.22700000000000001</c:v>
                </c:pt>
                <c:pt idx="104">
                  <c:v>0.23899999999999999</c:v>
                </c:pt>
                <c:pt idx="105">
                  <c:v>0.24299999999999999</c:v>
                </c:pt>
                <c:pt idx="106">
                  <c:v>0.249</c:v>
                </c:pt>
                <c:pt idx="107">
                  <c:v>0.248</c:v>
                </c:pt>
                <c:pt idx="108">
                  <c:v>0.24299999999999999</c:v>
                </c:pt>
                <c:pt idx="109">
                  <c:v>0.252</c:v>
                </c:pt>
                <c:pt idx="110">
                  <c:v>0.26100000000000001</c:v>
                </c:pt>
                <c:pt idx="111">
                  <c:v>0.25600000000000001</c:v>
                </c:pt>
                <c:pt idx="112">
                  <c:v>0.26300000000000001</c:v>
                </c:pt>
                <c:pt idx="113">
                  <c:v>0.26</c:v>
                </c:pt>
                <c:pt idx="114">
                  <c:v>0.26800000000000002</c:v>
                </c:pt>
                <c:pt idx="115">
                  <c:v>0.28599999999999998</c:v>
                </c:pt>
                <c:pt idx="116">
                  <c:v>0.29699999999999999</c:v>
                </c:pt>
                <c:pt idx="117">
                  <c:v>0.29499999999999998</c:v>
                </c:pt>
                <c:pt idx="118">
                  <c:v>0.29299999999999998</c:v>
                </c:pt>
                <c:pt idx="119">
                  <c:v>0.3</c:v>
                </c:pt>
                <c:pt idx="120">
                  <c:v>0.29899999999999999</c:v>
                </c:pt>
                <c:pt idx="121">
                  <c:v>0.29899999999999999</c:v>
                </c:pt>
                <c:pt idx="122">
                  <c:v>0.28699999999999998</c:v>
                </c:pt>
                <c:pt idx="123">
                  <c:v>0.29899999999999999</c:v>
                </c:pt>
                <c:pt idx="124">
                  <c:v>0.308</c:v>
                </c:pt>
                <c:pt idx="125">
                  <c:v>0.31900000000000001</c:v>
                </c:pt>
                <c:pt idx="126">
                  <c:v>0.32200000000000001</c:v>
                </c:pt>
                <c:pt idx="127">
                  <c:v>0.33300000000000002</c:v>
                </c:pt>
                <c:pt idx="128">
                  <c:v>0.34799999999999998</c:v>
                </c:pt>
                <c:pt idx="129">
                  <c:v>0.34100000000000003</c:v>
                </c:pt>
                <c:pt idx="130">
                  <c:v>0.35099999999999998</c:v>
                </c:pt>
                <c:pt idx="131">
                  <c:v>0.36299999999999999</c:v>
                </c:pt>
                <c:pt idx="132">
                  <c:v>0.34</c:v>
                </c:pt>
                <c:pt idx="133">
                  <c:v>0.33700000000000002</c:v>
                </c:pt>
                <c:pt idx="134">
                  <c:v>0.33400000000000002</c:v>
                </c:pt>
                <c:pt idx="135">
                  <c:v>0.29899999999999999</c:v>
                </c:pt>
                <c:pt idx="136">
                  <c:v>0.252</c:v>
                </c:pt>
                <c:pt idx="137">
                  <c:v>0.28899999999999998</c:v>
                </c:pt>
                <c:pt idx="138">
                  <c:v>0.29799999999999999</c:v>
                </c:pt>
                <c:pt idx="139">
                  <c:v>0.31</c:v>
                </c:pt>
                <c:pt idx="140">
                  <c:v>0.314</c:v>
                </c:pt>
                <c:pt idx="141">
                  <c:v>0.28799999999999998</c:v>
                </c:pt>
                <c:pt idx="142">
                  <c:v>0.28699999999999998</c:v>
                </c:pt>
                <c:pt idx="143">
                  <c:v>0.29599999999999999</c:v>
                </c:pt>
                <c:pt idx="144">
                  <c:v>0.28999999999999998</c:v>
                </c:pt>
                <c:pt idx="145">
                  <c:v>0.27400000000000002</c:v>
                </c:pt>
                <c:pt idx="146">
                  <c:v>0.28699999999999998</c:v>
                </c:pt>
                <c:pt idx="147">
                  <c:v>0.28799999999999998</c:v>
                </c:pt>
                <c:pt idx="148">
                  <c:v>0.28399999999999997</c:v>
                </c:pt>
                <c:pt idx="149">
                  <c:v>0.29299999999999998</c:v>
                </c:pt>
                <c:pt idx="150">
                  <c:v>0.28100000000000003</c:v>
                </c:pt>
                <c:pt idx="151">
                  <c:v>0.28299999999999997</c:v>
                </c:pt>
                <c:pt idx="152">
                  <c:v>0.28499999999999998</c:v>
                </c:pt>
                <c:pt idx="153">
                  <c:v>0.27700000000000002</c:v>
                </c:pt>
                <c:pt idx="154">
                  <c:v>0.28599999999999998</c:v>
                </c:pt>
                <c:pt idx="155">
                  <c:v>0.28499999999999998</c:v>
                </c:pt>
                <c:pt idx="156">
                  <c:v>0.28199999999999997</c:v>
                </c:pt>
                <c:pt idx="157">
                  <c:v>0.28599999999999998</c:v>
                </c:pt>
                <c:pt idx="158">
                  <c:v>0.29699999999999999</c:v>
                </c:pt>
                <c:pt idx="159">
                  <c:v>0.30299999999999999</c:v>
                </c:pt>
                <c:pt idx="160">
                  <c:v>0.317</c:v>
                </c:pt>
                <c:pt idx="161">
                  <c:v>0.31900000000000001</c:v>
                </c:pt>
                <c:pt idx="162">
                  <c:v>0.32100000000000001</c:v>
                </c:pt>
                <c:pt idx="163">
                  <c:v>0.32800000000000001</c:v>
                </c:pt>
                <c:pt idx="164">
                  <c:v>0.33</c:v>
                </c:pt>
                <c:pt idx="165">
                  <c:v>0.33500000000000002</c:v>
                </c:pt>
                <c:pt idx="166">
                  <c:v>0.33</c:v>
                </c:pt>
                <c:pt idx="167">
                  <c:v>0.313</c:v>
                </c:pt>
                <c:pt idx="168">
                  <c:v>0.31</c:v>
                </c:pt>
                <c:pt idx="169">
                  <c:v>0.32200000000000001</c:v>
                </c:pt>
                <c:pt idx="170">
                  <c:v>0.34300000000000003</c:v>
                </c:pt>
                <c:pt idx="171">
                  <c:v>0.33400000000000002</c:v>
                </c:pt>
                <c:pt idx="172">
                  <c:v>0.33500000000000002</c:v>
                </c:pt>
                <c:pt idx="173">
                  <c:v>0.34499999999999997</c:v>
                </c:pt>
                <c:pt idx="174">
                  <c:v>0.32200000000000001</c:v>
                </c:pt>
                <c:pt idx="175">
                  <c:v>0.33300000000000002</c:v>
                </c:pt>
                <c:pt idx="176">
                  <c:v>0.33400000000000002</c:v>
                </c:pt>
                <c:pt idx="177">
                  <c:v>0.33800000000000002</c:v>
                </c:pt>
                <c:pt idx="178">
                  <c:v>0.34399999999999997</c:v>
                </c:pt>
                <c:pt idx="179">
                  <c:v>0.34</c:v>
                </c:pt>
                <c:pt idx="180">
                  <c:v>0.31</c:v>
                </c:pt>
                <c:pt idx="181">
                  <c:v>0.313</c:v>
                </c:pt>
                <c:pt idx="182">
                  <c:v>0.313</c:v>
                </c:pt>
                <c:pt idx="183">
                  <c:v>0.317</c:v>
                </c:pt>
                <c:pt idx="184">
                  <c:v>0.32900000000000001</c:v>
                </c:pt>
                <c:pt idx="185">
                  <c:v>0.33400000000000002</c:v>
                </c:pt>
                <c:pt idx="186">
                  <c:v>0.33500000000000002</c:v>
                </c:pt>
                <c:pt idx="187">
                  <c:v>0.34599999999999997</c:v>
                </c:pt>
                <c:pt idx="188">
                  <c:v>0.35899999999999999</c:v>
                </c:pt>
                <c:pt idx="189">
                  <c:v>0.35199999999999998</c:v>
                </c:pt>
                <c:pt idx="190">
                  <c:v>0.36</c:v>
                </c:pt>
                <c:pt idx="191">
                  <c:v>0.35499999999999998</c:v>
                </c:pt>
                <c:pt idx="192">
                  <c:v>0.34300000000000003</c:v>
                </c:pt>
                <c:pt idx="193">
                  <c:v>0.35399999999999998</c:v>
                </c:pt>
                <c:pt idx="194">
                  <c:v>0.372</c:v>
                </c:pt>
                <c:pt idx="195">
                  <c:v>0.36299999999999999</c:v>
                </c:pt>
                <c:pt idx="196">
                  <c:v>0.375</c:v>
                </c:pt>
                <c:pt idx="197">
                  <c:v>0.38</c:v>
                </c:pt>
                <c:pt idx="198">
                  <c:v>0.36499999999999999</c:v>
                </c:pt>
                <c:pt idx="199">
                  <c:v>0.378</c:v>
                </c:pt>
                <c:pt idx="200">
                  <c:v>0.378</c:v>
                </c:pt>
                <c:pt idx="201">
                  <c:v>0.34799999999999998</c:v>
                </c:pt>
                <c:pt idx="202">
                  <c:v>0.34599999999999997</c:v>
                </c:pt>
                <c:pt idx="203">
                  <c:v>0.36199999999999999</c:v>
                </c:pt>
                <c:pt idx="204">
                  <c:v>0.34799999999999998</c:v>
                </c:pt>
                <c:pt idx="205">
                  <c:v>0.35499999999999998</c:v>
                </c:pt>
                <c:pt idx="206">
                  <c:v>0.36599999999999999</c:v>
                </c:pt>
                <c:pt idx="207">
                  <c:v>0.36499999999999999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138-4286-BAD4-16B27C131671}"/>
            </c:ext>
          </c:extLst>
        </c:ser>
        <c:ser>
          <c:idx val="6"/>
          <c:order val="1"/>
          <c:tx>
            <c:strRef>
              <c:f>'42'!$H$28</c:f>
              <c:strCache>
                <c:ptCount val="1"/>
                <c:pt idx="0">
                  <c:v>Woodford</c:v>
                </c:pt>
              </c:strCache>
            </c:strRef>
          </c:tx>
          <c:spPr>
            <a:solidFill>
              <a:schemeClr val="accent2">
                <a:lumMod val="50000"/>
                <a:alpha val="65000"/>
              </a:schemeClr>
            </a:solidFill>
            <a:ln>
              <a:noFill/>
            </a:ln>
          </c:spPr>
          <c:cat>
            <c:numRef>
              <c:f>'42'!$A$29:$A$256</c:f>
              <c:numCache>
                <c:formatCode>mmm\ yyyy</c:formatCode>
                <c:ptCount val="228"/>
                <c:pt idx="0">
                  <c:v>39844</c:v>
                </c:pt>
                <c:pt idx="1">
                  <c:v>39872</c:v>
                </c:pt>
                <c:pt idx="2">
                  <c:v>39903</c:v>
                </c:pt>
                <c:pt idx="3">
                  <c:v>39933</c:v>
                </c:pt>
                <c:pt idx="4">
                  <c:v>39964</c:v>
                </c:pt>
                <c:pt idx="5">
                  <c:v>39994</c:v>
                </c:pt>
                <c:pt idx="6">
                  <c:v>40025</c:v>
                </c:pt>
                <c:pt idx="7">
                  <c:v>40056</c:v>
                </c:pt>
                <c:pt idx="8">
                  <c:v>40086</c:v>
                </c:pt>
                <c:pt idx="9">
                  <c:v>40117</c:v>
                </c:pt>
                <c:pt idx="10">
                  <c:v>40147</c:v>
                </c:pt>
                <c:pt idx="11">
                  <c:v>40178</c:v>
                </c:pt>
                <c:pt idx="12">
                  <c:v>40209</c:v>
                </c:pt>
                <c:pt idx="13">
                  <c:v>40237</c:v>
                </c:pt>
                <c:pt idx="14">
                  <c:v>40268</c:v>
                </c:pt>
                <c:pt idx="15">
                  <c:v>40298</c:v>
                </c:pt>
                <c:pt idx="16">
                  <c:v>40329</c:v>
                </c:pt>
                <c:pt idx="17">
                  <c:v>40359</c:v>
                </c:pt>
                <c:pt idx="18">
                  <c:v>40390</c:v>
                </c:pt>
                <c:pt idx="19">
                  <c:v>40421</c:v>
                </c:pt>
                <c:pt idx="20">
                  <c:v>40451</c:v>
                </c:pt>
                <c:pt idx="21">
                  <c:v>40482</c:v>
                </c:pt>
                <c:pt idx="22">
                  <c:v>40512</c:v>
                </c:pt>
                <c:pt idx="23">
                  <c:v>40543</c:v>
                </c:pt>
                <c:pt idx="24">
                  <c:v>40574</c:v>
                </c:pt>
                <c:pt idx="25">
                  <c:v>40602</c:v>
                </c:pt>
                <c:pt idx="26">
                  <c:v>40633</c:v>
                </c:pt>
                <c:pt idx="27">
                  <c:v>40663</c:v>
                </c:pt>
                <c:pt idx="28">
                  <c:v>40694</c:v>
                </c:pt>
                <c:pt idx="29">
                  <c:v>40724</c:v>
                </c:pt>
                <c:pt idx="30">
                  <c:v>40755</c:v>
                </c:pt>
                <c:pt idx="31">
                  <c:v>40786</c:v>
                </c:pt>
                <c:pt idx="32">
                  <c:v>40816</c:v>
                </c:pt>
                <c:pt idx="33">
                  <c:v>40847</c:v>
                </c:pt>
                <c:pt idx="34">
                  <c:v>40877</c:v>
                </c:pt>
                <c:pt idx="35">
                  <c:v>40908</c:v>
                </c:pt>
                <c:pt idx="36">
                  <c:v>40939</c:v>
                </c:pt>
                <c:pt idx="37">
                  <c:v>40968</c:v>
                </c:pt>
                <c:pt idx="38">
                  <c:v>40999</c:v>
                </c:pt>
                <c:pt idx="39">
                  <c:v>41029</c:v>
                </c:pt>
                <c:pt idx="40">
                  <c:v>41060</c:v>
                </c:pt>
                <c:pt idx="41">
                  <c:v>41090</c:v>
                </c:pt>
                <c:pt idx="42">
                  <c:v>41121</c:v>
                </c:pt>
                <c:pt idx="43">
                  <c:v>41152</c:v>
                </c:pt>
                <c:pt idx="44">
                  <c:v>41182</c:v>
                </c:pt>
                <c:pt idx="45">
                  <c:v>41213</c:v>
                </c:pt>
                <c:pt idx="46">
                  <c:v>41243</c:v>
                </c:pt>
                <c:pt idx="47">
                  <c:v>41274</c:v>
                </c:pt>
                <c:pt idx="48">
                  <c:v>41305</c:v>
                </c:pt>
                <c:pt idx="49">
                  <c:v>41333</c:v>
                </c:pt>
                <c:pt idx="50">
                  <c:v>41364</c:v>
                </c:pt>
                <c:pt idx="51">
                  <c:v>41394</c:v>
                </c:pt>
                <c:pt idx="52">
                  <c:v>41425</c:v>
                </c:pt>
                <c:pt idx="53">
                  <c:v>41455</c:v>
                </c:pt>
                <c:pt idx="54">
                  <c:v>41486</c:v>
                </c:pt>
                <c:pt idx="55">
                  <c:v>41517</c:v>
                </c:pt>
                <c:pt idx="56">
                  <c:v>41547</c:v>
                </c:pt>
                <c:pt idx="57">
                  <c:v>41578</c:v>
                </c:pt>
                <c:pt idx="58">
                  <c:v>41608</c:v>
                </c:pt>
                <c:pt idx="59">
                  <c:v>41639</c:v>
                </c:pt>
                <c:pt idx="60">
                  <c:v>41670</c:v>
                </c:pt>
                <c:pt idx="61">
                  <c:v>41698</c:v>
                </c:pt>
                <c:pt idx="62">
                  <c:v>41729</c:v>
                </c:pt>
                <c:pt idx="63">
                  <c:v>41759</c:v>
                </c:pt>
                <c:pt idx="64">
                  <c:v>41790</c:v>
                </c:pt>
                <c:pt idx="65">
                  <c:v>41820</c:v>
                </c:pt>
                <c:pt idx="66">
                  <c:v>41851</c:v>
                </c:pt>
                <c:pt idx="67">
                  <c:v>41882</c:v>
                </c:pt>
                <c:pt idx="68">
                  <c:v>41912</c:v>
                </c:pt>
                <c:pt idx="69">
                  <c:v>41943</c:v>
                </c:pt>
                <c:pt idx="70">
                  <c:v>41973</c:v>
                </c:pt>
                <c:pt idx="71">
                  <c:v>42004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  <c:pt idx="144">
                  <c:v>44197</c:v>
                </c:pt>
                <c:pt idx="145">
                  <c:v>44228</c:v>
                </c:pt>
                <c:pt idx="146">
                  <c:v>44256</c:v>
                </c:pt>
                <c:pt idx="147">
                  <c:v>44287</c:v>
                </c:pt>
                <c:pt idx="148">
                  <c:v>44317</c:v>
                </c:pt>
                <c:pt idx="149">
                  <c:v>44348</c:v>
                </c:pt>
                <c:pt idx="150">
                  <c:v>44378</c:v>
                </c:pt>
                <c:pt idx="151">
                  <c:v>44409</c:v>
                </c:pt>
                <c:pt idx="152">
                  <c:v>44440</c:v>
                </c:pt>
                <c:pt idx="153">
                  <c:v>44470</c:v>
                </c:pt>
                <c:pt idx="154">
                  <c:v>44501</c:v>
                </c:pt>
                <c:pt idx="155">
                  <c:v>44531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  <c:pt idx="168">
                  <c:v>44927</c:v>
                </c:pt>
                <c:pt idx="169">
                  <c:v>44958</c:v>
                </c:pt>
                <c:pt idx="170">
                  <c:v>44986</c:v>
                </c:pt>
                <c:pt idx="171">
                  <c:v>45017</c:v>
                </c:pt>
                <c:pt idx="172">
                  <c:v>45047</c:v>
                </c:pt>
                <c:pt idx="173">
                  <c:v>45078</c:v>
                </c:pt>
                <c:pt idx="174">
                  <c:v>45108</c:v>
                </c:pt>
                <c:pt idx="175">
                  <c:v>45139</c:v>
                </c:pt>
                <c:pt idx="176">
                  <c:v>45170</c:v>
                </c:pt>
                <c:pt idx="177">
                  <c:v>45200</c:v>
                </c:pt>
                <c:pt idx="178">
                  <c:v>45231</c:v>
                </c:pt>
                <c:pt idx="179">
                  <c:v>45261</c:v>
                </c:pt>
                <c:pt idx="180">
                  <c:v>45292</c:v>
                </c:pt>
                <c:pt idx="181">
                  <c:v>45323</c:v>
                </c:pt>
                <c:pt idx="182">
                  <c:v>45352</c:v>
                </c:pt>
                <c:pt idx="183">
                  <c:v>45383</c:v>
                </c:pt>
                <c:pt idx="184">
                  <c:v>45413</c:v>
                </c:pt>
                <c:pt idx="185">
                  <c:v>45444</c:v>
                </c:pt>
                <c:pt idx="186">
                  <c:v>45474</c:v>
                </c:pt>
                <c:pt idx="187">
                  <c:v>45505</c:v>
                </c:pt>
                <c:pt idx="188">
                  <c:v>45536</c:v>
                </c:pt>
                <c:pt idx="189">
                  <c:v>45566</c:v>
                </c:pt>
                <c:pt idx="190">
                  <c:v>45597</c:v>
                </c:pt>
                <c:pt idx="191">
                  <c:v>45627</c:v>
                </c:pt>
                <c:pt idx="192">
                  <c:v>45658</c:v>
                </c:pt>
                <c:pt idx="193">
                  <c:v>45689</c:v>
                </c:pt>
                <c:pt idx="194">
                  <c:v>45717</c:v>
                </c:pt>
                <c:pt idx="195">
                  <c:v>45748</c:v>
                </c:pt>
                <c:pt idx="196">
                  <c:v>45778</c:v>
                </c:pt>
                <c:pt idx="197">
                  <c:v>45809</c:v>
                </c:pt>
                <c:pt idx="198">
                  <c:v>45839</c:v>
                </c:pt>
                <c:pt idx="199">
                  <c:v>45870</c:v>
                </c:pt>
                <c:pt idx="200">
                  <c:v>45901</c:v>
                </c:pt>
                <c:pt idx="201">
                  <c:v>45931</c:v>
                </c:pt>
                <c:pt idx="202">
                  <c:v>45962</c:v>
                </c:pt>
                <c:pt idx="203">
                  <c:v>45992</c:v>
                </c:pt>
                <c:pt idx="204">
                  <c:v>46023</c:v>
                </c:pt>
                <c:pt idx="205">
                  <c:v>46054</c:v>
                </c:pt>
                <c:pt idx="206">
                  <c:v>46082</c:v>
                </c:pt>
                <c:pt idx="207">
                  <c:v>46113</c:v>
                </c:pt>
                <c:pt idx="208">
                  <c:v>46143</c:v>
                </c:pt>
                <c:pt idx="209">
                  <c:v>46174</c:v>
                </c:pt>
                <c:pt idx="210">
                  <c:v>46204</c:v>
                </c:pt>
                <c:pt idx="211">
                  <c:v>46235</c:v>
                </c:pt>
                <c:pt idx="212">
                  <c:v>46266</c:v>
                </c:pt>
                <c:pt idx="213">
                  <c:v>46296</c:v>
                </c:pt>
                <c:pt idx="214">
                  <c:v>46327</c:v>
                </c:pt>
                <c:pt idx="215">
                  <c:v>46357</c:v>
                </c:pt>
                <c:pt idx="216">
                  <c:v>46388</c:v>
                </c:pt>
                <c:pt idx="217">
                  <c:v>46419</c:v>
                </c:pt>
                <c:pt idx="218">
                  <c:v>46447</c:v>
                </c:pt>
                <c:pt idx="219">
                  <c:v>46478</c:v>
                </c:pt>
                <c:pt idx="220">
                  <c:v>46508</c:v>
                </c:pt>
                <c:pt idx="221">
                  <c:v>46539</c:v>
                </c:pt>
                <c:pt idx="222">
                  <c:v>46569</c:v>
                </c:pt>
                <c:pt idx="223">
                  <c:v>46600</c:v>
                </c:pt>
                <c:pt idx="224">
                  <c:v>46631</c:v>
                </c:pt>
                <c:pt idx="225">
                  <c:v>46661</c:v>
                </c:pt>
                <c:pt idx="226">
                  <c:v>46692</c:v>
                </c:pt>
                <c:pt idx="227">
                  <c:v>46722</c:v>
                </c:pt>
              </c:numCache>
            </c:numRef>
          </c:cat>
          <c:val>
            <c:numRef>
              <c:f>'42'!$H$29:$H$256</c:f>
              <c:numCache>
                <c:formatCode>0.00</c:formatCode>
                <c:ptCount val="228"/>
                <c:pt idx="0">
                  <c:v>3.0000000000000001E-3</c:v>
                </c:pt>
                <c:pt idx="1">
                  <c:v>4.0000000000000001E-3</c:v>
                </c:pt>
                <c:pt idx="2">
                  <c:v>3.0000000000000001E-3</c:v>
                </c:pt>
                <c:pt idx="3">
                  <c:v>4.0000000000000001E-3</c:v>
                </c:pt>
                <c:pt idx="4">
                  <c:v>4.0000000000000001E-3</c:v>
                </c:pt>
                <c:pt idx="5">
                  <c:v>4.0000000000000001E-3</c:v>
                </c:pt>
                <c:pt idx="6">
                  <c:v>4.0000000000000001E-3</c:v>
                </c:pt>
                <c:pt idx="7">
                  <c:v>4.0000000000000001E-3</c:v>
                </c:pt>
                <c:pt idx="8">
                  <c:v>4.0000000000000001E-3</c:v>
                </c:pt>
                <c:pt idx="9">
                  <c:v>3.0000000000000001E-3</c:v>
                </c:pt>
                <c:pt idx="10">
                  <c:v>3.0000000000000001E-3</c:v>
                </c:pt>
                <c:pt idx="11">
                  <c:v>4.0000000000000001E-3</c:v>
                </c:pt>
                <c:pt idx="12">
                  <c:v>4.0000000000000001E-3</c:v>
                </c:pt>
                <c:pt idx="13">
                  <c:v>5.0000000000000001E-3</c:v>
                </c:pt>
                <c:pt idx="14">
                  <c:v>5.0000000000000001E-3</c:v>
                </c:pt>
                <c:pt idx="15">
                  <c:v>5.0000000000000001E-3</c:v>
                </c:pt>
                <c:pt idx="16">
                  <c:v>6.0000000000000001E-3</c:v>
                </c:pt>
                <c:pt idx="17">
                  <c:v>6.0000000000000001E-3</c:v>
                </c:pt>
                <c:pt idx="18">
                  <c:v>6.0000000000000001E-3</c:v>
                </c:pt>
                <c:pt idx="19">
                  <c:v>6.0000000000000001E-3</c:v>
                </c:pt>
                <c:pt idx="20">
                  <c:v>6.0000000000000001E-3</c:v>
                </c:pt>
                <c:pt idx="21">
                  <c:v>7.0000000000000001E-3</c:v>
                </c:pt>
                <c:pt idx="22">
                  <c:v>8.0000000000000002E-3</c:v>
                </c:pt>
                <c:pt idx="23">
                  <c:v>8.0000000000000002E-3</c:v>
                </c:pt>
                <c:pt idx="24">
                  <c:v>8.0000000000000002E-3</c:v>
                </c:pt>
                <c:pt idx="25">
                  <c:v>7.0000000000000001E-3</c:v>
                </c:pt>
                <c:pt idx="26">
                  <c:v>8.0000000000000002E-3</c:v>
                </c:pt>
                <c:pt idx="27">
                  <c:v>0.01</c:v>
                </c:pt>
                <c:pt idx="28">
                  <c:v>1.0999999999999999E-2</c:v>
                </c:pt>
                <c:pt idx="29">
                  <c:v>1.0999999999999999E-2</c:v>
                </c:pt>
                <c:pt idx="30">
                  <c:v>0.01</c:v>
                </c:pt>
                <c:pt idx="31">
                  <c:v>0.01</c:v>
                </c:pt>
                <c:pt idx="32">
                  <c:v>1.2E-2</c:v>
                </c:pt>
                <c:pt idx="33">
                  <c:v>1.2E-2</c:v>
                </c:pt>
                <c:pt idx="34">
                  <c:v>1.2999999999999999E-2</c:v>
                </c:pt>
                <c:pt idx="35">
                  <c:v>1.4999999999999999E-2</c:v>
                </c:pt>
                <c:pt idx="36">
                  <c:v>1.6E-2</c:v>
                </c:pt>
                <c:pt idx="37">
                  <c:v>1.7000000000000001E-2</c:v>
                </c:pt>
                <c:pt idx="38">
                  <c:v>1.4999999999999999E-2</c:v>
                </c:pt>
                <c:pt idx="39">
                  <c:v>1.6E-2</c:v>
                </c:pt>
                <c:pt idx="40">
                  <c:v>1.7999999999999999E-2</c:v>
                </c:pt>
                <c:pt idx="41">
                  <c:v>1.7000000000000001E-2</c:v>
                </c:pt>
                <c:pt idx="42">
                  <c:v>2.1999999999999999E-2</c:v>
                </c:pt>
                <c:pt idx="43">
                  <c:v>2.1999999999999999E-2</c:v>
                </c:pt>
                <c:pt idx="44">
                  <c:v>2.4E-2</c:v>
                </c:pt>
                <c:pt idx="45">
                  <c:v>2.5000000000000001E-2</c:v>
                </c:pt>
                <c:pt idx="46">
                  <c:v>2.3E-2</c:v>
                </c:pt>
                <c:pt idx="47">
                  <c:v>2.4E-2</c:v>
                </c:pt>
                <c:pt idx="48">
                  <c:v>2.9000000000000001E-2</c:v>
                </c:pt>
                <c:pt idx="49">
                  <c:v>2.8000000000000001E-2</c:v>
                </c:pt>
                <c:pt idx="50">
                  <c:v>3.1E-2</c:v>
                </c:pt>
                <c:pt idx="51">
                  <c:v>3.3000000000000002E-2</c:v>
                </c:pt>
                <c:pt idx="52">
                  <c:v>3.3000000000000002E-2</c:v>
                </c:pt>
                <c:pt idx="53">
                  <c:v>3.2000000000000001E-2</c:v>
                </c:pt>
                <c:pt idx="54">
                  <c:v>3.5999999999999997E-2</c:v>
                </c:pt>
                <c:pt idx="55">
                  <c:v>3.9E-2</c:v>
                </c:pt>
                <c:pt idx="56">
                  <c:v>4.1000000000000002E-2</c:v>
                </c:pt>
                <c:pt idx="57">
                  <c:v>4.2999999999999997E-2</c:v>
                </c:pt>
                <c:pt idx="58">
                  <c:v>0.04</c:v>
                </c:pt>
                <c:pt idx="59">
                  <c:v>3.7999999999999999E-2</c:v>
                </c:pt>
                <c:pt idx="60">
                  <c:v>3.9E-2</c:v>
                </c:pt>
                <c:pt idx="61">
                  <c:v>4.4999999999999998E-2</c:v>
                </c:pt>
                <c:pt idx="62">
                  <c:v>4.3999999999999997E-2</c:v>
                </c:pt>
                <c:pt idx="63">
                  <c:v>4.2999999999999997E-2</c:v>
                </c:pt>
                <c:pt idx="64">
                  <c:v>0.05</c:v>
                </c:pt>
                <c:pt idx="65">
                  <c:v>5.0999999999999997E-2</c:v>
                </c:pt>
                <c:pt idx="66">
                  <c:v>5.3999999999999999E-2</c:v>
                </c:pt>
                <c:pt idx="67">
                  <c:v>5.2999999999999999E-2</c:v>
                </c:pt>
                <c:pt idx="68">
                  <c:v>5.8000000000000003E-2</c:v>
                </c:pt>
                <c:pt idx="69">
                  <c:v>0.06</c:v>
                </c:pt>
                <c:pt idx="70">
                  <c:v>6.4000000000000001E-2</c:v>
                </c:pt>
                <c:pt idx="71">
                  <c:v>5.8999999999999997E-2</c:v>
                </c:pt>
                <c:pt idx="72">
                  <c:v>5.8999999999999997E-2</c:v>
                </c:pt>
                <c:pt idx="73">
                  <c:v>5.6000000000000001E-2</c:v>
                </c:pt>
                <c:pt idx="74">
                  <c:v>6.5000000000000002E-2</c:v>
                </c:pt>
                <c:pt idx="75">
                  <c:v>7.0999999999999994E-2</c:v>
                </c:pt>
                <c:pt idx="76">
                  <c:v>6.7000000000000004E-2</c:v>
                </c:pt>
                <c:pt idx="77">
                  <c:v>6.7000000000000004E-2</c:v>
                </c:pt>
                <c:pt idx="78">
                  <c:v>7.3999999999999996E-2</c:v>
                </c:pt>
                <c:pt idx="79">
                  <c:v>7.0000000000000007E-2</c:v>
                </c:pt>
                <c:pt idx="80">
                  <c:v>7.3999999999999996E-2</c:v>
                </c:pt>
                <c:pt idx="81">
                  <c:v>7.2999999999999995E-2</c:v>
                </c:pt>
                <c:pt idx="82">
                  <c:v>7.8E-2</c:v>
                </c:pt>
                <c:pt idx="83">
                  <c:v>8.5999999999999993E-2</c:v>
                </c:pt>
                <c:pt idx="84">
                  <c:v>8.8999999999999996E-2</c:v>
                </c:pt>
                <c:pt idx="85">
                  <c:v>7.0000000000000007E-2</c:v>
                </c:pt>
                <c:pt idx="86">
                  <c:v>8.4000000000000005E-2</c:v>
                </c:pt>
                <c:pt idx="87">
                  <c:v>7.5999999999999998E-2</c:v>
                </c:pt>
                <c:pt idx="88">
                  <c:v>8.1000000000000003E-2</c:v>
                </c:pt>
                <c:pt idx="89">
                  <c:v>7.6999999999999999E-2</c:v>
                </c:pt>
                <c:pt idx="90">
                  <c:v>7.3999999999999996E-2</c:v>
                </c:pt>
                <c:pt idx="91">
                  <c:v>7.0999999999999994E-2</c:v>
                </c:pt>
                <c:pt idx="92">
                  <c:v>7.0000000000000007E-2</c:v>
                </c:pt>
                <c:pt idx="93">
                  <c:v>7.0000000000000007E-2</c:v>
                </c:pt>
                <c:pt idx="94">
                  <c:v>7.0999999999999994E-2</c:v>
                </c:pt>
                <c:pt idx="95">
                  <c:v>7.2999999999999995E-2</c:v>
                </c:pt>
                <c:pt idx="96">
                  <c:v>7.3999999999999996E-2</c:v>
                </c:pt>
                <c:pt idx="97">
                  <c:v>7.9000000000000001E-2</c:v>
                </c:pt>
                <c:pt idx="98">
                  <c:v>8.2000000000000003E-2</c:v>
                </c:pt>
                <c:pt idx="99">
                  <c:v>7.8E-2</c:v>
                </c:pt>
                <c:pt idx="100">
                  <c:v>7.4999999999999997E-2</c:v>
                </c:pt>
                <c:pt idx="101">
                  <c:v>7.5999999999999998E-2</c:v>
                </c:pt>
                <c:pt idx="102">
                  <c:v>7.1999999999999995E-2</c:v>
                </c:pt>
                <c:pt idx="103">
                  <c:v>7.0000000000000007E-2</c:v>
                </c:pt>
                <c:pt idx="104">
                  <c:v>7.6999999999999999E-2</c:v>
                </c:pt>
                <c:pt idx="105">
                  <c:v>8.4000000000000005E-2</c:v>
                </c:pt>
                <c:pt idx="106">
                  <c:v>8.4000000000000005E-2</c:v>
                </c:pt>
                <c:pt idx="107">
                  <c:v>7.5999999999999998E-2</c:v>
                </c:pt>
                <c:pt idx="108">
                  <c:v>8.3000000000000004E-2</c:v>
                </c:pt>
                <c:pt idx="109">
                  <c:v>8.5999999999999993E-2</c:v>
                </c:pt>
                <c:pt idx="110">
                  <c:v>9.1999999999999998E-2</c:v>
                </c:pt>
                <c:pt idx="111">
                  <c:v>9.0999999999999998E-2</c:v>
                </c:pt>
                <c:pt idx="112">
                  <c:v>0.09</c:v>
                </c:pt>
                <c:pt idx="113">
                  <c:v>9.0999999999999998E-2</c:v>
                </c:pt>
                <c:pt idx="114">
                  <c:v>9.8000000000000004E-2</c:v>
                </c:pt>
                <c:pt idx="115">
                  <c:v>0.10299999999999999</c:v>
                </c:pt>
                <c:pt idx="116">
                  <c:v>0.111</c:v>
                </c:pt>
                <c:pt idx="117">
                  <c:v>0.106</c:v>
                </c:pt>
                <c:pt idx="118">
                  <c:v>0.104</c:v>
                </c:pt>
                <c:pt idx="119">
                  <c:v>0.108</c:v>
                </c:pt>
                <c:pt idx="120">
                  <c:v>0.104</c:v>
                </c:pt>
                <c:pt idx="121">
                  <c:v>9.6000000000000002E-2</c:v>
                </c:pt>
                <c:pt idx="122">
                  <c:v>0.10199999999999999</c:v>
                </c:pt>
                <c:pt idx="123">
                  <c:v>0.10199999999999999</c:v>
                </c:pt>
                <c:pt idx="124">
                  <c:v>0.10100000000000001</c:v>
                </c:pt>
                <c:pt idx="125">
                  <c:v>9.9000000000000005E-2</c:v>
                </c:pt>
                <c:pt idx="126">
                  <c:v>9.4E-2</c:v>
                </c:pt>
                <c:pt idx="127">
                  <c:v>9.0999999999999998E-2</c:v>
                </c:pt>
                <c:pt idx="128">
                  <c:v>0.109</c:v>
                </c:pt>
                <c:pt idx="129">
                  <c:v>0.12</c:v>
                </c:pt>
                <c:pt idx="130">
                  <c:v>0.113</c:v>
                </c:pt>
                <c:pt idx="131">
                  <c:v>0.123</c:v>
                </c:pt>
                <c:pt idx="132">
                  <c:v>0.114</c:v>
                </c:pt>
                <c:pt idx="133">
                  <c:v>0.11899999999999999</c:v>
                </c:pt>
                <c:pt idx="134">
                  <c:v>0.121</c:v>
                </c:pt>
                <c:pt idx="135">
                  <c:v>0.107</c:v>
                </c:pt>
                <c:pt idx="136">
                  <c:v>6.3E-2</c:v>
                </c:pt>
                <c:pt idx="137">
                  <c:v>0.10299999999999999</c:v>
                </c:pt>
                <c:pt idx="138">
                  <c:v>0.107</c:v>
                </c:pt>
                <c:pt idx="139">
                  <c:v>0.104</c:v>
                </c:pt>
                <c:pt idx="140">
                  <c:v>0.106</c:v>
                </c:pt>
                <c:pt idx="141">
                  <c:v>0.1</c:v>
                </c:pt>
                <c:pt idx="142">
                  <c:v>0.10299999999999999</c:v>
                </c:pt>
                <c:pt idx="143">
                  <c:v>9.6000000000000002E-2</c:v>
                </c:pt>
                <c:pt idx="144">
                  <c:v>9.5000000000000001E-2</c:v>
                </c:pt>
                <c:pt idx="145">
                  <c:v>6.7000000000000004E-2</c:v>
                </c:pt>
                <c:pt idx="146">
                  <c:v>9.0999999999999998E-2</c:v>
                </c:pt>
                <c:pt idx="147">
                  <c:v>8.5999999999999993E-2</c:v>
                </c:pt>
                <c:pt idx="148">
                  <c:v>8.7999999999999995E-2</c:v>
                </c:pt>
                <c:pt idx="149">
                  <c:v>8.5999999999999993E-2</c:v>
                </c:pt>
                <c:pt idx="150">
                  <c:v>8.4000000000000005E-2</c:v>
                </c:pt>
                <c:pt idx="151">
                  <c:v>8.2000000000000003E-2</c:v>
                </c:pt>
                <c:pt idx="152">
                  <c:v>0.09</c:v>
                </c:pt>
                <c:pt idx="153">
                  <c:v>8.6999999999999994E-2</c:v>
                </c:pt>
                <c:pt idx="154">
                  <c:v>8.5000000000000006E-2</c:v>
                </c:pt>
                <c:pt idx="155">
                  <c:v>8.5000000000000006E-2</c:v>
                </c:pt>
                <c:pt idx="156">
                  <c:v>8.4000000000000005E-2</c:v>
                </c:pt>
                <c:pt idx="157">
                  <c:v>7.8E-2</c:v>
                </c:pt>
                <c:pt idx="158">
                  <c:v>9.0999999999999998E-2</c:v>
                </c:pt>
                <c:pt idx="159">
                  <c:v>9.5000000000000001E-2</c:v>
                </c:pt>
                <c:pt idx="160">
                  <c:v>9.5000000000000001E-2</c:v>
                </c:pt>
                <c:pt idx="161">
                  <c:v>9.4E-2</c:v>
                </c:pt>
                <c:pt idx="162">
                  <c:v>8.8999999999999996E-2</c:v>
                </c:pt>
                <c:pt idx="163">
                  <c:v>9.0999999999999998E-2</c:v>
                </c:pt>
                <c:pt idx="164">
                  <c:v>0.09</c:v>
                </c:pt>
                <c:pt idx="165">
                  <c:v>8.6999999999999994E-2</c:v>
                </c:pt>
                <c:pt idx="166">
                  <c:v>9.4E-2</c:v>
                </c:pt>
                <c:pt idx="167">
                  <c:v>8.7999999999999995E-2</c:v>
                </c:pt>
                <c:pt idx="168">
                  <c:v>9.2999999999999999E-2</c:v>
                </c:pt>
                <c:pt idx="169">
                  <c:v>9.2999999999999999E-2</c:v>
                </c:pt>
                <c:pt idx="170">
                  <c:v>9.6000000000000002E-2</c:v>
                </c:pt>
                <c:pt idx="171">
                  <c:v>9.2999999999999999E-2</c:v>
                </c:pt>
                <c:pt idx="172">
                  <c:v>0.104</c:v>
                </c:pt>
                <c:pt idx="173">
                  <c:v>0.10100000000000001</c:v>
                </c:pt>
                <c:pt idx="174">
                  <c:v>0.10299999999999999</c:v>
                </c:pt>
                <c:pt idx="175">
                  <c:v>9.7000000000000003E-2</c:v>
                </c:pt>
                <c:pt idx="176">
                  <c:v>9.1999999999999998E-2</c:v>
                </c:pt>
                <c:pt idx="177">
                  <c:v>8.8999999999999996E-2</c:v>
                </c:pt>
                <c:pt idx="178">
                  <c:v>8.8999999999999996E-2</c:v>
                </c:pt>
                <c:pt idx="179">
                  <c:v>8.6999999999999994E-2</c:v>
                </c:pt>
                <c:pt idx="180">
                  <c:v>7.8E-2</c:v>
                </c:pt>
                <c:pt idx="181">
                  <c:v>8.1000000000000003E-2</c:v>
                </c:pt>
                <c:pt idx="182">
                  <c:v>0.08</c:v>
                </c:pt>
                <c:pt idx="183">
                  <c:v>8.4000000000000005E-2</c:v>
                </c:pt>
                <c:pt idx="184">
                  <c:v>8.5999999999999993E-2</c:v>
                </c:pt>
                <c:pt idx="185">
                  <c:v>8.1000000000000003E-2</c:v>
                </c:pt>
                <c:pt idx="186">
                  <c:v>7.9000000000000001E-2</c:v>
                </c:pt>
                <c:pt idx="187">
                  <c:v>8.4000000000000005E-2</c:v>
                </c:pt>
                <c:pt idx="188">
                  <c:v>0.09</c:v>
                </c:pt>
                <c:pt idx="189">
                  <c:v>9.0999999999999998E-2</c:v>
                </c:pt>
                <c:pt idx="190">
                  <c:v>9.2999999999999999E-2</c:v>
                </c:pt>
                <c:pt idx="191">
                  <c:v>9.1999999999999998E-2</c:v>
                </c:pt>
                <c:pt idx="192">
                  <c:v>0.09</c:v>
                </c:pt>
                <c:pt idx="193">
                  <c:v>8.3000000000000004E-2</c:v>
                </c:pt>
                <c:pt idx="194">
                  <c:v>8.5000000000000006E-2</c:v>
                </c:pt>
                <c:pt idx="195">
                  <c:v>0.08</c:v>
                </c:pt>
                <c:pt idx="196">
                  <c:v>0.08</c:v>
                </c:pt>
                <c:pt idx="197">
                  <c:v>0.08</c:v>
                </c:pt>
                <c:pt idx="198">
                  <c:v>0.08</c:v>
                </c:pt>
                <c:pt idx="199">
                  <c:v>7.8E-2</c:v>
                </c:pt>
                <c:pt idx="200">
                  <c:v>7.6999999999999999E-2</c:v>
                </c:pt>
                <c:pt idx="201">
                  <c:v>7.9000000000000001E-2</c:v>
                </c:pt>
                <c:pt idx="202">
                  <c:v>7.9000000000000001E-2</c:v>
                </c:pt>
                <c:pt idx="203">
                  <c:v>0.08</c:v>
                </c:pt>
                <c:pt idx="204">
                  <c:v>7.5999999999999998E-2</c:v>
                </c:pt>
                <c:pt idx="205">
                  <c:v>7.9000000000000001E-2</c:v>
                </c:pt>
                <c:pt idx="206">
                  <c:v>8.1000000000000003E-2</c:v>
                </c:pt>
                <c:pt idx="207">
                  <c:v>8.2000000000000003E-2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138-4286-BAD4-16B27C131671}"/>
            </c:ext>
          </c:extLst>
        </c:ser>
        <c:ser>
          <c:idx val="5"/>
          <c:order val="2"/>
          <c:tx>
            <c:strRef>
              <c:f>'42'!$G$28</c:f>
              <c:strCache>
                <c:ptCount val="1"/>
                <c:pt idx="0">
                  <c:v>Mississippian</c:v>
                </c:pt>
              </c:strCache>
            </c:strRef>
          </c:tx>
          <c:spPr>
            <a:solidFill>
              <a:schemeClr val="accent2">
                <a:alpha val="65000"/>
              </a:schemeClr>
            </a:solidFill>
            <a:ln>
              <a:noFill/>
            </a:ln>
          </c:spPr>
          <c:cat>
            <c:numRef>
              <c:f>'42'!$A$29:$A$256</c:f>
              <c:numCache>
                <c:formatCode>mmm\ yyyy</c:formatCode>
                <c:ptCount val="228"/>
                <c:pt idx="0">
                  <c:v>39844</c:v>
                </c:pt>
                <c:pt idx="1">
                  <c:v>39872</c:v>
                </c:pt>
                <c:pt idx="2">
                  <c:v>39903</c:v>
                </c:pt>
                <c:pt idx="3">
                  <c:v>39933</c:v>
                </c:pt>
                <c:pt idx="4">
                  <c:v>39964</c:v>
                </c:pt>
                <c:pt idx="5">
                  <c:v>39994</c:v>
                </c:pt>
                <c:pt idx="6">
                  <c:v>40025</c:v>
                </c:pt>
                <c:pt idx="7">
                  <c:v>40056</c:v>
                </c:pt>
                <c:pt idx="8">
                  <c:v>40086</c:v>
                </c:pt>
                <c:pt idx="9">
                  <c:v>40117</c:v>
                </c:pt>
                <c:pt idx="10">
                  <c:v>40147</c:v>
                </c:pt>
                <c:pt idx="11">
                  <c:v>40178</c:v>
                </c:pt>
                <c:pt idx="12">
                  <c:v>40209</c:v>
                </c:pt>
                <c:pt idx="13">
                  <c:v>40237</c:v>
                </c:pt>
                <c:pt idx="14">
                  <c:v>40268</c:v>
                </c:pt>
                <c:pt idx="15">
                  <c:v>40298</c:v>
                </c:pt>
                <c:pt idx="16">
                  <c:v>40329</c:v>
                </c:pt>
                <c:pt idx="17">
                  <c:v>40359</c:v>
                </c:pt>
                <c:pt idx="18">
                  <c:v>40390</c:v>
                </c:pt>
                <c:pt idx="19">
                  <c:v>40421</c:v>
                </c:pt>
                <c:pt idx="20">
                  <c:v>40451</c:v>
                </c:pt>
                <c:pt idx="21">
                  <c:v>40482</c:v>
                </c:pt>
                <c:pt idx="22">
                  <c:v>40512</c:v>
                </c:pt>
                <c:pt idx="23">
                  <c:v>40543</c:v>
                </c:pt>
                <c:pt idx="24">
                  <c:v>40574</c:v>
                </c:pt>
                <c:pt idx="25">
                  <c:v>40602</c:v>
                </c:pt>
                <c:pt idx="26">
                  <c:v>40633</c:v>
                </c:pt>
                <c:pt idx="27">
                  <c:v>40663</c:v>
                </c:pt>
                <c:pt idx="28">
                  <c:v>40694</c:v>
                </c:pt>
                <c:pt idx="29">
                  <c:v>40724</c:v>
                </c:pt>
                <c:pt idx="30">
                  <c:v>40755</c:v>
                </c:pt>
                <c:pt idx="31">
                  <c:v>40786</c:v>
                </c:pt>
                <c:pt idx="32">
                  <c:v>40816</c:v>
                </c:pt>
                <c:pt idx="33">
                  <c:v>40847</c:v>
                </c:pt>
                <c:pt idx="34">
                  <c:v>40877</c:v>
                </c:pt>
                <c:pt idx="35">
                  <c:v>40908</c:v>
                </c:pt>
                <c:pt idx="36">
                  <c:v>40939</c:v>
                </c:pt>
                <c:pt idx="37">
                  <c:v>40968</c:v>
                </c:pt>
                <c:pt idx="38">
                  <c:v>40999</c:v>
                </c:pt>
                <c:pt idx="39">
                  <c:v>41029</c:v>
                </c:pt>
                <c:pt idx="40">
                  <c:v>41060</c:v>
                </c:pt>
                <c:pt idx="41">
                  <c:v>41090</c:v>
                </c:pt>
                <c:pt idx="42">
                  <c:v>41121</c:v>
                </c:pt>
                <c:pt idx="43">
                  <c:v>41152</c:v>
                </c:pt>
                <c:pt idx="44">
                  <c:v>41182</c:v>
                </c:pt>
                <c:pt idx="45">
                  <c:v>41213</c:v>
                </c:pt>
                <c:pt idx="46">
                  <c:v>41243</c:v>
                </c:pt>
                <c:pt idx="47">
                  <c:v>41274</c:v>
                </c:pt>
                <c:pt idx="48">
                  <c:v>41305</c:v>
                </c:pt>
                <c:pt idx="49">
                  <c:v>41333</c:v>
                </c:pt>
                <c:pt idx="50">
                  <c:v>41364</c:v>
                </c:pt>
                <c:pt idx="51">
                  <c:v>41394</c:v>
                </c:pt>
                <c:pt idx="52">
                  <c:v>41425</c:v>
                </c:pt>
                <c:pt idx="53">
                  <c:v>41455</c:v>
                </c:pt>
                <c:pt idx="54">
                  <c:v>41486</c:v>
                </c:pt>
                <c:pt idx="55">
                  <c:v>41517</c:v>
                </c:pt>
                <c:pt idx="56">
                  <c:v>41547</c:v>
                </c:pt>
                <c:pt idx="57">
                  <c:v>41578</c:v>
                </c:pt>
                <c:pt idx="58">
                  <c:v>41608</c:v>
                </c:pt>
                <c:pt idx="59">
                  <c:v>41639</c:v>
                </c:pt>
                <c:pt idx="60">
                  <c:v>41670</c:v>
                </c:pt>
                <c:pt idx="61">
                  <c:v>41698</c:v>
                </c:pt>
                <c:pt idx="62">
                  <c:v>41729</c:v>
                </c:pt>
                <c:pt idx="63">
                  <c:v>41759</c:v>
                </c:pt>
                <c:pt idx="64">
                  <c:v>41790</c:v>
                </c:pt>
                <c:pt idx="65">
                  <c:v>41820</c:v>
                </c:pt>
                <c:pt idx="66">
                  <c:v>41851</c:v>
                </c:pt>
                <c:pt idx="67">
                  <c:v>41882</c:v>
                </c:pt>
                <c:pt idx="68">
                  <c:v>41912</c:v>
                </c:pt>
                <c:pt idx="69">
                  <c:v>41943</c:v>
                </c:pt>
                <c:pt idx="70">
                  <c:v>41973</c:v>
                </c:pt>
                <c:pt idx="71">
                  <c:v>42004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  <c:pt idx="144">
                  <c:v>44197</c:v>
                </c:pt>
                <c:pt idx="145">
                  <c:v>44228</c:v>
                </c:pt>
                <c:pt idx="146">
                  <c:v>44256</c:v>
                </c:pt>
                <c:pt idx="147">
                  <c:v>44287</c:v>
                </c:pt>
                <c:pt idx="148">
                  <c:v>44317</c:v>
                </c:pt>
                <c:pt idx="149">
                  <c:v>44348</c:v>
                </c:pt>
                <c:pt idx="150">
                  <c:v>44378</c:v>
                </c:pt>
                <c:pt idx="151">
                  <c:v>44409</c:v>
                </c:pt>
                <c:pt idx="152">
                  <c:v>44440</c:v>
                </c:pt>
                <c:pt idx="153">
                  <c:v>44470</c:v>
                </c:pt>
                <c:pt idx="154">
                  <c:v>44501</c:v>
                </c:pt>
                <c:pt idx="155">
                  <c:v>44531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  <c:pt idx="168">
                  <c:v>44927</c:v>
                </c:pt>
                <c:pt idx="169">
                  <c:v>44958</c:v>
                </c:pt>
                <c:pt idx="170">
                  <c:v>44986</c:v>
                </c:pt>
                <c:pt idx="171">
                  <c:v>45017</c:v>
                </c:pt>
                <c:pt idx="172">
                  <c:v>45047</c:v>
                </c:pt>
                <c:pt idx="173">
                  <c:v>45078</c:v>
                </c:pt>
                <c:pt idx="174">
                  <c:v>45108</c:v>
                </c:pt>
                <c:pt idx="175">
                  <c:v>45139</c:v>
                </c:pt>
                <c:pt idx="176">
                  <c:v>45170</c:v>
                </c:pt>
                <c:pt idx="177">
                  <c:v>45200</c:v>
                </c:pt>
                <c:pt idx="178">
                  <c:v>45231</c:v>
                </c:pt>
                <c:pt idx="179">
                  <c:v>45261</c:v>
                </c:pt>
                <c:pt idx="180">
                  <c:v>45292</c:v>
                </c:pt>
                <c:pt idx="181">
                  <c:v>45323</c:v>
                </c:pt>
                <c:pt idx="182">
                  <c:v>45352</c:v>
                </c:pt>
                <c:pt idx="183">
                  <c:v>45383</c:v>
                </c:pt>
                <c:pt idx="184">
                  <c:v>45413</c:v>
                </c:pt>
                <c:pt idx="185">
                  <c:v>45444</c:v>
                </c:pt>
                <c:pt idx="186">
                  <c:v>45474</c:v>
                </c:pt>
                <c:pt idx="187">
                  <c:v>45505</c:v>
                </c:pt>
                <c:pt idx="188">
                  <c:v>45536</c:v>
                </c:pt>
                <c:pt idx="189">
                  <c:v>45566</c:v>
                </c:pt>
                <c:pt idx="190">
                  <c:v>45597</c:v>
                </c:pt>
                <c:pt idx="191">
                  <c:v>45627</c:v>
                </c:pt>
                <c:pt idx="192">
                  <c:v>45658</c:v>
                </c:pt>
                <c:pt idx="193">
                  <c:v>45689</c:v>
                </c:pt>
                <c:pt idx="194">
                  <c:v>45717</c:v>
                </c:pt>
                <c:pt idx="195">
                  <c:v>45748</c:v>
                </c:pt>
                <c:pt idx="196">
                  <c:v>45778</c:v>
                </c:pt>
                <c:pt idx="197">
                  <c:v>45809</c:v>
                </c:pt>
                <c:pt idx="198">
                  <c:v>45839</c:v>
                </c:pt>
                <c:pt idx="199">
                  <c:v>45870</c:v>
                </c:pt>
                <c:pt idx="200">
                  <c:v>45901</c:v>
                </c:pt>
                <c:pt idx="201">
                  <c:v>45931</c:v>
                </c:pt>
                <c:pt idx="202">
                  <c:v>45962</c:v>
                </c:pt>
                <c:pt idx="203">
                  <c:v>45992</c:v>
                </c:pt>
                <c:pt idx="204">
                  <c:v>46023</c:v>
                </c:pt>
                <c:pt idx="205">
                  <c:v>46054</c:v>
                </c:pt>
                <c:pt idx="206">
                  <c:v>46082</c:v>
                </c:pt>
                <c:pt idx="207">
                  <c:v>46113</c:v>
                </c:pt>
                <c:pt idx="208">
                  <c:v>46143</c:v>
                </c:pt>
                <c:pt idx="209">
                  <c:v>46174</c:v>
                </c:pt>
                <c:pt idx="210">
                  <c:v>46204</c:v>
                </c:pt>
                <c:pt idx="211">
                  <c:v>46235</c:v>
                </c:pt>
                <c:pt idx="212">
                  <c:v>46266</c:v>
                </c:pt>
                <c:pt idx="213">
                  <c:v>46296</c:v>
                </c:pt>
                <c:pt idx="214">
                  <c:v>46327</c:v>
                </c:pt>
                <c:pt idx="215">
                  <c:v>46357</c:v>
                </c:pt>
                <c:pt idx="216">
                  <c:v>46388</c:v>
                </c:pt>
                <c:pt idx="217">
                  <c:v>46419</c:v>
                </c:pt>
                <c:pt idx="218">
                  <c:v>46447</c:v>
                </c:pt>
                <c:pt idx="219">
                  <c:v>46478</c:v>
                </c:pt>
                <c:pt idx="220">
                  <c:v>46508</c:v>
                </c:pt>
                <c:pt idx="221">
                  <c:v>46539</c:v>
                </c:pt>
                <c:pt idx="222">
                  <c:v>46569</c:v>
                </c:pt>
                <c:pt idx="223">
                  <c:v>46600</c:v>
                </c:pt>
                <c:pt idx="224">
                  <c:v>46631</c:v>
                </c:pt>
                <c:pt idx="225">
                  <c:v>46661</c:v>
                </c:pt>
                <c:pt idx="226">
                  <c:v>46692</c:v>
                </c:pt>
                <c:pt idx="227">
                  <c:v>46722</c:v>
                </c:pt>
              </c:numCache>
            </c:numRef>
          </c:cat>
          <c:val>
            <c:numRef>
              <c:f>'42'!$G$29:$G$256</c:f>
              <c:numCache>
                <c:formatCode>0.00</c:formatCode>
                <c:ptCount val="228"/>
                <c:pt idx="0">
                  <c:v>1.7000000000000001E-2</c:v>
                </c:pt>
                <c:pt idx="1">
                  <c:v>1.9E-2</c:v>
                </c:pt>
                <c:pt idx="2">
                  <c:v>1.7000000000000001E-2</c:v>
                </c:pt>
                <c:pt idx="3">
                  <c:v>1.7999999999999999E-2</c:v>
                </c:pt>
                <c:pt idx="4">
                  <c:v>1.7999999999999999E-2</c:v>
                </c:pt>
                <c:pt idx="5">
                  <c:v>1.9E-2</c:v>
                </c:pt>
                <c:pt idx="6">
                  <c:v>1.7999999999999999E-2</c:v>
                </c:pt>
                <c:pt idx="7">
                  <c:v>1.7000000000000001E-2</c:v>
                </c:pt>
                <c:pt idx="8">
                  <c:v>1.6E-2</c:v>
                </c:pt>
                <c:pt idx="9">
                  <c:v>1.6E-2</c:v>
                </c:pt>
                <c:pt idx="10">
                  <c:v>1.7000000000000001E-2</c:v>
                </c:pt>
                <c:pt idx="11">
                  <c:v>1.4999999999999999E-2</c:v>
                </c:pt>
                <c:pt idx="12">
                  <c:v>1.4E-2</c:v>
                </c:pt>
                <c:pt idx="13">
                  <c:v>1.6E-2</c:v>
                </c:pt>
                <c:pt idx="14">
                  <c:v>1.7000000000000001E-2</c:v>
                </c:pt>
                <c:pt idx="15">
                  <c:v>1.7000000000000001E-2</c:v>
                </c:pt>
                <c:pt idx="16">
                  <c:v>1.6E-2</c:v>
                </c:pt>
                <c:pt idx="17">
                  <c:v>1.6E-2</c:v>
                </c:pt>
                <c:pt idx="18">
                  <c:v>1.7000000000000001E-2</c:v>
                </c:pt>
                <c:pt idx="19">
                  <c:v>1.7000000000000001E-2</c:v>
                </c:pt>
                <c:pt idx="20">
                  <c:v>1.7000000000000001E-2</c:v>
                </c:pt>
                <c:pt idx="21">
                  <c:v>1.7000000000000001E-2</c:v>
                </c:pt>
                <c:pt idx="22">
                  <c:v>1.9E-2</c:v>
                </c:pt>
                <c:pt idx="23">
                  <c:v>1.9E-2</c:v>
                </c:pt>
                <c:pt idx="24">
                  <c:v>1.9E-2</c:v>
                </c:pt>
                <c:pt idx="25">
                  <c:v>1.7000000000000001E-2</c:v>
                </c:pt>
                <c:pt idx="26">
                  <c:v>2.1999999999999999E-2</c:v>
                </c:pt>
                <c:pt idx="27">
                  <c:v>2.1999999999999999E-2</c:v>
                </c:pt>
                <c:pt idx="28">
                  <c:v>2.3E-2</c:v>
                </c:pt>
                <c:pt idx="29">
                  <c:v>2.1999999999999999E-2</c:v>
                </c:pt>
                <c:pt idx="30">
                  <c:v>2.4E-2</c:v>
                </c:pt>
                <c:pt idx="31">
                  <c:v>2.5000000000000001E-2</c:v>
                </c:pt>
                <c:pt idx="32">
                  <c:v>2.8000000000000001E-2</c:v>
                </c:pt>
                <c:pt idx="33">
                  <c:v>2.9000000000000001E-2</c:v>
                </c:pt>
                <c:pt idx="34">
                  <c:v>0.03</c:v>
                </c:pt>
                <c:pt idx="35">
                  <c:v>0.03</c:v>
                </c:pt>
                <c:pt idx="36">
                  <c:v>3.3000000000000002E-2</c:v>
                </c:pt>
                <c:pt idx="37">
                  <c:v>3.5000000000000003E-2</c:v>
                </c:pt>
                <c:pt idx="38">
                  <c:v>3.5999999999999997E-2</c:v>
                </c:pt>
                <c:pt idx="39">
                  <c:v>3.7999999999999999E-2</c:v>
                </c:pt>
                <c:pt idx="40">
                  <c:v>4.2000000000000003E-2</c:v>
                </c:pt>
                <c:pt idx="41">
                  <c:v>4.2000000000000003E-2</c:v>
                </c:pt>
                <c:pt idx="42">
                  <c:v>4.2999999999999997E-2</c:v>
                </c:pt>
                <c:pt idx="43">
                  <c:v>4.7E-2</c:v>
                </c:pt>
                <c:pt idx="44">
                  <c:v>4.9000000000000002E-2</c:v>
                </c:pt>
                <c:pt idx="45">
                  <c:v>5.6000000000000001E-2</c:v>
                </c:pt>
                <c:pt idx="46">
                  <c:v>5.8999999999999997E-2</c:v>
                </c:pt>
                <c:pt idx="47">
                  <c:v>6.3E-2</c:v>
                </c:pt>
                <c:pt idx="48">
                  <c:v>6.5000000000000002E-2</c:v>
                </c:pt>
                <c:pt idx="49">
                  <c:v>5.2999999999999999E-2</c:v>
                </c:pt>
                <c:pt idx="50">
                  <c:v>6.5000000000000002E-2</c:v>
                </c:pt>
                <c:pt idx="51">
                  <c:v>7.2999999999999995E-2</c:v>
                </c:pt>
                <c:pt idx="52">
                  <c:v>7.6999999999999999E-2</c:v>
                </c:pt>
                <c:pt idx="53">
                  <c:v>7.4999999999999997E-2</c:v>
                </c:pt>
                <c:pt idx="54">
                  <c:v>7.5999999999999998E-2</c:v>
                </c:pt>
                <c:pt idx="55">
                  <c:v>7.6999999999999999E-2</c:v>
                </c:pt>
                <c:pt idx="56">
                  <c:v>7.6999999999999999E-2</c:v>
                </c:pt>
                <c:pt idx="57">
                  <c:v>7.9000000000000001E-2</c:v>
                </c:pt>
                <c:pt idx="58">
                  <c:v>8.4000000000000005E-2</c:v>
                </c:pt>
                <c:pt idx="59">
                  <c:v>7.8E-2</c:v>
                </c:pt>
                <c:pt idx="60">
                  <c:v>0.08</c:v>
                </c:pt>
                <c:pt idx="61">
                  <c:v>7.6999999999999999E-2</c:v>
                </c:pt>
                <c:pt idx="62">
                  <c:v>8.5999999999999993E-2</c:v>
                </c:pt>
                <c:pt idx="63">
                  <c:v>6.3E-2</c:v>
                </c:pt>
                <c:pt idx="64">
                  <c:v>9.1999999999999998E-2</c:v>
                </c:pt>
                <c:pt idx="65">
                  <c:v>0.09</c:v>
                </c:pt>
                <c:pt idx="66">
                  <c:v>9.2999999999999999E-2</c:v>
                </c:pt>
                <c:pt idx="67">
                  <c:v>0.112</c:v>
                </c:pt>
                <c:pt idx="68">
                  <c:v>0.104</c:v>
                </c:pt>
                <c:pt idx="69">
                  <c:v>0.111</c:v>
                </c:pt>
                <c:pt idx="70">
                  <c:v>0.115</c:v>
                </c:pt>
                <c:pt idx="71">
                  <c:v>0.12</c:v>
                </c:pt>
                <c:pt idx="72">
                  <c:v>0.11799999999999999</c:v>
                </c:pt>
                <c:pt idx="73">
                  <c:v>0.123</c:v>
                </c:pt>
                <c:pt idx="74">
                  <c:v>0.13900000000000001</c:v>
                </c:pt>
                <c:pt idx="75">
                  <c:v>0.13500000000000001</c:v>
                </c:pt>
                <c:pt idx="76">
                  <c:v>0.13300000000000001</c:v>
                </c:pt>
                <c:pt idx="77">
                  <c:v>0.13700000000000001</c:v>
                </c:pt>
                <c:pt idx="78">
                  <c:v>0.128</c:v>
                </c:pt>
                <c:pt idx="79">
                  <c:v>0.13300000000000001</c:v>
                </c:pt>
                <c:pt idx="80">
                  <c:v>0.13200000000000001</c:v>
                </c:pt>
                <c:pt idx="81">
                  <c:v>0.13600000000000001</c:v>
                </c:pt>
                <c:pt idx="82">
                  <c:v>0.129</c:v>
                </c:pt>
                <c:pt idx="83">
                  <c:v>0.13900000000000001</c:v>
                </c:pt>
                <c:pt idx="84">
                  <c:v>0.14199999999999999</c:v>
                </c:pt>
                <c:pt idx="85">
                  <c:v>0.13100000000000001</c:v>
                </c:pt>
                <c:pt idx="86">
                  <c:v>0.13900000000000001</c:v>
                </c:pt>
                <c:pt idx="87">
                  <c:v>0.13400000000000001</c:v>
                </c:pt>
                <c:pt idx="88">
                  <c:v>0.14099999999999999</c:v>
                </c:pt>
                <c:pt idx="89">
                  <c:v>0.14599999999999999</c:v>
                </c:pt>
                <c:pt idx="90">
                  <c:v>0.14099999999999999</c:v>
                </c:pt>
                <c:pt idx="91">
                  <c:v>0.14599999999999999</c:v>
                </c:pt>
                <c:pt idx="92">
                  <c:v>0.14299999999999999</c:v>
                </c:pt>
                <c:pt idx="93">
                  <c:v>0.14799999999999999</c:v>
                </c:pt>
                <c:pt idx="94">
                  <c:v>0.14899999999999999</c:v>
                </c:pt>
                <c:pt idx="95">
                  <c:v>0.14499999999999999</c:v>
                </c:pt>
                <c:pt idx="96">
                  <c:v>0.14000000000000001</c:v>
                </c:pt>
                <c:pt idx="97">
                  <c:v>0.151</c:v>
                </c:pt>
                <c:pt idx="98">
                  <c:v>0.153</c:v>
                </c:pt>
                <c:pt idx="99">
                  <c:v>0.159</c:v>
                </c:pt>
                <c:pt idx="100">
                  <c:v>0.157</c:v>
                </c:pt>
                <c:pt idx="101">
                  <c:v>0.16700000000000001</c:v>
                </c:pt>
                <c:pt idx="102">
                  <c:v>0.17599999999999999</c:v>
                </c:pt>
                <c:pt idx="103">
                  <c:v>0.189</c:v>
                </c:pt>
                <c:pt idx="104">
                  <c:v>0.185</c:v>
                </c:pt>
                <c:pt idx="105">
                  <c:v>0.19700000000000001</c:v>
                </c:pt>
                <c:pt idx="106">
                  <c:v>0.20599999999999999</c:v>
                </c:pt>
                <c:pt idx="107">
                  <c:v>0.21199999999999999</c:v>
                </c:pt>
                <c:pt idx="108">
                  <c:v>0.23699999999999999</c:v>
                </c:pt>
                <c:pt idx="109">
                  <c:v>0.23300000000000001</c:v>
                </c:pt>
                <c:pt idx="110">
                  <c:v>0.24299999999999999</c:v>
                </c:pt>
                <c:pt idx="111">
                  <c:v>0.22600000000000001</c:v>
                </c:pt>
                <c:pt idx="112">
                  <c:v>0.22900000000000001</c:v>
                </c:pt>
                <c:pt idx="113">
                  <c:v>0.216</c:v>
                </c:pt>
                <c:pt idx="114">
                  <c:v>0.219</c:v>
                </c:pt>
                <c:pt idx="115">
                  <c:v>0.25900000000000001</c:v>
                </c:pt>
                <c:pt idx="116">
                  <c:v>0.24199999999999999</c:v>
                </c:pt>
                <c:pt idx="117">
                  <c:v>0.26300000000000001</c:v>
                </c:pt>
                <c:pt idx="118">
                  <c:v>0.26200000000000001</c:v>
                </c:pt>
                <c:pt idx="119">
                  <c:v>0.26200000000000001</c:v>
                </c:pt>
                <c:pt idx="120">
                  <c:v>0.25900000000000001</c:v>
                </c:pt>
                <c:pt idx="121">
                  <c:v>0.252</c:v>
                </c:pt>
                <c:pt idx="122">
                  <c:v>0.27700000000000002</c:v>
                </c:pt>
                <c:pt idx="123">
                  <c:v>0.3</c:v>
                </c:pt>
                <c:pt idx="124">
                  <c:v>0.29399999999999998</c:v>
                </c:pt>
                <c:pt idx="125">
                  <c:v>0.28599999999999998</c:v>
                </c:pt>
                <c:pt idx="126">
                  <c:v>0.29199999999999998</c:v>
                </c:pt>
                <c:pt idx="127">
                  <c:v>0.28299999999999997</c:v>
                </c:pt>
                <c:pt idx="128">
                  <c:v>0.307</c:v>
                </c:pt>
                <c:pt idx="129">
                  <c:v>0.28799999999999998</c:v>
                </c:pt>
                <c:pt idx="130">
                  <c:v>0.26800000000000002</c:v>
                </c:pt>
                <c:pt idx="131">
                  <c:v>0.27</c:v>
                </c:pt>
                <c:pt idx="132">
                  <c:v>0.24299999999999999</c:v>
                </c:pt>
                <c:pt idx="133">
                  <c:v>0.23499999999999999</c:v>
                </c:pt>
                <c:pt idx="134">
                  <c:v>0.23400000000000001</c:v>
                </c:pt>
                <c:pt idx="135">
                  <c:v>0.21</c:v>
                </c:pt>
                <c:pt idx="136">
                  <c:v>0.154</c:v>
                </c:pt>
                <c:pt idx="137">
                  <c:v>0.188</c:v>
                </c:pt>
                <c:pt idx="138">
                  <c:v>0.20300000000000001</c:v>
                </c:pt>
                <c:pt idx="139">
                  <c:v>0.189</c:v>
                </c:pt>
                <c:pt idx="140">
                  <c:v>0.17599999999999999</c:v>
                </c:pt>
                <c:pt idx="141">
                  <c:v>0.16800000000000001</c:v>
                </c:pt>
                <c:pt idx="142">
                  <c:v>0.2</c:v>
                </c:pt>
                <c:pt idx="143">
                  <c:v>0.18099999999999999</c:v>
                </c:pt>
                <c:pt idx="144">
                  <c:v>0.17299999999999999</c:v>
                </c:pt>
                <c:pt idx="145">
                  <c:v>0.121</c:v>
                </c:pt>
                <c:pt idx="146">
                  <c:v>0.16700000000000001</c:v>
                </c:pt>
                <c:pt idx="147">
                  <c:v>0.16900000000000001</c:v>
                </c:pt>
                <c:pt idx="148">
                  <c:v>0.16900000000000001</c:v>
                </c:pt>
                <c:pt idx="149">
                  <c:v>0.16300000000000001</c:v>
                </c:pt>
                <c:pt idx="150">
                  <c:v>0.157</c:v>
                </c:pt>
                <c:pt idx="151">
                  <c:v>0.153</c:v>
                </c:pt>
                <c:pt idx="152">
                  <c:v>0.157</c:v>
                </c:pt>
                <c:pt idx="153">
                  <c:v>0.16</c:v>
                </c:pt>
                <c:pt idx="154">
                  <c:v>0.153</c:v>
                </c:pt>
                <c:pt idx="155">
                  <c:v>0.153</c:v>
                </c:pt>
                <c:pt idx="156">
                  <c:v>0.15</c:v>
                </c:pt>
                <c:pt idx="157">
                  <c:v>0.14499999999999999</c:v>
                </c:pt>
                <c:pt idx="158">
                  <c:v>0.157</c:v>
                </c:pt>
                <c:pt idx="159">
                  <c:v>0.157</c:v>
                </c:pt>
                <c:pt idx="160">
                  <c:v>0.156</c:v>
                </c:pt>
                <c:pt idx="161">
                  <c:v>0.151</c:v>
                </c:pt>
                <c:pt idx="162">
                  <c:v>0.14599999999999999</c:v>
                </c:pt>
                <c:pt idx="163">
                  <c:v>0.14899999999999999</c:v>
                </c:pt>
                <c:pt idx="164">
                  <c:v>0.14099999999999999</c:v>
                </c:pt>
                <c:pt idx="165">
                  <c:v>0.154</c:v>
                </c:pt>
                <c:pt idx="166">
                  <c:v>0.16</c:v>
                </c:pt>
                <c:pt idx="167">
                  <c:v>0.15</c:v>
                </c:pt>
                <c:pt idx="168">
                  <c:v>0.157</c:v>
                </c:pt>
                <c:pt idx="169">
                  <c:v>0.155</c:v>
                </c:pt>
                <c:pt idx="170">
                  <c:v>0.154</c:v>
                </c:pt>
                <c:pt idx="171">
                  <c:v>0.14799999999999999</c:v>
                </c:pt>
                <c:pt idx="172">
                  <c:v>0.14899999999999999</c:v>
                </c:pt>
                <c:pt idx="173">
                  <c:v>0.14299999999999999</c:v>
                </c:pt>
                <c:pt idx="174">
                  <c:v>0.14299999999999999</c:v>
                </c:pt>
                <c:pt idx="175">
                  <c:v>0.13600000000000001</c:v>
                </c:pt>
                <c:pt idx="176">
                  <c:v>0.13600000000000001</c:v>
                </c:pt>
                <c:pt idx="177">
                  <c:v>0.13500000000000001</c:v>
                </c:pt>
                <c:pt idx="178">
                  <c:v>0.13700000000000001</c:v>
                </c:pt>
                <c:pt idx="179">
                  <c:v>0.13600000000000001</c:v>
                </c:pt>
                <c:pt idx="180">
                  <c:v>0.121</c:v>
                </c:pt>
                <c:pt idx="181">
                  <c:v>0.13200000000000001</c:v>
                </c:pt>
                <c:pt idx="182">
                  <c:v>0.127</c:v>
                </c:pt>
                <c:pt idx="183">
                  <c:v>0.126</c:v>
                </c:pt>
                <c:pt idx="184">
                  <c:v>0.11799999999999999</c:v>
                </c:pt>
                <c:pt idx="185">
                  <c:v>0.114</c:v>
                </c:pt>
                <c:pt idx="186">
                  <c:v>0.113</c:v>
                </c:pt>
                <c:pt idx="187">
                  <c:v>0.113</c:v>
                </c:pt>
                <c:pt idx="188">
                  <c:v>0.11899999999999999</c:v>
                </c:pt>
                <c:pt idx="189">
                  <c:v>0.11899999999999999</c:v>
                </c:pt>
                <c:pt idx="190">
                  <c:v>0.11899999999999999</c:v>
                </c:pt>
                <c:pt idx="191">
                  <c:v>0.115</c:v>
                </c:pt>
                <c:pt idx="192">
                  <c:v>0.113</c:v>
                </c:pt>
                <c:pt idx="193">
                  <c:v>0.10299999999999999</c:v>
                </c:pt>
                <c:pt idx="194">
                  <c:v>0.12</c:v>
                </c:pt>
                <c:pt idx="195">
                  <c:v>0.11799999999999999</c:v>
                </c:pt>
                <c:pt idx="196">
                  <c:v>0.11899999999999999</c:v>
                </c:pt>
                <c:pt idx="197">
                  <c:v>0.12</c:v>
                </c:pt>
                <c:pt idx="198">
                  <c:v>0.121</c:v>
                </c:pt>
                <c:pt idx="199">
                  <c:v>0.115</c:v>
                </c:pt>
                <c:pt idx="200">
                  <c:v>0.11799999999999999</c:v>
                </c:pt>
                <c:pt idx="201">
                  <c:v>0.121</c:v>
                </c:pt>
                <c:pt idx="202">
                  <c:v>0.11600000000000001</c:v>
                </c:pt>
                <c:pt idx="203">
                  <c:v>0.113</c:v>
                </c:pt>
                <c:pt idx="204">
                  <c:v>0.107</c:v>
                </c:pt>
                <c:pt idx="205">
                  <c:v>0.10100000000000001</c:v>
                </c:pt>
                <c:pt idx="206">
                  <c:v>0.11</c:v>
                </c:pt>
                <c:pt idx="207">
                  <c:v>0.108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138-4286-BAD4-16B27C131671}"/>
            </c:ext>
          </c:extLst>
        </c:ser>
        <c:ser>
          <c:idx val="4"/>
          <c:order val="3"/>
          <c:tx>
            <c:strRef>
              <c:f>'42'!$F$28</c:f>
              <c:strCache>
                <c:ptCount val="1"/>
                <c:pt idx="0">
                  <c:v>Austin Chalk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</c:spPr>
          <c:cat>
            <c:numRef>
              <c:f>'42'!$A$29:$A$256</c:f>
              <c:numCache>
                <c:formatCode>mmm\ yyyy</c:formatCode>
                <c:ptCount val="228"/>
                <c:pt idx="0">
                  <c:v>39844</c:v>
                </c:pt>
                <c:pt idx="1">
                  <c:v>39872</c:v>
                </c:pt>
                <c:pt idx="2">
                  <c:v>39903</c:v>
                </c:pt>
                <c:pt idx="3">
                  <c:v>39933</c:v>
                </c:pt>
                <c:pt idx="4">
                  <c:v>39964</c:v>
                </c:pt>
                <c:pt idx="5">
                  <c:v>39994</c:v>
                </c:pt>
                <c:pt idx="6">
                  <c:v>40025</c:v>
                </c:pt>
                <c:pt idx="7">
                  <c:v>40056</c:v>
                </c:pt>
                <c:pt idx="8">
                  <c:v>40086</c:v>
                </c:pt>
                <c:pt idx="9">
                  <c:v>40117</c:v>
                </c:pt>
                <c:pt idx="10">
                  <c:v>40147</c:v>
                </c:pt>
                <c:pt idx="11">
                  <c:v>40178</c:v>
                </c:pt>
                <c:pt idx="12">
                  <c:v>40209</c:v>
                </c:pt>
                <c:pt idx="13">
                  <c:v>40237</c:v>
                </c:pt>
                <c:pt idx="14">
                  <c:v>40268</c:v>
                </c:pt>
                <c:pt idx="15">
                  <c:v>40298</c:v>
                </c:pt>
                <c:pt idx="16">
                  <c:v>40329</c:v>
                </c:pt>
                <c:pt idx="17">
                  <c:v>40359</c:v>
                </c:pt>
                <c:pt idx="18">
                  <c:v>40390</c:v>
                </c:pt>
                <c:pt idx="19">
                  <c:v>40421</c:v>
                </c:pt>
                <c:pt idx="20">
                  <c:v>40451</c:v>
                </c:pt>
                <c:pt idx="21">
                  <c:v>40482</c:v>
                </c:pt>
                <c:pt idx="22">
                  <c:v>40512</c:v>
                </c:pt>
                <c:pt idx="23">
                  <c:v>40543</c:v>
                </c:pt>
                <c:pt idx="24">
                  <c:v>40574</c:v>
                </c:pt>
                <c:pt idx="25">
                  <c:v>40602</c:v>
                </c:pt>
                <c:pt idx="26">
                  <c:v>40633</c:v>
                </c:pt>
                <c:pt idx="27">
                  <c:v>40663</c:v>
                </c:pt>
                <c:pt idx="28">
                  <c:v>40694</c:v>
                </c:pt>
                <c:pt idx="29">
                  <c:v>40724</c:v>
                </c:pt>
                <c:pt idx="30">
                  <c:v>40755</c:v>
                </c:pt>
                <c:pt idx="31">
                  <c:v>40786</c:v>
                </c:pt>
                <c:pt idx="32">
                  <c:v>40816</c:v>
                </c:pt>
                <c:pt idx="33">
                  <c:v>40847</c:v>
                </c:pt>
                <c:pt idx="34">
                  <c:v>40877</c:v>
                </c:pt>
                <c:pt idx="35">
                  <c:v>40908</c:v>
                </c:pt>
                <c:pt idx="36">
                  <c:v>40939</c:v>
                </c:pt>
                <c:pt idx="37">
                  <c:v>40968</c:v>
                </c:pt>
                <c:pt idx="38">
                  <c:v>40999</c:v>
                </c:pt>
                <c:pt idx="39">
                  <c:v>41029</c:v>
                </c:pt>
                <c:pt idx="40">
                  <c:v>41060</c:v>
                </c:pt>
                <c:pt idx="41">
                  <c:v>41090</c:v>
                </c:pt>
                <c:pt idx="42">
                  <c:v>41121</c:v>
                </c:pt>
                <c:pt idx="43">
                  <c:v>41152</c:v>
                </c:pt>
                <c:pt idx="44">
                  <c:v>41182</c:v>
                </c:pt>
                <c:pt idx="45">
                  <c:v>41213</c:v>
                </c:pt>
                <c:pt idx="46">
                  <c:v>41243</c:v>
                </c:pt>
                <c:pt idx="47">
                  <c:v>41274</c:v>
                </c:pt>
                <c:pt idx="48">
                  <c:v>41305</c:v>
                </c:pt>
                <c:pt idx="49">
                  <c:v>41333</c:v>
                </c:pt>
                <c:pt idx="50">
                  <c:v>41364</c:v>
                </c:pt>
                <c:pt idx="51">
                  <c:v>41394</c:v>
                </c:pt>
                <c:pt idx="52">
                  <c:v>41425</c:v>
                </c:pt>
                <c:pt idx="53">
                  <c:v>41455</c:v>
                </c:pt>
                <c:pt idx="54">
                  <c:v>41486</c:v>
                </c:pt>
                <c:pt idx="55">
                  <c:v>41517</c:v>
                </c:pt>
                <c:pt idx="56">
                  <c:v>41547</c:v>
                </c:pt>
                <c:pt idx="57">
                  <c:v>41578</c:v>
                </c:pt>
                <c:pt idx="58">
                  <c:v>41608</c:v>
                </c:pt>
                <c:pt idx="59">
                  <c:v>41639</c:v>
                </c:pt>
                <c:pt idx="60">
                  <c:v>41670</c:v>
                </c:pt>
                <c:pt idx="61">
                  <c:v>41698</c:v>
                </c:pt>
                <c:pt idx="62">
                  <c:v>41729</c:v>
                </c:pt>
                <c:pt idx="63">
                  <c:v>41759</c:v>
                </c:pt>
                <c:pt idx="64">
                  <c:v>41790</c:v>
                </c:pt>
                <c:pt idx="65">
                  <c:v>41820</c:v>
                </c:pt>
                <c:pt idx="66">
                  <c:v>41851</c:v>
                </c:pt>
                <c:pt idx="67">
                  <c:v>41882</c:v>
                </c:pt>
                <c:pt idx="68">
                  <c:v>41912</c:v>
                </c:pt>
                <c:pt idx="69">
                  <c:v>41943</c:v>
                </c:pt>
                <c:pt idx="70">
                  <c:v>41973</c:v>
                </c:pt>
                <c:pt idx="71">
                  <c:v>42004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  <c:pt idx="144">
                  <c:v>44197</c:v>
                </c:pt>
                <c:pt idx="145">
                  <c:v>44228</c:v>
                </c:pt>
                <c:pt idx="146">
                  <c:v>44256</c:v>
                </c:pt>
                <c:pt idx="147">
                  <c:v>44287</c:v>
                </c:pt>
                <c:pt idx="148">
                  <c:v>44317</c:v>
                </c:pt>
                <c:pt idx="149">
                  <c:v>44348</c:v>
                </c:pt>
                <c:pt idx="150">
                  <c:v>44378</c:v>
                </c:pt>
                <c:pt idx="151">
                  <c:v>44409</c:v>
                </c:pt>
                <c:pt idx="152">
                  <c:v>44440</c:v>
                </c:pt>
                <c:pt idx="153">
                  <c:v>44470</c:v>
                </c:pt>
                <c:pt idx="154">
                  <c:v>44501</c:v>
                </c:pt>
                <c:pt idx="155">
                  <c:v>44531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  <c:pt idx="168">
                  <c:v>44927</c:v>
                </c:pt>
                <c:pt idx="169">
                  <c:v>44958</c:v>
                </c:pt>
                <c:pt idx="170">
                  <c:v>44986</c:v>
                </c:pt>
                <c:pt idx="171">
                  <c:v>45017</c:v>
                </c:pt>
                <c:pt idx="172">
                  <c:v>45047</c:v>
                </c:pt>
                <c:pt idx="173">
                  <c:v>45078</c:v>
                </c:pt>
                <c:pt idx="174">
                  <c:v>45108</c:v>
                </c:pt>
                <c:pt idx="175">
                  <c:v>45139</c:v>
                </c:pt>
                <c:pt idx="176">
                  <c:v>45170</c:v>
                </c:pt>
                <c:pt idx="177">
                  <c:v>45200</c:v>
                </c:pt>
                <c:pt idx="178">
                  <c:v>45231</c:v>
                </c:pt>
                <c:pt idx="179">
                  <c:v>45261</c:v>
                </c:pt>
                <c:pt idx="180">
                  <c:v>45292</c:v>
                </c:pt>
                <c:pt idx="181">
                  <c:v>45323</c:v>
                </c:pt>
                <c:pt idx="182">
                  <c:v>45352</c:v>
                </c:pt>
                <c:pt idx="183">
                  <c:v>45383</c:v>
                </c:pt>
                <c:pt idx="184">
                  <c:v>45413</c:v>
                </c:pt>
                <c:pt idx="185">
                  <c:v>45444</c:v>
                </c:pt>
                <c:pt idx="186">
                  <c:v>45474</c:v>
                </c:pt>
                <c:pt idx="187">
                  <c:v>45505</c:v>
                </c:pt>
                <c:pt idx="188">
                  <c:v>45536</c:v>
                </c:pt>
                <c:pt idx="189">
                  <c:v>45566</c:v>
                </c:pt>
                <c:pt idx="190">
                  <c:v>45597</c:v>
                </c:pt>
                <c:pt idx="191">
                  <c:v>45627</c:v>
                </c:pt>
                <c:pt idx="192">
                  <c:v>45658</c:v>
                </c:pt>
                <c:pt idx="193">
                  <c:v>45689</c:v>
                </c:pt>
                <c:pt idx="194">
                  <c:v>45717</c:v>
                </c:pt>
                <c:pt idx="195">
                  <c:v>45748</c:v>
                </c:pt>
                <c:pt idx="196">
                  <c:v>45778</c:v>
                </c:pt>
                <c:pt idx="197">
                  <c:v>45809</c:v>
                </c:pt>
                <c:pt idx="198">
                  <c:v>45839</c:v>
                </c:pt>
                <c:pt idx="199">
                  <c:v>45870</c:v>
                </c:pt>
                <c:pt idx="200">
                  <c:v>45901</c:v>
                </c:pt>
                <c:pt idx="201">
                  <c:v>45931</c:v>
                </c:pt>
                <c:pt idx="202">
                  <c:v>45962</c:v>
                </c:pt>
                <c:pt idx="203">
                  <c:v>45992</c:v>
                </c:pt>
                <c:pt idx="204">
                  <c:v>46023</c:v>
                </c:pt>
                <c:pt idx="205">
                  <c:v>46054</c:v>
                </c:pt>
                <c:pt idx="206">
                  <c:v>46082</c:v>
                </c:pt>
                <c:pt idx="207">
                  <c:v>46113</c:v>
                </c:pt>
                <c:pt idx="208">
                  <c:v>46143</c:v>
                </c:pt>
                <c:pt idx="209">
                  <c:v>46174</c:v>
                </c:pt>
                <c:pt idx="210">
                  <c:v>46204</c:v>
                </c:pt>
                <c:pt idx="211">
                  <c:v>46235</c:v>
                </c:pt>
                <c:pt idx="212">
                  <c:v>46266</c:v>
                </c:pt>
                <c:pt idx="213">
                  <c:v>46296</c:v>
                </c:pt>
                <c:pt idx="214">
                  <c:v>46327</c:v>
                </c:pt>
                <c:pt idx="215">
                  <c:v>46357</c:v>
                </c:pt>
                <c:pt idx="216">
                  <c:v>46388</c:v>
                </c:pt>
                <c:pt idx="217">
                  <c:v>46419</c:v>
                </c:pt>
                <c:pt idx="218">
                  <c:v>46447</c:v>
                </c:pt>
                <c:pt idx="219">
                  <c:v>46478</c:v>
                </c:pt>
                <c:pt idx="220">
                  <c:v>46508</c:v>
                </c:pt>
                <c:pt idx="221">
                  <c:v>46539</c:v>
                </c:pt>
                <c:pt idx="222">
                  <c:v>46569</c:v>
                </c:pt>
                <c:pt idx="223">
                  <c:v>46600</c:v>
                </c:pt>
                <c:pt idx="224">
                  <c:v>46631</c:v>
                </c:pt>
                <c:pt idx="225">
                  <c:v>46661</c:v>
                </c:pt>
                <c:pt idx="226">
                  <c:v>46692</c:v>
                </c:pt>
                <c:pt idx="227">
                  <c:v>46722</c:v>
                </c:pt>
              </c:numCache>
            </c:numRef>
          </c:cat>
          <c:val>
            <c:numRef>
              <c:f>'42'!$F$29:$F$256</c:f>
              <c:numCache>
                <c:formatCode>0.00</c:formatCode>
                <c:ptCount val="228"/>
                <c:pt idx="0">
                  <c:v>4.2000000000000003E-2</c:v>
                </c:pt>
                <c:pt idx="1">
                  <c:v>4.1000000000000002E-2</c:v>
                </c:pt>
                <c:pt idx="2">
                  <c:v>3.9E-2</c:v>
                </c:pt>
                <c:pt idx="3">
                  <c:v>3.9E-2</c:v>
                </c:pt>
                <c:pt idx="4">
                  <c:v>3.7999999999999999E-2</c:v>
                </c:pt>
                <c:pt idx="5">
                  <c:v>3.5999999999999997E-2</c:v>
                </c:pt>
                <c:pt idx="6">
                  <c:v>3.5000000000000003E-2</c:v>
                </c:pt>
                <c:pt idx="7">
                  <c:v>3.4000000000000002E-2</c:v>
                </c:pt>
                <c:pt idx="8">
                  <c:v>3.5000000000000003E-2</c:v>
                </c:pt>
                <c:pt idx="9">
                  <c:v>3.4000000000000002E-2</c:v>
                </c:pt>
                <c:pt idx="10">
                  <c:v>3.5000000000000003E-2</c:v>
                </c:pt>
                <c:pt idx="11">
                  <c:v>3.5999999999999997E-2</c:v>
                </c:pt>
                <c:pt idx="12">
                  <c:v>3.5999999999999997E-2</c:v>
                </c:pt>
                <c:pt idx="13">
                  <c:v>3.5000000000000003E-2</c:v>
                </c:pt>
                <c:pt idx="14">
                  <c:v>3.5999999999999997E-2</c:v>
                </c:pt>
                <c:pt idx="15">
                  <c:v>3.5000000000000003E-2</c:v>
                </c:pt>
                <c:pt idx="16">
                  <c:v>3.5999999999999997E-2</c:v>
                </c:pt>
                <c:pt idx="17">
                  <c:v>3.5999999999999997E-2</c:v>
                </c:pt>
                <c:pt idx="18">
                  <c:v>3.5999999999999997E-2</c:v>
                </c:pt>
                <c:pt idx="19">
                  <c:v>3.5999999999999997E-2</c:v>
                </c:pt>
                <c:pt idx="20">
                  <c:v>3.5999999999999997E-2</c:v>
                </c:pt>
                <c:pt idx="21">
                  <c:v>3.6999999999999998E-2</c:v>
                </c:pt>
                <c:pt idx="22">
                  <c:v>3.7999999999999999E-2</c:v>
                </c:pt>
                <c:pt idx="23">
                  <c:v>3.7999999999999999E-2</c:v>
                </c:pt>
                <c:pt idx="24">
                  <c:v>3.6999999999999998E-2</c:v>
                </c:pt>
                <c:pt idx="25">
                  <c:v>3.6999999999999998E-2</c:v>
                </c:pt>
                <c:pt idx="26">
                  <c:v>3.9E-2</c:v>
                </c:pt>
                <c:pt idx="27">
                  <c:v>3.9E-2</c:v>
                </c:pt>
                <c:pt idx="28">
                  <c:v>3.9E-2</c:v>
                </c:pt>
                <c:pt idx="29">
                  <c:v>3.7999999999999999E-2</c:v>
                </c:pt>
                <c:pt idx="30">
                  <c:v>3.5000000000000003E-2</c:v>
                </c:pt>
                <c:pt idx="31">
                  <c:v>3.5999999999999997E-2</c:v>
                </c:pt>
                <c:pt idx="32">
                  <c:v>3.7999999999999999E-2</c:v>
                </c:pt>
                <c:pt idx="33">
                  <c:v>3.9E-2</c:v>
                </c:pt>
                <c:pt idx="34">
                  <c:v>4.1000000000000002E-2</c:v>
                </c:pt>
                <c:pt idx="35">
                  <c:v>0.04</c:v>
                </c:pt>
                <c:pt idx="36">
                  <c:v>3.9E-2</c:v>
                </c:pt>
                <c:pt idx="37">
                  <c:v>3.9E-2</c:v>
                </c:pt>
                <c:pt idx="38">
                  <c:v>3.6999999999999998E-2</c:v>
                </c:pt>
                <c:pt idx="39">
                  <c:v>3.6999999999999998E-2</c:v>
                </c:pt>
                <c:pt idx="40">
                  <c:v>3.6999999999999998E-2</c:v>
                </c:pt>
                <c:pt idx="41">
                  <c:v>3.6999999999999998E-2</c:v>
                </c:pt>
                <c:pt idx="42">
                  <c:v>3.5000000000000003E-2</c:v>
                </c:pt>
                <c:pt idx="43">
                  <c:v>3.5999999999999997E-2</c:v>
                </c:pt>
                <c:pt idx="44">
                  <c:v>3.5999999999999997E-2</c:v>
                </c:pt>
                <c:pt idx="45">
                  <c:v>3.5999999999999997E-2</c:v>
                </c:pt>
                <c:pt idx="46">
                  <c:v>3.5999999999999997E-2</c:v>
                </c:pt>
                <c:pt idx="47">
                  <c:v>3.5999999999999997E-2</c:v>
                </c:pt>
                <c:pt idx="48">
                  <c:v>3.6999999999999998E-2</c:v>
                </c:pt>
                <c:pt idx="49">
                  <c:v>3.5999999999999997E-2</c:v>
                </c:pt>
                <c:pt idx="50">
                  <c:v>3.5999999999999997E-2</c:v>
                </c:pt>
                <c:pt idx="51">
                  <c:v>3.4000000000000002E-2</c:v>
                </c:pt>
                <c:pt idx="52">
                  <c:v>3.5999999999999997E-2</c:v>
                </c:pt>
                <c:pt idx="53">
                  <c:v>3.5999999999999997E-2</c:v>
                </c:pt>
                <c:pt idx="54">
                  <c:v>3.5000000000000003E-2</c:v>
                </c:pt>
                <c:pt idx="55">
                  <c:v>3.5000000000000003E-2</c:v>
                </c:pt>
                <c:pt idx="56">
                  <c:v>3.5000000000000003E-2</c:v>
                </c:pt>
                <c:pt idx="57">
                  <c:v>3.4000000000000002E-2</c:v>
                </c:pt>
                <c:pt idx="58">
                  <c:v>3.4000000000000002E-2</c:v>
                </c:pt>
                <c:pt idx="59">
                  <c:v>3.5000000000000003E-2</c:v>
                </c:pt>
                <c:pt idx="60">
                  <c:v>3.4000000000000002E-2</c:v>
                </c:pt>
                <c:pt idx="61">
                  <c:v>3.3000000000000002E-2</c:v>
                </c:pt>
                <c:pt idx="62">
                  <c:v>3.2000000000000001E-2</c:v>
                </c:pt>
                <c:pt idx="63">
                  <c:v>3.3000000000000002E-2</c:v>
                </c:pt>
                <c:pt idx="64">
                  <c:v>3.3000000000000002E-2</c:v>
                </c:pt>
                <c:pt idx="65">
                  <c:v>3.3000000000000002E-2</c:v>
                </c:pt>
                <c:pt idx="66">
                  <c:v>3.3000000000000002E-2</c:v>
                </c:pt>
                <c:pt idx="67">
                  <c:v>3.5000000000000003E-2</c:v>
                </c:pt>
                <c:pt idx="68">
                  <c:v>3.6999999999999998E-2</c:v>
                </c:pt>
                <c:pt idx="69">
                  <c:v>3.6999999999999998E-2</c:v>
                </c:pt>
                <c:pt idx="70">
                  <c:v>3.6999999999999998E-2</c:v>
                </c:pt>
                <c:pt idx="71">
                  <c:v>3.7999999999999999E-2</c:v>
                </c:pt>
                <c:pt idx="72">
                  <c:v>3.9E-2</c:v>
                </c:pt>
                <c:pt idx="73">
                  <c:v>4.4999999999999998E-2</c:v>
                </c:pt>
                <c:pt idx="74">
                  <c:v>4.3999999999999997E-2</c:v>
                </c:pt>
                <c:pt idx="75">
                  <c:v>4.3999999999999997E-2</c:v>
                </c:pt>
                <c:pt idx="76">
                  <c:v>4.2999999999999997E-2</c:v>
                </c:pt>
                <c:pt idx="77">
                  <c:v>4.2999999999999997E-2</c:v>
                </c:pt>
                <c:pt idx="78">
                  <c:v>4.1000000000000002E-2</c:v>
                </c:pt>
                <c:pt idx="79">
                  <c:v>3.9E-2</c:v>
                </c:pt>
                <c:pt idx="80">
                  <c:v>3.9E-2</c:v>
                </c:pt>
                <c:pt idx="81">
                  <c:v>4.2000000000000003E-2</c:v>
                </c:pt>
                <c:pt idx="82">
                  <c:v>4.7E-2</c:v>
                </c:pt>
                <c:pt idx="83">
                  <c:v>4.7E-2</c:v>
                </c:pt>
                <c:pt idx="84">
                  <c:v>4.3999999999999997E-2</c:v>
                </c:pt>
                <c:pt idx="85">
                  <c:v>4.3999999999999997E-2</c:v>
                </c:pt>
                <c:pt idx="86">
                  <c:v>4.1000000000000002E-2</c:v>
                </c:pt>
                <c:pt idx="87">
                  <c:v>4.2000000000000003E-2</c:v>
                </c:pt>
                <c:pt idx="88">
                  <c:v>0.04</c:v>
                </c:pt>
                <c:pt idx="89">
                  <c:v>4.2000000000000003E-2</c:v>
                </c:pt>
                <c:pt idx="90">
                  <c:v>4.1000000000000002E-2</c:v>
                </c:pt>
                <c:pt idx="91">
                  <c:v>0.04</c:v>
                </c:pt>
                <c:pt idx="92">
                  <c:v>4.4999999999999998E-2</c:v>
                </c:pt>
                <c:pt idx="93">
                  <c:v>4.5999999999999999E-2</c:v>
                </c:pt>
                <c:pt idx="94">
                  <c:v>5.3999999999999999E-2</c:v>
                </c:pt>
                <c:pt idx="95">
                  <c:v>5.0999999999999997E-2</c:v>
                </c:pt>
                <c:pt idx="96">
                  <c:v>5.6000000000000001E-2</c:v>
                </c:pt>
                <c:pt idx="97">
                  <c:v>5.7000000000000002E-2</c:v>
                </c:pt>
                <c:pt idx="98">
                  <c:v>6.0999999999999999E-2</c:v>
                </c:pt>
                <c:pt idx="99">
                  <c:v>7.0999999999999994E-2</c:v>
                </c:pt>
                <c:pt idx="100">
                  <c:v>7.9000000000000001E-2</c:v>
                </c:pt>
                <c:pt idx="101">
                  <c:v>7.5999999999999998E-2</c:v>
                </c:pt>
                <c:pt idx="102">
                  <c:v>6.7000000000000004E-2</c:v>
                </c:pt>
                <c:pt idx="103">
                  <c:v>5.6000000000000001E-2</c:v>
                </c:pt>
                <c:pt idx="104">
                  <c:v>7.0999999999999994E-2</c:v>
                </c:pt>
                <c:pt idx="105">
                  <c:v>9.8000000000000004E-2</c:v>
                </c:pt>
                <c:pt idx="106">
                  <c:v>9.0999999999999998E-2</c:v>
                </c:pt>
                <c:pt idx="107">
                  <c:v>8.8999999999999996E-2</c:v>
                </c:pt>
                <c:pt idx="108">
                  <c:v>8.6999999999999994E-2</c:v>
                </c:pt>
                <c:pt idx="109">
                  <c:v>8.3000000000000004E-2</c:v>
                </c:pt>
                <c:pt idx="110">
                  <c:v>0.10100000000000001</c:v>
                </c:pt>
                <c:pt idx="111">
                  <c:v>0.10199999999999999</c:v>
                </c:pt>
                <c:pt idx="112">
                  <c:v>9.9000000000000005E-2</c:v>
                </c:pt>
                <c:pt idx="113">
                  <c:v>8.8999999999999996E-2</c:v>
                </c:pt>
                <c:pt idx="114">
                  <c:v>0.10199999999999999</c:v>
                </c:pt>
                <c:pt idx="115">
                  <c:v>0.112</c:v>
                </c:pt>
                <c:pt idx="116">
                  <c:v>0.122</c:v>
                </c:pt>
                <c:pt idx="117">
                  <c:v>0.114</c:v>
                </c:pt>
                <c:pt idx="118">
                  <c:v>0.12</c:v>
                </c:pt>
                <c:pt idx="119">
                  <c:v>0.122</c:v>
                </c:pt>
                <c:pt idx="120">
                  <c:v>0.114</c:v>
                </c:pt>
                <c:pt idx="121">
                  <c:v>0.107</c:v>
                </c:pt>
                <c:pt idx="122">
                  <c:v>0.10100000000000001</c:v>
                </c:pt>
                <c:pt idx="123">
                  <c:v>9.9000000000000005E-2</c:v>
                </c:pt>
                <c:pt idx="124">
                  <c:v>0.109</c:v>
                </c:pt>
                <c:pt idx="125">
                  <c:v>0.11600000000000001</c:v>
                </c:pt>
                <c:pt idx="126">
                  <c:v>0.11700000000000001</c:v>
                </c:pt>
                <c:pt idx="127">
                  <c:v>0.11899999999999999</c:v>
                </c:pt>
                <c:pt idx="128">
                  <c:v>0.11700000000000001</c:v>
                </c:pt>
                <c:pt idx="129">
                  <c:v>0.111</c:v>
                </c:pt>
                <c:pt idx="130">
                  <c:v>0.109</c:v>
                </c:pt>
                <c:pt idx="131">
                  <c:v>0.11600000000000001</c:v>
                </c:pt>
                <c:pt idx="132">
                  <c:v>0.113</c:v>
                </c:pt>
                <c:pt idx="133">
                  <c:v>0.11899999999999999</c:v>
                </c:pt>
                <c:pt idx="134">
                  <c:v>0.121</c:v>
                </c:pt>
                <c:pt idx="135">
                  <c:v>0.106</c:v>
                </c:pt>
                <c:pt idx="136">
                  <c:v>8.7999999999999995E-2</c:v>
                </c:pt>
                <c:pt idx="137">
                  <c:v>8.7999999999999995E-2</c:v>
                </c:pt>
                <c:pt idx="138">
                  <c:v>8.8999999999999996E-2</c:v>
                </c:pt>
                <c:pt idx="139">
                  <c:v>9.4E-2</c:v>
                </c:pt>
                <c:pt idx="140">
                  <c:v>8.8999999999999996E-2</c:v>
                </c:pt>
                <c:pt idx="141">
                  <c:v>9.2999999999999999E-2</c:v>
                </c:pt>
                <c:pt idx="142">
                  <c:v>9.7000000000000003E-2</c:v>
                </c:pt>
                <c:pt idx="143">
                  <c:v>9.0999999999999998E-2</c:v>
                </c:pt>
                <c:pt idx="144">
                  <c:v>8.8999999999999996E-2</c:v>
                </c:pt>
                <c:pt idx="145">
                  <c:v>7.4999999999999997E-2</c:v>
                </c:pt>
                <c:pt idx="146">
                  <c:v>9.9000000000000005E-2</c:v>
                </c:pt>
                <c:pt idx="147">
                  <c:v>9.6000000000000002E-2</c:v>
                </c:pt>
                <c:pt idx="148">
                  <c:v>0.108</c:v>
                </c:pt>
                <c:pt idx="149">
                  <c:v>0.11</c:v>
                </c:pt>
                <c:pt idx="150">
                  <c:v>0.11</c:v>
                </c:pt>
                <c:pt idx="151">
                  <c:v>0.115</c:v>
                </c:pt>
                <c:pt idx="152">
                  <c:v>0.11899999999999999</c:v>
                </c:pt>
                <c:pt idx="153">
                  <c:v>0.113</c:v>
                </c:pt>
                <c:pt idx="154">
                  <c:v>0.11799999999999999</c:v>
                </c:pt>
                <c:pt idx="155">
                  <c:v>0.123</c:v>
                </c:pt>
                <c:pt idx="156">
                  <c:v>0.107</c:v>
                </c:pt>
                <c:pt idx="157">
                  <c:v>0.121</c:v>
                </c:pt>
                <c:pt idx="158">
                  <c:v>0.11899999999999999</c:v>
                </c:pt>
                <c:pt idx="159">
                  <c:v>0.11799999999999999</c:v>
                </c:pt>
                <c:pt idx="160">
                  <c:v>0.121</c:v>
                </c:pt>
                <c:pt idx="161">
                  <c:v>0.122</c:v>
                </c:pt>
                <c:pt idx="162">
                  <c:v>0.124</c:v>
                </c:pt>
                <c:pt idx="163">
                  <c:v>0.12</c:v>
                </c:pt>
                <c:pt idx="164">
                  <c:v>0.11600000000000001</c:v>
                </c:pt>
                <c:pt idx="165">
                  <c:v>0.113</c:v>
                </c:pt>
                <c:pt idx="166">
                  <c:v>0.114</c:v>
                </c:pt>
                <c:pt idx="167">
                  <c:v>0.12</c:v>
                </c:pt>
                <c:pt idx="168">
                  <c:v>0.128</c:v>
                </c:pt>
                <c:pt idx="169">
                  <c:v>0.129</c:v>
                </c:pt>
                <c:pt idx="170">
                  <c:v>0.126</c:v>
                </c:pt>
                <c:pt idx="171">
                  <c:v>0.128</c:v>
                </c:pt>
                <c:pt idx="172">
                  <c:v>0.126</c:v>
                </c:pt>
                <c:pt idx="173">
                  <c:v>0.11899999999999999</c:v>
                </c:pt>
                <c:pt idx="174">
                  <c:v>0.124</c:v>
                </c:pt>
                <c:pt idx="175">
                  <c:v>0.127</c:v>
                </c:pt>
                <c:pt idx="176">
                  <c:v>0.13</c:v>
                </c:pt>
                <c:pt idx="177">
                  <c:v>0.13200000000000001</c:v>
                </c:pt>
                <c:pt idx="178">
                  <c:v>0.128</c:v>
                </c:pt>
                <c:pt idx="179">
                  <c:v>0.11700000000000001</c:v>
                </c:pt>
                <c:pt idx="180">
                  <c:v>0.111</c:v>
                </c:pt>
                <c:pt idx="181">
                  <c:v>0.123</c:v>
                </c:pt>
                <c:pt idx="182">
                  <c:v>0.125</c:v>
                </c:pt>
                <c:pt idx="183">
                  <c:v>0.128</c:v>
                </c:pt>
                <c:pt idx="184">
                  <c:v>0.129</c:v>
                </c:pt>
                <c:pt idx="185">
                  <c:v>0.128</c:v>
                </c:pt>
                <c:pt idx="186">
                  <c:v>0.127</c:v>
                </c:pt>
                <c:pt idx="187">
                  <c:v>0.128</c:v>
                </c:pt>
                <c:pt idx="188">
                  <c:v>0.126</c:v>
                </c:pt>
                <c:pt idx="189">
                  <c:v>0.13</c:v>
                </c:pt>
                <c:pt idx="190">
                  <c:v>0.127</c:v>
                </c:pt>
                <c:pt idx="191">
                  <c:v>0.126</c:v>
                </c:pt>
                <c:pt idx="192">
                  <c:v>0.11899999999999999</c:v>
                </c:pt>
                <c:pt idx="193">
                  <c:v>0.11799999999999999</c:v>
                </c:pt>
                <c:pt idx="194">
                  <c:v>0.12</c:v>
                </c:pt>
                <c:pt idx="195">
                  <c:v>0.126</c:v>
                </c:pt>
                <c:pt idx="196">
                  <c:v>0.11899999999999999</c:v>
                </c:pt>
                <c:pt idx="197">
                  <c:v>0.114</c:v>
                </c:pt>
                <c:pt idx="198">
                  <c:v>0.113</c:v>
                </c:pt>
                <c:pt idx="199">
                  <c:v>0.115</c:v>
                </c:pt>
                <c:pt idx="200">
                  <c:v>0.122</c:v>
                </c:pt>
                <c:pt idx="201">
                  <c:v>0.122</c:v>
                </c:pt>
                <c:pt idx="202">
                  <c:v>0.122</c:v>
                </c:pt>
                <c:pt idx="203">
                  <c:v>0.121</c:v>
                </c:pt>
                <c:pt idx="204">
                  <c:v>0.113</c:v>
                </c:pt>
                <c:pt idx="205">
                  <c:v>0.114</c:v>
                </c:pt>
                <c:pt idx="206">
                  <c:v>0.11600000000000001</c:v>
                </c:pt>
                <c:pt idx="207">
                  <c:v>0.11600000000000001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138-4286-BAD4-16B27C131671}"/>
            </c:ext>
          </c:extLst>
        </c:ser>
        <c:ser>
          <c:idx val="2"/>
          <c:order val="4"/>
          <c:tx>
            <c:strRef>
              <c:f>'42'!$E$28</c:f>
              <c:strCache>
                <c:ptCount val="1"/>
                <c:pt idx="0">
                  <c:v>Niobrara-Codell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  <a:alpha val="65000"/>
              </a:schemeClr>
            </a:solidFill>
            <a:ln>
              <a:noFill/>
            </a:ln>
          </c:spPr>
          <c:cat>
            <c:numRef>
              <c:f>'42'!$A$29:$A$256</c:f>
              <c:numCache>
                <c:formatCode>mmm\ yyyy</c:formatCode>
                <c:ptCount val="228"/>
                <c:pt idx="0">
                  <c:v>39844</c:v>
                </c:pt>
                <c:pt idx="1">
                  <c:v>39872</c:v>
                </c:pt>
                <c:pt idx="2">
                  <c:v>39903</c:v>
                </c:pt>
                <c:pt idx="3">
                  <c:v>39933</c:v>
                </c:pt>
                <c:pt idx="4">
                  <c:v>39964</c:v>
                </c:pt>
                <c:pt idx="5">
                  <c:v>39994</c:v>
                </c:pt>
                <c:pt idx="6">
                  <c:v>40025</c:v>
                </c:pt>
                <c:pt idx="7">
                  <c:v>40056</c:v>
                </c:pt>
                <c:pt idx="8">
                  <c:v>40086</c:v>
                </c:pt>
                <c:pt idx="9">
                  <c:v>40117</c:v>
                </c:pt>
                <c:pt idx="10">
                  <c:v>40147</c:v>
                </c:pt>
                <c:pt idx="11">
                  <c:v>40178</c:v>
                </c:pt>
                <c:pt idx="12">
                  <c:v>40209</c:v>
                </c:pt>
                <c:pt idx="13">
                  <c:v>40237</c:v>
                </c:pt>
                <c:pt idx="14">
                  <c:v>40268</c:v>
                </c:pt>
                <c:pt idx="15">
                  <c:v>40298</c:v>
                </c:pt>
                <c:pt idx="16">
                  <c:v>40329</c:v>
                </c:pt>
                <c:pt idx="17">
                  <c:v>40359</c:v>
                </c:pt>
                <c:pt idx="18">
                  <c:v>40390</c:v>
                </c:pt>
                <c:pt idx="19">
                  <c:v>40421</c:v>
                </c:pt>
                <c:pt idx="20">
                  <c:v>40451</c:v>
                </c:pt>
                <c:pt idx="21">
                  <c:v>40482</c:v>
                </c:pt>
                <c:pt idx="22">
                  <c:v>40512</c:v>
                </c:pt>
                <c:pt idx="23">
                  <c:v>40543</c:v>
                </c:pt>
                <c:pt idx="24">
                  <c:v>40574</c:v>
                </c:pt>
                <c:pt idx="25">
                  <c:v>40602</c:v>
                </c:pt>
                <c:pt idx="26">
                  <c:v>40633</c:v>
                </c:pt>
                <c:pt idx="27">
                  <c:v>40663</c:v>
                </c:pt>
                <c:pt idx="28">
                  <c:v>40694</c:v>
                </c:pt>
                <c:pt idx="29">
                  <c:v>40724</c:v>
                </c:pt>
                <c:pt idx="30">
                  <c:v>40755</c:v>
                </c:pt>
                <c:pt idx="31">
                  <c:v>40786</c:v>
                </c:pt>
                <c:pt idx="32">
                  <c:v>40816</c:v>
                </c:pt>
                <c:pt idx="33">
                  <c:v>40847</c:v>
                </c:pt>
                <c:pt idx="34">
                  <c:v>40877</c:v>
                </c:pt>
                <c:pt idx="35">
                  <c:v>40908</c:v>
                </c:pt>
                <c:pt idx="36">
                  <c:v>40939</c:v>
                </c:pt>
                <c:pt idx="37">
                  <c:v>40968</c:v>
                </c:pt>
                <c:pt idx="38">
                  <c:v>40999</c:v>
                </c:pt>
                <c:pt idx="39">
                  <c:v>41029</c:v>
                </c:pt>
                <c:pt idx="40">
                  <c:v>41060</c:v>
                </c:pt>
                <c:pt idx="41">
                  <c:v>41090</c:v>
                </c:pt>
                <c:pt idx="42">
                  <c:v>41121</c:v>
                </c:pt>
                <c:pt idx="43">
                  <c:v>41152</c:v>
                </c:pt>
                <c:pt idx="44">
                  <c:v>41182</c:v>
                </c:pt>
                <c:pt idx="45">
                  <c:v>41213</c:v>
                </c:pt>
                <c:pt idx="46">
                  <c:v>41243</c:v>
                </c:pt>
                <c:pt idx="47">
                  <c:v>41274</c:v>
                </c:pt>
                <c:pt idx="48">
                  <c:v>41305</c:v>
                </c:pt>
                <c:pt idx="49">
                  <c:v>41333</c:v>
                </c:pt>
                <c:pt idx="50">
                  <c:v>41364</c:v>
                </c:pt>
                <c:pt idx="51">
                  <c:v>41394</c:v>
                </c:pt>
                <c:pt idx="52">
                  <c:v>41425</c:v>
                </c:pt>
                <c:pt idx="53">
                  <c:v>41455</c:v>
                </c:pt>
                <c:pt idx="54">
                  <c:v>41486</c:v>
                </c:pt>
                <c:pt idx="55">
                  <c:v>41517</c:v>
                </c:pt>
                <c:pt idx="56">
                  <c:v>41547</c:v>
                </c:pt>
                <c:pt idx="57">
                  <c:v>41578</c:v>
                </c:pt>
                <c:pt idx="58">
                  <c:v>41608</c:v>
                </c:pt>
                <c:pt idx="59">
                  <c:v>41639</c:v>
                </c:pt>
                <c:pt idx="60">
                  <c:v>41670</c:v>
                </c:pt>
                <c:pt idx="61">
                  <c:v>41698</c:v>
                </c:pt>
                <c:pt idx="62">
                  <c:v>41729</c:v>
                </c:pt>
                <c:pt idx="63">
                  <c:v>41759</c:v>
                </c:pt>
                <c:pt idx="64">
                  <c:v>41790</c:v>
                </c:pt>
                <c:pt idx="65">
                  <c:v>41820</c:v>
                </c:pt>
                <c:pt idx="66">
                  <c:v>41851</c:v>
                </c:pt>
                <c:pt idx="67">
                  <c:v>41882</c:v>
                </c:pt>
                <c:pt idx="68">
                  <c:v>41912</c:v>
                </c:pt>
                <c:pt idx="69">
                  <c:v>41943</c:v>
                </c:pt>
                <c:pt idx="70">
                  <c:v>41973</c:v>
                </c:pt>
                <c:pt idx="71">
                  <c:v>42004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  <c:pt idx="144">
                  <c:v>44197</c:v>
                </c:pt>
                <c:pt idx="145">
                  <c:v>44228</c:v>
                </c:pt>
                <c:pt idx="146">
                  <c:v>44256</c:v>
                </c:pt>
                <c:pt idx="147">
                  <c:v>44287</c:v>
                </c:pt>
                <c:pt idx="148">
                  <c:v>44317</c:v>
                </c:pt>
                <c:pt idx="149">
                  <c:v>44348</c:v>
                </c:pt>
                <c:pt idx="150">
                  <c:v>44378</c:v>
                </c:pt>
                <c:pt idx="151">
                  <c:v>44409</c:v>
                </c:pt>
                <c:pt idx="152">
                  <c:v>44440</c:v>
                </c:pt>
                <c:pt idx="153">
                  <c:v>44470</c:v>
                </c:pt>
                <c:pt idx="154">
                  <c:v>44501</c:v>
                </c:pt>
                <c:pt idx="155">
                  <c:v>44531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  <c:pt idx="168">
                  <c:v>44927</c:v>
                </c:pt>
                <c:pt idx="169">
                  <c:v>44958</c:v>
                </c:pt>
                <c:pt idx="170">
                  <c:v>44986</c:v>
                </c:pt>
                <c:pt idx="171">
                  <c:v>45017</c:v>
                </c:pt>
                <c:pt idx="172">
                  <c:v>45047</c:v>
                </c:pt>
                <c:pt idx="173">
                  <c:v>45078</c:v>
                </c:pt>
                <c:pt idx="174">
                  <c:v>45108</c:v>
                </c:pt>
                <c:pt idx="175">
                  <c:v>45139</c:v>
                </c:pt>
                <c:pt idx="176">
                  <c:v>45170</c:v>
                </c:pt>
                <c:pt idx="177">
                  <c:v>45200</c:v>
                </c:pt>
                <c:pt idx="178">
                  <c:v>45231</c:v>
                </c:pt>
                <c:pt idx="179">
                  <c:v>45261</c:v>
                </c:pt>
                <c:pt idx="180">
                  <c:v>45292</c:v>
                </c:pt>
                <c:pt idx="181">
                  <c:v>45323</c:v>
                </c:pt>
                <c:pt idx="182">
                  <c:v>45352</c:v>
                </c:pt>
                <c:pt idx="183">
                  <c:v>45383</c:v>
                </c:pt>
                <c:pt idx="184">
                  <c:v>45413</c:v>
                </c:pt>
                <c:pt idx="185">
                  <c:v>45444</c:v>
                </c:pt>
                <c:pt idx="186">
                  <c:v>45474</c:v>
                </c:pt>
                <c:pt idx="187">
                  <c:v>45505</c:v>
                </c:pt>
                <c:pt idx="188">
                  <c:v>45536</c:v>
                </c:pt>
                <c:pt idx="189">
                  <c:v>45566</c:v>
                </c:pt>
                <c:pt idx="190">
                  <c:v>45597</c:v>
                </c:pt>
                <c:pt idx="191">
                  <c:v>45627</c:v>
                </c:pt>
                <c:pt idx="192">
                  <c:v>45658</c:v>
                </c:pt>
                <c:pt idx="193">
                  <c:v>45689</c:v>
                </c:pt>
                <c:pt idx="194">
                  <c:v>45717</c:v>
                </c:pt>
                <c:pt idx="195">
                  <c:v>45748</c:v>
                </c:pt>
                <c:pt idx="196">
                  <c:v>45778</c:v>
                </c:pt>
                <c:pt idx="197">
                  <c:v>45809</c:v>
                </c:pt>
                <c:pt idx="198">
                  <c:v>45839</c:v>
                </c:pt>
                <c:pt idx="199">
                  <c:v>45870</c:v>
                </c:pt>
                <c:pt idx="200">
                  <c:v>45901</c:v>
                </c:pt>
                <c:pt idx="201">
                  <c:v>45931</c:v>
                </c:pt>
                <c:pt idx="202">
                  <c:v>45962</c:v>
                </c:pt>
                <c:pt idx="203">
                  <c:v>45992</c:v>
                </c:pt>
                <c:pt idx="204">
                  <c:v>46023</c:v>
                </c:pt>
                <c:pt idx="205">
                  <c:v>46054</c:v>
                </c:pt>
                <c:pt idx="206">
                  <c:v>46082</c:v>
                </c:pt>
                <c:pt idx="207">
                  <c:v>46113</c:v>
                </c:pt>
                <c:pt idx="208">
                  <c:v>46143</c:v>
                </c:pt>
                <c:pt idx="209">
                  <c:v>46174</c:v>
                </c:pt>
                <c:pt idx="210">
                  <c:v>46204</c:v>
                </c:pt>
                <c:pt idx="211">
                  <c:v>46235</c:v>
                </c:pt>
                <c:pt idx="212">
                  <c:v>46266</c:v>
                </c:pt>
                <c:pt idx="213">
                  <c:v>46296</c:v>
                </c:pt>
                <c:pt idx="214">
                  <c:v>46327</c:v>
                </c:pt>
                <c:pt idx="215">
                  <c:v>46357</c:v>
                </c:pt>
                <c:pt idx="216">
                  <c:v>46388</c:v>
                </c:pt>
                <c:pt idx="217">
                  <c:v>46419</c:v>
                </c:pt>
                <c:pt idx="218">
                  <c:v>46447</c:v>
                </c:pt>
                <c:pt idx="219">
                  <c:v>46478</c:v>
                </c:pt>
                <c:pt idx="220">
                  <c:v>46508</c:v>
                </c:pt>
                <c:pt idx="221">
                  <c:v>46539</c:v>
                </c:pt>
                <c:pt idx="222">
                  <c:v>46569</c:v>
                </c:pt>
                <c:pt idx="223">
                  <c:v>46600</c:v>
                </c:pt>
                <c:pt idx="224">
                  <c:v>46631</c:v>
                </c:pt>
                <c:pt idx="225">
                  <c:v>46661</c:v>
                </c:pt>
                <c:pt idx="226">
                  <c:v>46692</c:v>
                </c:pt>
                <c:pt idx="227">
                  <c:v>46722</c:v>
                </c:pt>
              </c:numCache>
            </c:numRef>
          </c:cat>
          <c:val>
            <c:numRef>
              <c:f>'42'!$E$29:$E$256</c:f>
              <c:numCache>
                <c:formatCode>0.00</c:formatCode>
                <c:ptCount val="228"/>
                <c:pt idx="0">
                  <c:v>4.8000000000000001E-2</c:v>
                </c:pt>
                <c:pt idx="1">
                  <c:v>4.9000000000000002E-2</c:v>
                </c:pt>
                <c:pt idx="2">
                  <c:v>0.05</c:v>
                </c:pt>
                <c:pt idx="3">
                  <c:v>4.5999999999999999E-2</c:v>
                </c:pt>
                <c:pt idx="4">
                  <c:v>4.7E-2</c:v>
                </c:pt>
                <c:pt idx="5">
                  <c:v>4.7E-2</c:v>
                </c:pt>
                <c:pt idx="6">
                  <c:v>4.5999999999999999E-2</c:v>
                </c:pt>
                <c:pt idx="7">
                  <c:v>4.7E-2</c:v>
                </c:pt>
                <c:pt idx="8">
                  <c:v>4.8000000000000001E-2</c:v>
                </c:pt>
                <c:pt idx="9">
                  <c:v>4.5999999999999999E-2</c:v>
                </c:pt>
                <c:pt idx="10">
                  <c:v>4.9000000000000002E-2</c:v>
                </c:pt>
                <c:pt idx="11">
                  <c:v>4.5999999999999999E-2</c:v>
                </c:pt>
                <c:pt idx="12">
                  <c:v>0.05</c:v>
                </c:pt>
                <c:pt idx="13">
                  <c:v>5.0999999999999997E-2</c:v>
                </c:pt>
                <c:pt idx="14">
                  <c:v>5.1999999999999998E-2</c:v>
                </c:pt>
                <c:pt idx="15">
                  <c:v>5.0999999999999997E-2</c:v>
                </c:pt>
                <c:pt idx="16">
                  <c:v>5.1999999999999998E-2</c:v>
                </c:pt>
                <c:pt idx="17">
                  <c:v>0.05</c:v>
                </c:pt>
                <c:pt idx="18">
                  <c:v>4.5999999999999999E-2</c:v>
                </c:pt>
                <c:pt idx="19">
                  <c:v>5.3999999999999999E-2</c:v>
                </c:pt>
                <c:pt idx="20">
                  <c:v>5.5E-2</c:v>
                </c:pt>
                <c:pt idx="21">
                  <c:v>5.5E-2</c:v>
                </c:pt>
                <c:pt idx="22">
                  <c:v>5.8000000000000003E-2</c:v>
                </c:pt>
                <c:pt idx="23">
                  <c:v>6.2E-2</c:v>
                </c:pt>
                <c:pt idx="24">
                  <c:v>5.8000000000000003E-2</c:v>
                </c:pt>
                <c:pt idx="25">
                  <c:v>5.8999999999999997E-2</c:v>
                </c:pt>
                <c:pt idx="26">
                  <c:v>6.5000000000000002E-2</c:v>
                </c:pt>
                <c:pt idx="27">
                  <c:v>6.8000000000000005E-2</c:v>
                </c:pt>
                <c:pt idx="28">
                  <c:v>6.6000000000000003E-2</c:v>
                </c:pt>
                <c:pt idx="29">
                  <c:v>7.0000000000000007E-2</c:v>
                </c:pt>
                <c:pt idx="30">
                  <c:v>6.9000000000000006E-2</c:v>
                </c:pt>
                <c:pt idx="31">
                  <c:v>7.2999999999999995E-2</c:v>
                </c:pt>
                <c:pt idx="32">
                  <c:v>7.5999999999999998E-2</c:v>
                </c:pt>
                <c:pt idx="33">
                  <c:v>7.8E-2</c:v>
                </c:pt>
                <c:pt idx="34">
                  <c:v>8.2000000000000003E-2</c:v>
                </c:pt>
                <c:pt idx="35">
                  <c:v>0.08</c:v>
                </c:pt>
                <c:pt idx="36">
                  <c:v>8.3000000000000004E-2</c:v>
                </c:pt>
                <c:pt idx="37">
                  <c:v>8.5999999999999993E-2</c:v>
                </c:pt>
                <c:pt idx="38">
                  <c:v>8.8999999999999996E-2</c:v>
                </c:pt>
                <c:pt idx="39">
                  <c:v>8.5000000000000006E-2</c:v>
                </c:pt>
                <c:pt idx="40">
                  <c:v>9.5000000000000001E-2</c:v>
                </c:pt>
                <c:pt idx="41">
                  <c:v>0.09</c:v>
                </c:pt>
                <c:pt idx="42">
                  <c:v>9.4E-2</c:v>
                </c:pt>
                <c:pt idx="43">
                  <c:v>9.7000000000000003E-2</c:v>
                </c:pt>
                <c:pt idx="44">
                  <c:v>0.105</c:v>
                </c:pt>
                <c:pt idx="45">
                  <c:v>0.11700000000000001</c:v>
                </c:pt>
                <c:pt idx="46">
                  <c:v>0.123</c:v>
                </c:pt>
                <c:pt idx="47">
                  <c:v>0.126</c:v>
                </c:pt>
                <c:pt idx="48">
                  <c:v>0.121</c:v>
                </c:pt>
                <c:pt idx="49">
                  <c:v>0.128</c:v>
                </c:pt>
                <c:pt idx="50">
                  <c:v>0.129</c:v>
                </c:pt>
                <c:pt idx="51">
                  <c:v>0.13200000000000001</c:v>
                </c:pt>
                <c:pt idx="52">
                  <c:v>0.13100000000000001</c:v>
                </c:pt>
                <c:pt idx="53">
                  <c:v>0.13400000000000001</c:v>
                </c:pt>
                <c:pt idx="54">
                  <c:v>0.14399999999999999</c:v>
                </c:pt>
                <c:pt idx="55">
                  <c:v>0.153</c:v>
                </c:pt>
                <c:pt idx="56">
                  <c:v>0.154</c:v>
                </c:pt>
                <c:pt idx="57">
                  <c:v>0.17199999999999999</c:v>
                </c:pt>
                <c:pt idx="58">
                  <c:v>0.17899999999999999</c:v>
                </c:pt>
                <c:pt idx="59">
                  <c:v>0.17299999999999999</c:v>
                </c:pt>
                <c:pt idx="60">
                  <c:v>0.17299999999999999</c:v>
                </c:pt>
                <c:pt idx="61">
                  <c:v>0.18</c:v>
                </c:pt>
                <c:pt idx="62">
                  <c:v>0.19800000000000001</c:v>
                </c:pt>
                <c:pt idx="63">
                  <c:v>0.20399999999999999</c:v>
                </c:pt>
                <c:pt idx="64">
                  <c:v>0.222</c:v>
                </c:pt>
                <c:pt idx="65">
                  <c:v>0.23100000000000001</c:v>
                </c:pt>
                <c:pt idx="66">
                  <c:v>0.23699999999999999</c:v>
                </c:pt>
                <c:pt idx="67">
                  <c:v>0.251</c:v>
                </c:pt>
                <c:pt idx="68">
                  <c:v>0.252</c:v>
                </c:pt>
                <c:pt idx="69">
                  <c:v>0.26400000000000001</c:v>
                </c:pt>
                <c:pt idx="70">
                  <c:v>0.26900000000000002</c:v>
                </c:pt>
                <c:pt idx="71">
                  <c:v>0.28399999999999997</c:v>
                </c:pt>
                <c:pt idx="72">
                  <c:v>0.29099999999999998</c:v>
                </c:pt>
                <c:pt idx="73">
                  <c:v>0.29899999999999999</c:v>
                </c:pt>
                <c:pt idx="74">
                  <c:v>0.30399999999999999</c:v>
                </c:pt>
                <c:pt idx="75">
                  <c:v>0.309</c:v>
                </c:pt>
                <c:pt idx="76">
                  <c:v>0.309</c:v>
                </c:pt>
                <c:pt idx="77">
                  <c:v>0.30499999999999999</c:v>
                </c:pt>
                <c:pt idx="78">
                  <c:v>0.315</c:v>
                </c:pt>
                <c:pt idx="79">
                  <c:v>0.32</c:v>
                </c:pt>
                <c:pt idx="80">
                  <c:v>0.318</c:v>
                </c:pt>
                <c:pt idx="81">
                  <c:v>0.31900000000000001</c:v>
                </c:pt>
                <c:pt idx="82">
                  <c:v>0.316</c:v>
                </c:pt>
                <c:pt idx="83">
                  <c:v>0.30399999999999999</c:v>
                </c:pt>
                <c:pt idx="84">
                  <c:v>0.30599999999999999</c:v>
                </c:pt>
                <c:pt idx="85">
                  <c:v>0.3</c:v>
                </c:pt>
                <c:pt idx="86">
                  <c:v>0.29099999999999998</c:v>
                </c:pt>
                <c:pt idx="87">
                  <c:v>0.29199999999999998</c:v>
                </c:pt>
                <c:pt idx="88">
                  <c:v>0.28499999999999998</c:v>
                </c:pt>
                <c:pt idx="89">
                  <c:v>0.28100000000000003</c:v>
                </c:pt>
                <c:pt idx="90">
                  <c:v>0.28999999999999998</c:v>
                </c:pt>
                <c:pt idx="91">
                  <c:v>0.29199999999999998</c:v>
                </c:pt>
                <c:pt idx="92">
                  <c:v>0.29199999999999998</c:v>
                </c:pt>
                <c:pt idx="93">
                  <c:v>0.29199999999999998</c:v>
                </c:pt>
                <c:pt idx="94">
                  <c:v>0.28799999999999998</c:v>
                </c:pt>
                <c:pt idx="95">
                  <c:v>0.28100000000000003</c:v>
                </c:pt>
                <c:pt idx="96">
                  <c:v>0.27500000000000002</c:v>
                </c:pt>
                <c:pt idx="97">
                  <c:v>0.27200000000000002</c:v>
                </c:pt>
                <c:pt idx="98">
                  <c:v>0.28499999999999998</c:v>
                </c:pt>
                <c:pt idx="99">
                  <c:v>0.3</c:v>
                </c:pt>
                <c:pt idx="100">
                  <c:v>0.307</c:v>
                </c:pt>
                <c:pt idx="101">
                  <c:v>0.315</c:v>
                </c:pt>
                <c:pt idx="102">
                  <c:v>0.33</c:v>
                </c:pt>
                <c:pt idx="103">
                  <c:v>0.35699999999999998</c:v>
                </c:pt>
                <c:pt idx="104">
                  <c:v>0.379</c:v>
                </c:pt>
                <c:pt idx="105">
                  <c:v>0.38700000000000001</c:v>
                </c:pt>
                <c:pt idx="106">
                  <c:v>0.39900000000000002</c:v>
                </c:pt>
                <c:pt idx="107">
                  <c:v>0.41099999999999998</c:v>
                </c:pt>
                <c:pt idx="108">
                  <c:v>0.40799999999999997</c:v>
                </c:pt>
                <c:pt idx="109">
                  <c:v>0.40100000000000002</c:v>
                </c:pt>
                <c:pt idx="110">
                  <c:v>0.41099999999999998</c:v>
                </c:pt>
                <c:pt idx="111">
                  <c:v>0.42699999999999999</c:v>
                </c:pt>
                <c:pt idx="112">
                  <c:v>0.42399999999999999</c:v>
                </c:pt>
                <c:pt idx="113">
                  <c:v>0.40400000000000003</c:v>
                </c:pt>
                <c:pt idx="114">
                  <c:v>0.41499999999999998</c:v>
                </c:pt>
                <c:pt idx="115">
                  <c:v>0.46</c:v>
                </c:pt>
                <c:pt idx="116">
                  <c:v>0.47799999999999998</c:v>
                </c:pt>
                <c:pt idx="117">
                  <c:v>0.48899999999999999</c:v>
                </c:pt>
                <c:pt idx="118">
                  <c:v>0.50900000000000001</c:v>
                </c:pt>
                <c:pt idx="119">
                  <c:v>0.51200000000000001</c:v>
                </c:pt>
                <c:pt idx="120">
                  <c:v>0.495</c:v>
                </c:pt>
                <c:pt idx="121">
                  <c:v>0.48599999999999999</c:v>
                </c:pt>
                <c:pt idx="122">
                  <c:v>0.47399999999999998</c:v>
                </c:pt>
                <c:pt idx="123">
                  <c:v>0.49399999999999999</c:v>
                </c:pt>
                <c:pt idx="124">
                  <c:v>0.502</c:v>
                </c:pt>
                <c:pt idx="125">
                  <c:v>0.505</c:v>
                </c:pt>
                <c:pt idx="126">
                  <c:v>0.51300000000000001</c:v>
                </c:pt>
                <c:pt idx="127">
                  <c:v>0.52100000000000002</c:v>
                </c:pt>
                <c:pt idx="128">
                  <c:v>0.51800000000000002</c:v>
                </c:pt>
                <c:pt idx="129">
                  <c:v>0.55800000000000005</c:v>
                </c:pt>
                <c:pt idx="130">
                  <c:v>0.56499999999999995</c:v>
                </c:pt>
                <c:pt idx="131">
                  <c:v>0.54400000000000004</c:v>
                </c:pt>
                <c:pt idx="132">
                  <c:v>0.52900000000000003</c:v>
                </c:pt>
                <c:pt idx="133">
                  <c:v>0.51100000000000001</c:v>
                </c:pt>
                <c:pt idx="134">
                  <c:v>0.5</c:v>
                </c:pt>
                <c:pt idx="135">
                  <c:v>0.49</c:v>
                </c:pt>
                <c:pt idx="136">
                  <c:v>0.434</c:v>
                </c:pt>
                <c:pt idx="137">
                  <c:v>0.44</c:v>
                </c:pt>
                <c:pt idx="138">
                  <c:v>0.45200000000000001</c:v>
                </c:pt>
                <c:pt idx="139">
                  <c:v>0.45</c:v>
                </c:pt>
                <c:pt idx="140">
                  <c:v>0.42699999999999999</c:v>
                </c:pt>
                <c:pt idx="141">
                  <c:v>0.40799999999999997</c:v>
                </c:pt>
                <c:pt idx="142">
                  <c:v>0.40300000000000002</c:v>
                </c:pt>
                <c:pt idx="143">
                  <c:v>0.38300000000000001</c:v>
                </c:pt>
                <c:pt idx="144">
                  <c:v>0.38200000000000001</c:v>
                </c:pt>
                <c:pt idx="145">
                  <c:v>0.377</c:v>
                </c:pt>
                <c:pt idx="146">
                  <c:v>0.374</c:v>
                </c:pt>
                <c:pt idx="147">
                  <c:v>0.40799999999999997</c:v>
                </c:pt>
                <c:pt idx="148">
                  <c:v>0.41199999999999998</c:v>
                </c:pt>
                <c:pt idx="149">
                  <c:v>0.4</c:v>
                </c:pt>
                <c:pt idx="150">
                  <c:v>0.40600000000000003</c:v>
                </c:pt>
                <c:pt idx="151">
                  <c:v>0.41099999999999998</c:v>
                </c:pt>
                <c:pt idx="152">
                  <c:v>0.42499999999999999</c:v>
                </c:pt>
                <c:pt idx="153">
                  <c:v>0.45100000000000001</c:v>
                </c:pt>
                <c:pt idx="154">
                  <c:v>0.44500000000000001</c:v>
                </c:pt>
                <c:pt idx="155">
                  <c:v>0.44400000000000001</c:v>
                </c:pt>
                <c:pt idx="156">
                  <c:v>0.42599999999999999</c:v>
                </c:pt>
                <c:pt idx="157">
                  <c:v>0.433</c:v>
                </c:pt>
                <c:pt idx="158">
                  <c:v>0.442</c:v>
                </c:pt>
                <c:pt idx="159">
                  <c:v>0.441</c:v>
                </c:pt>
                <c:pt idx="160">
                  <c:v>0.432</c:v>
                </c:pt>
                <c:pt idx="161">
                  <c:v>0.42599999999999999</c:v>
                </c:pt>
                <c:pt idx="162">
                  <c:v>0.42599999999999999</c:v>
                </c:pt>
                <c:pt idx="163">
                  <c:v>0.42799999999999999</c:v>
                </c:pt>
                <c:pt idx="164">
                  <c:v>0.42699999999999999</c:v>
                </c:pt>
                <c:pt idx="165">
                  <c:v>0.43</c:v>
                </c:pt>
                <c:pt idx="166">
                  <c:v>0.442</c:v>
                </c:pt>
                <c:pt idx="167">
                  <c:v>0.40500000000000003</c:v>
                </c:pt>
                <c:pt idx="168">
                  <c:v>0.41699999999999998</c:v>
                </c:pt>
                <c:pt idx="169">
                  <c:v>0.41099999999999998</c:v>
                </c:pt>
                <c:pt idx="170">
                  <c:v>0.432</c:v>
                </c:pt>
                <c:pt idx="171">
                  <c:v>0.44700000000000001</c:v>
                </c:pt>
                <c:pt idx="172">
                  <c:v>0.45</c:v>
                </c:pt>
                <c:pt idx="173">
                  <c:v>0.45800000000000002</c:v>
                </c:pt>
                <c:pt idx="174">
                  <c:v>0.45</c:v>
                </c:pt>
                <c:pt idx="175">
                  <c:v>0.45800000000000002</c:v>
                </c:pt>
                <c:pt idx="176">
                  <c:v>0.45500000000000002</c:v>
                </c:pt>
                <c:pt idx="177">
                  <c:v>0.46800000000000003</c:v>
                </c:pt>
                <c:pt idx="178">
                  <c:v>0.48</c:v>
                </c:pt>
                <c:pt idx="179">
                  <c:v>0.49199999999999999</c:v>
                </c:pt>
                <c:pt idx="180">
                  <c:v>0.44900000000000001</c:v>
                </c:pt>
                <c:pt idx="181">
                  <c:v>0.47299999999999998</c:v>
                </c:pt>
                <c:pt idx="182">
                  <c:v>0.47499999999999998</c:v>
                </c:pt>
                <c:pt idx="183">
                  <c:v>0.45600000000000002</c:v>
                </c:pt>
                <c:pt idx="184">
                  <c:v>0.46</c:v>
                </c:pt>
                <c:pt idx="185">
                  <c:v>0.44800000000000001</c:v>
                </c:pt>
                <c:pt idx="186">
                  <c:v>0.44600000000000001</c:v>
                </c:pt>
                <c:pt idx="187">
                  <c:v>0.45400000000000001</c:v>
                </c:pt>
                <c:pt idx="188">
                  <c:v>0.47299999999999998</c:v>
                </c:pt>
                <c:pt idx="189">
                  <c:v>0.498</c:v>
                </c:pt>
                <c:pt idx="190">
                  <c:v>0.52600000000000002</c:v>
                </c:pt>
                <c:pt idx="191">
                  <c:v>0.51500000000000001</c:v>
                </c:pt>
                <c:pt idx="192">
                  <c:v>0.47799999999999998</c:v>
                </c:pt>
                <c:pt idx="193">
                  <c:v>0.47199999999999998</c:v>
                </c:pt>
                <c:pt idx="194">
                  <c:v>0.47499999999999998</c:v>
                </c:pt>
                <c:pt idx="195">
                  <c:v>0.45400000000000001</c:v>
                </c:pt>
                <c:pt idx="196">
                  <c:v>0.47499999999999998</c:v>
                </c:pt>
                <c:pt idx="197">
                  <c:v>0.45400000000000001</c:v>
                </c:pt>
                <c:pt idx="198">
                  <c:v>0.46400000000000002</c:v>
                </c:pt>
                <c:pt idx="199">
                  <c:v>0.46700000000000003</c:v>
                </c:pt>
                <c:pt idx="200">
                  <c:v>0.46200000000000002</c:v>
                </c:pt>
                <c:pt idx="201">
                  <c:v>0.47</c:v>
                </c:pt>
                <c:pt idx="202">
                  <c:v>0.45700000000000002</c:v>
                </c:pt>
                <c:pt idx="203">
                  <c:v>0.441</c:v>
                </c:pt>
                <c:pt idx="204">
                  <c:v>0.40899999999999997</c:v>
                </c:pt>
                <c:pt idx="205">
                  <c:v>0.42299999999999999</c:v>
                </c:pt>
                <c:pt idx="206">
                  <c:v>0.42899999999999999</c:v>
                </c:pt>
                <c:pt idx="207">
                  <c:v>0.41299999999999998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38-4286-BAD4-16B27C131671}"/>
            </c:ext>
          </c:extLst>
        </c:ser>
        <c:ser>
          <c:idx val="3"/>
          <c:order val="5"/>
          <c:tx>
            <c:strRef>
              <c:f>'42'!$D$28</c:f>
              <c:strCache>
                <c:ptCount val="1"/>
                <c:pt idx="0">
                  <c:v>Eagle Ford</c:v>
                </c:pt>
              </c:strCache>
            </c:strRef>
          </c:tx>
          <c:spPr>
            <a:solidFill>
              <a:srgbClr val="FAB17A">
                <a:alpha val="65000"/>
              </a:srgbClr>
            </a:solidFill>
            <a:ln>
              <a:noFill/>
            </a:ln>
          </c:spPr>
          <c:cat>
            <c:numRef>
              <c:f>'42'!$A$29:$A$256</c:f>
              <c:numCache>
                <c:formatCode>mmm\ yyyy</c:formatCode>
                <c:ptCount val="228"/>
                <c:pt idx="0">
                  <c:v>39844</c:v>
                </c:pt>
                <c:pt idx="1">
                  <c:v>39872</c:v>
                </c:pt>
                <c:pt idx="2">
                  <c:v>39903</c:v>
                </c:pt>
                <c:pt idx="3">
                  <c:v>39933</c:v>
                </c:pt>
                <c:pt idx="4">
                  <c:v>39964</c:v>
                </c:pt>
                <c:pt idx="5">
                  <c:v>39994</c:v>
                </c:pt>
                <c:pt idx="6">
                  <c:v>40025</c:v>
                </c:pt>
                <c:pt idx="7">
                  <c:v>40056</c:v>
                </c:pt>
                <c:pt idx="8">
                  <c:v>40086</c:v>
                </c:pt>
                <c:pt idx="9">
                  <c:v>40117</c:v>
                </c:pt>
                <c:pt idx="10">
                  <c:v>40147</c:v>
                </c:pt>
                <c:pt idx="11">
                  <c:v>40178</c:v>
                </c:pt>
                <c:pt idx="12">
                  <c:v>40209</c:v>
                </c:pt>
                <c:pt idx="13">
                  <c:v>40237</c:v>
                </c:pt>
                <c:pt idx="14">
                  <c:v>40268</c:v>
                </c:pt>
                <c:pt idx="15">
                  <c:v>40298</c:v>
                </c:pt>
                <c:pt idx="16">
                  <c:v>40329</c:v>
                </c:pt>
                <c:pt idx="17">
                  <c:v>40359</c:v>
                </c:pt>
                <c:pt idx="18">
                  <c:v>40390</c:v>
                </c:pt>
                <c:pt idx="19">
                  <c:v>40421</c:v>
                </c:pt>
                <c:pt idx="20">
                  <c:v>40451</c:v>
                </c:pt>
                <c:pt idx="21">
                  <c:v>40482</c:v>
                </c:pt>
                <c:pt idx="22">
                  <c:v>40512</c:v>
                </c:pt>
                <c:pt idx="23">
                  <c:v>40543</c:v>
                </c:pt>
                <c:pt idx="24">
                  <c:v>40574</c:v>
                </c:pt>
                <c:pt idx="25">
                  <c:v>40602</c:v>
                </c:pt>
                <c:pt idx="26">
                  <c:v>40633</c:v>
                </c:pt>
                <c:pt idx="27">
                  <c:v>40663</c:v>
                </c:pt>
                <c:pt idx="28">
                  <c:v>40694</c:v>
                </c:pt>
                <c:pt idx="29">
                  <c:v>40724</c:v>
                </c:pt>
                <c:pt idx="30">
                  <c:v>40755</c:v>
                </c:pt>
                <c:pt idx="31">
                  <c:v>40786</c:v>
                </c:pt>
                <c:pt idx="32">
                  <c:v>40816</c:v>
                </c:pt>
                <c:pt idx="33">
                  <c:v>40847</c:v>
                </c:pt>
                <c:pt idx="34">
                  <c:v>40877</c:v>
                </c:pt>
                <c:pt idx="35">
                  <c:v>40908</c:v>
                </c:pt>
                <c:pt idx="36">
                  <c:v>40939</c:v>
                </c:pt>
                <c:pt idx="37">
                  <c:v>40968</c:v>
                </c:pt>
                <c:pt idx="38">
                  <c:v>40999</c:v>
                </c:pt>
                <c:pt idx="39">
                  <c:v>41029</c:v>
                </c:pt>
                <c:pt idx="40">
                  <c:v>41060</c:v>
                </c:pt>
                <c:pt idx="41">
                  <c:v>41090</c:v>
                </c:pt>
                <c:pt idx="42">
                  <c:v>41121</c:v>
                </c:pt>
                <c:pt idx="43">
                  <c:v>41152</c:v>
                </c:pt>
                <c:pt idx="44">
                  <c:v>41182</c:v>
                </c:pt>
                <c:pt idx="45">
                  <c:v>41213</c:v>
                </c:pt>
                <c:pt idx="46">
                  <c:v>41243</c:v>
                </c:pt>
                <c:pt idx="47">
                  <c:v>41274</c:v>
                </c:pt>
                <c:pt idx="48">
                  <c:v>41305</c:v>
                </c:pt>
                <c:pt idx="49">
                  <c:v>41333</c:v>
                </c:pt>
                <c:pt idx="50">
                  <c:v>41364</c:v>
                </c:pt>
                <c:pt idx="51">
                  <c:v>41394</c:v>
                </c:pt>
                <c:pt idx="52">
                  <c:v>41425</c:v>
                </c:pt>
                <c:pt idx="53">
                  <c:v>41455</c:v>
                </c:pt>
                <c:pt idx="54">
                  <c:v>41486</c:v>
                </c:pt>
                <c:pt idx="55">
                  <c:v>41517</c:v>
                </c:pt>
                <c:pt idx="56">
                  <c:v>41547</c:v>
                </c:pt>
                <c:pt idx="57">
                  <c:v>41578</c:v>
                </c:pt>
                <c:pt idx="58">
                  <c:v>41608</c:v>
                </c:pt>
                <c:pt idx="59">
                  <c:v>41639</c:v>
                </c:pt>
                <c:pt idx="60">
                  <c:v>41670</c:v>
                </c:pt>
                <c:pt idx="61">
                  <c:v>41698</c:v>
                </c:pt>
                <c:pt idx="62">
                  <c:v>41729</c:v>
                </c:pt>
                <c:pt idx="63">
                  <c:v>41759</c:v>
                </c:pt>
                <c:pt idx="64">
                  <c:v>41790</c:v>
                </c:pt>
                <c:pt idx="65">
                  <c:v>41820</c:v>
                </c:pt>
                <c:pt idx="66">
                  <c:v>41851</c:v>
                </c:pt>
                <c:pt idx="67">
                  <c:v>41882</c:v>
                </c:pt>
                <c:pt idx="68">
                  <c:v>41912</c:v>
                </c:pt>
                <c:pt idx="69">
                  <c:v>41943</c:v>
                </c:pt>
                <c:pt idx="70">
                  <c:v>41973</c:v>
                </c:pt>
                <c:pt idx="71">
                  <c:v>42004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  <c:pt idx="144">
                  <c:v>44197</c:v>
                </c:pt>
                <c:pt idx="145">
                  <c:v>44228</c:v>
                </c:pt>
                <c:pt idx="146">
                  <c:v>44256</c:v>
                </c:pt>
                <c:pt idx="147">
                  <c:v>44287</c:v>
                </c:pt>
                <c:pt idx="148">
                  <c:v>44317</c:v>
                </c:pt>
                <c:pt idx="149">
                  <c:v>44348</c:v>
                </c:pt>
                <c:pt idx="150">
                  <c:v>44378</c:v>
                </c:pt>
                <c:pt idx="151">
                  <c:v>44409</c:v>
                </c:pt>
                <c:pt idx="152">
                  <c:v>44440</c:v>
                </c:pt>
                <c:pt idx="153">
                  <c:v>44470</c:v>
                </c:pt>
                <c:pt idx="154">
                  <c:v>44501</c:v>
                </c:pt>
                <c:pt idx="155">
                  <c:v>44531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  <c:pt idx="168">
                  <c:v>44927</c:v>
                </c:pt>
                <c:pt idx="169">
                  <c:v>44958</c:v>
                </c:pt>
                <c:pt idx="170">
                  <c:v>44986</c:v>
                </c:pt>
                <c:pt idx="171">
                  <c:v>45017</c:v>
                </c:pt>
                <c:pt idx="172">
                  <c:v>45047</c:v>
                </c:pt>
                <c:pt idx="173">
                  <c:v>45078</c:v>
                </c:pt>
                <c:pt idx="174">
                  <c:v>45108</c:v>
                </c:pt>
                <c:pt idx="175">
                  <c:v>45139</c:v>
                </c:pt>
                <c:pt idx="176">
                  <c:v>45170</c:v>
                </c:pt>
                <c:pt idx="177">
                  <c:v>45200</c:v>
                </c:pt>
                <c:pt idx="178">
                  <c:v>45231</c:v>
                </c:pt>
                <c:pt idx="179">
                  <c:v>45261</c:v>
                </c:pt>
                <c:pt idx="180">
                  <c:v>45292</c:v>
                </c:pt>
                <c:pt idx="181">
                  <c:v>45323</c:v>
                </c:pt>
                <c:pt idx="182">
                  <c:v>45352</c:v>
                </c:pt>
                <c:pt idx="183">
                  <c:v>45383</c:v>
                </c:pt>
                <c:pt idx="184">
                  <c:v>45413</c:v>
                </c:pt>
                <c:pt idx="185">
                  <c:v>45444</c:v>
                </c:pt>
                <c:pt idx="186">
                  <c:v>45474</c:v>
                </c:pt>
                <c:pt idx="187">
                  <c:v>45505</c:v>
                </c:pt>
                <c:pt idx="188">
                  <c:v>45536</c:v>
                </c:pt>
                <c:pt idx="189">
                  <c:v>45566</c:v>
                </c:pt>
                <c:pt idx="190">
                  <c:v>45597</c:v>
                </c:pt>
                <c:pt idx="191">
                  <c:v>45627</c:v>
                </c:pt>
                <c:pt idx="192">
                  <c:v>45658</c:v>
                </c:pt>
                <c:pt idx="193">
                  <c:v>45689</c:v>
                </c:pt>
                <c:pt idx="194">
                  <c:v>45717</c:v>
                </c:pt>
                <c:pt idx="195">
                  <c:v>45748</c:v>
                </c:pt>
                <c:pt idx="196">
                  <c:v>45778</c:v>
                </c:pt>
                <c:pt idx="197">
                  <c:v>45809</c:v>
                </c:pt>
                <c:pt idx="198">
                  <c:v>45839</c:v>
                </c:pt>
                <c:pt idx="199">
                  <c:v>45870</c:v>
                </c:pt>
                <c:pt idx="200">
                  <c:v>45901</c:v>
                </c:pt>
                <c:pt idx="201">
                  <c:v>45931</c:v>
                </c:pt>
                <c:pt idx="202">
                  <c:v>45962</c:v>
                </c:pt>
                <c:pt idx="203">
                  <c:v>45992</c:v>
                </c:pt>
                <c:pt idx="204">
                  <c:v>46023</c:v>
                </c:pt>
                <c:pt idx="205">
                  <c:v>46054</c:v>
                </c:pt>
                <c:pt idx="206">
                  <c:v>46082</c:v>
                </c:pt>
                <c:pt idx="207">
                  <c:v>46113</c:v>
                </c:pt>
                <c:pt idx="208">
                  <c:v>46143</c:v>
                </c:pt>
                <c:pt idx="209">
                  <c:v>46174</c:v>
                </c:pt>
                <c:pt idx="210">
                  <c:v>46204</c:v>
                </c:pt>
                <c:pt idx="211">
                  <c:v>46235</c:v>
                </c:pt>
                <c:pt idx="212">
                  <c:v>46266</c:v>
                </c:pt>
                <c:pt idx="213">
                  <c:v>46296</c:v>
                </c:pt>
                <c:pt idx="214">
                  <c:v>46327</c:v>
                </c:pt>
                <c:pt idx="215">
                  <c:v>46357</c:v>
                </c:pt>
                <c:pt idx="216">
                  <c:v>46388</c:v>
                </c:pt>
                <c:pt idx="217">
                  <c:v>46419</c:v>
                </c:pt>
                <c:pt idx="218">
                  <c:v>46447</c:v>
                </c:pt>
                <c:pt idx="219">
                  <c:v>46478</c:v>
                </c:pt>
                <c:pt idx="220">
                  <c:v>46508</c:v>
                </c:pt>
                <c:pt idx="221">
                  <c:v>46539</c:v>
                </c:pt>
                <c:pt idx="222">
                  <c:v>46569</c:v>
                </c:pt>
                <c:pt idx="223">
                  <c:v>46600</c:v>
                </c:pt>
                <c:pt idx="224">
                  <c:v>46631</c:v>
                </c:pt>
                <c:pt idx="225">
                  <c:v>46661</c:v>
                </c:pt>
                <c:pt idx="226">
                  <c:v>46692</c:v>
                </c:pt>
                <c:pt idx="227">
                  <c:v>46722</c:v>
                </c:pt>
              </c:numCache>
            </c:numRef>
          </c:cat>
          <c:val>
            <c:numRef>
              <c:f>'42'!$D$29:$D$256</c:f>
              <c:numCache>
                <c:formatCode>0.00</c:formatCode>
                <c:ptCount val="228"/>
                <c:pt idx="0">
                  <c:v>1E-3</c:v>
                </c:pt>
                <c:pt idx="1">
                  <c:v>1E-3</c:v>
                </c:pt>
                <c:pt idx="2">
                  <c:v>1E-3</c:v>
                </c:pt>
                <c:pt idx="3">
                  <c:v>2E-3</c:v>
                </c:pt>
                <c:pt idx="4">
                  <c:v>2E-3</c:v>
                </c:pt>
                <c:pt idx="5">
                  <c:v>1E-3</c:v>
                </c:pt>
                <c:pt idx="6">
                  <c:v>2E-3</c:v>
                </c:pt>
                <c:pt idx="7">
                  <c:v>2E-3</c:v>
                </c:pt>
                <c:pt idx="8">
                  <c:v>3.0000000000000001E-3</c:v>
                </c:pt>
                <c:pt idx="9">
                  <c:v>5.0000000000000001E-3</c:v>
                </c:pt>
                <c:pt idx="10">
                  <c:v>7.0000000000000001E-3</c:v>
                </c:pt>
                <c:pt idx="11">
                  <c:v>7.0000000000000001E-3</c:v>
                </c:pt>
                <c:pt idx="12">
                  <c:v>8.0000000000000002E-3</c:v>
                </c:pt>
                <c:pt idx="13">
                  <c:v>7.0000000000000001E-3</c:v>
                </c:pt>
                <c:pt idx="14">
                  <c:v>1.2E-2</c:v>
                </c:pt>
                <c:pt idx="15">
                  <c:v>1.6E-2</c:v>
                </c:pt>
                <c:pt idx="16">
                  <c:v>0.02</c:v>
                </c:pt>
                <c:pt idx="17">
                  <c:v>2.7E-2</c:v>
                </c:pt>
                <c:pt idx="18">
                  <c:v>3.2000000000000001E-2</c:v>
                </c:pt>
                <c:pt idx="19">
                  <c:v>3.5999999999999997E-2</c:v>
                </c:pt>
                <c:pt idx="20">
                  <c:v>4.4999999999999998E-2</c:v>
                </c:pt>
                <c:pt idx="21">
                  <c:v>5.0999999999999997E-2</c:v>
                </c:pt>
                <c:pt idx="22">
                  <c:v>6.7000000000000004E-2</c:v>
                </c:pt>
                <c:pt idx="23">
                  <c:v>8.6999999999999994E-2</c:v>
                </c:pt>
                <c:pt idx="24">
                  <c:v>9.1999999999999998E-2</c:v>
                </c:pt>
                <c:pt idx="25">
                  <c:v>0.105</c:v>
                </c:pt>
                <c:pt idx="26">
                  <c:v>0.122</c:v>
                </c:pt>
                <c:pt idx="27">
                  <c:v>0.13500000000000001</c:v>
                </c:pt>
                <c:pt idx="28">
                  <c:v>0.158</c:v>
                </c:pt>
                <c:pt idx="29">
                  <c:v>0.17799999999999999</c:v>
                </c:pt>
                <c:pt idx="30">
                  <c:v>0.20899999999999999</c:v>
                </c:pt>
                <c:pt idx="31">
                  <c:v>0.24199999999999999</c:v>
                </c:pt>
                <c:pt idx="32">
                  <c:v>0.27400000000000002</c:v>
                </c:pt>
                <c:pt idx="33">
                  <c:v>0.29899999999999999</c:v>
                </c:pt>
                <c:pt idx="34">
                  <c:v>0.33800000000000002</c:v>
                </c:pt>
                <c:pt idx="35">
                  <c:v>0.36299999999999999</c:v>
                </c:pt>
                <c:pt idx="36">
                  <c:v>0.39200000000000002</c:v>
                </c:pt>
                <c:pt idx="37">
                  <c:v>0.41699999999999998</c:v>
                </c:pt>
                <c:pt idx="38">
                  <c:v>0.442</c:v>
                </c:pt>
                <c:pt idx="39">
                  <c:v>0.48899999999999999</c:v>
                </c:pt>
                <c:pt idx="40">
                  <c:v>0.52200000000000002</c:v>
                </c:pt>
                <c:pt idx="41">
                  <c:v>0.54600000000000004</c:v>
                </c:pt>
                <c:pt idx="42">
                  <c:v>0.58199999999999996</c:v>
                </c:pt>
                <c:pt idx="43">
                  <c:v>0.627</c:v>
                </c:pt>
                <c:pt idx="44">
                  <c:v>0.63400000000000001</c:v>
                </c:pt>
                <c:pt idx="45">
                  <c:v>0.67600000000000005</c:v>
                </c:pt>
                <c:pt idx="46">
                  <c:v>0.70899999999999996</c:v>
                </c:pt>
                <c:pt idx="47">
                  <c:v>0.74299999999999999</c:v>
                </c:pt>
                <c:pt idx="48">
                  <c:v>0.77700000000000002</c:v>
                </c:pt>
                <c:pt idx="49">
                  <c:v>0.82099999999999995</c:v>
                </c:pt>
                <c:pt idx="50">
                  <c:v>0.86199999999999999</c:v>
                </c:pt>
                <c:pt idx="51">
                  <c:v>0.878</c:v>
                </c:pt>
                <c:pt idx="52">
                  <c:v>0.93600000000000005</c:v>
                </c:pt>
                <c:pt idx="53">
                  <c:v>0.98799999999999999</c:v>
                </c:pt>
                <c:pt idx="54">
                  <c:v>1.0169999999999999</c:v>
                </c:pt>
                <c:pt idx="55">
                  <c:v>1.0389999999999999</c:v>
                </c:pt>
                <c:pt idx="56">
                  <c:v>1.0669999999999999</c:v>
                </c:pt>
                <c:pt idx="57">
                  <c:v>1.0609999999999999</c:v>
                </c:pt>
                <c:pt idx="58">
                  <c:v>1.0820000000000001</c:v>
                </c:pt>
                <c:pt idx="59">
                  <c:v>1.147</c:v>
                </c:pt>
                <c:pt idx="60">
                  <c:v>1.169</c:v>
                </c:pt>
                <c:pt idx="61">
                  <c:v>1.212</c:v>
                </c:pt>
                <c:pt idx="62">
                  <c:v>1.236</c:v>
                </c:pt>
                <c:pt idx="63">
                  <c:v>1.3029999999999999</c:v>
                </c:pt>
                <c:pt idx="64">
                  <c:v>1.3109999999999999</c:v>
                </c:pt>
                <c:pt idx="65">
                  <c:v>1.377</c:v>
                </c:pt>
                <c:pt idx="66">
                  <c:v>1.4179999999999999</c:v>
                </c:pt>
                <c:pt idx="67">
                  <c:v>1.4339999999999999</c:v>
                </c:pt>
                <c:pt idx="68">
                  <c:v>1.44</c:v>
                </c:pt>
                <c:pt idx="69">
                  <c:v>1.47</c:v>
                </c:pt>
                <c:pt idx="70">
                  <c:v>1.51</c:v>
                </c:pt>
                <c:pt idx="71">
                  <c:v>1.5960000000000001</c:v>
                </c:pt>
                <c:pt idx="72">
                  <c:v>1.583</c:v>
                </c:pt>
                <c:pt idx="73">
                  <c:v>1.6060000000000001</c:v>
                </c:pt>
                <c:pt idx="74">
                  <c:v>1.623</c:v>
                </c:pt>
                <c:pt idx="75">
                  <c:v>1.573</c:v>
                </c:pt>
                <c:pt idx="76">
                  <c:v>1.542</c:v>
                </c:pt>
                <c:pt idx="77">
                  <c:v>1.4970000000000001</c:v>
                </c:pt>
                <c:pt idx="78">
                  <c:v>1.4990000000000001</c:v>
                </c:pt>
                <c:pt idx="79">
                  <c:v>1.444</c:v>
                </c:pt>
                <c:pt idx="80">
                  <c:v>1.43</c:v>
                </c:pt>
                <c:pt idx="81">
                  <c:v>1.4259999999999999</c:v>
                </c:pt>
                <c:pt idx="82">
                  <c:v>1.389</c:v>
                </c:pt>
                <c:pt idx="83">
                  <c:v>1.395</c:v>
                </c:pt>
                <c:pt idx="84">
                  <c:v>1.3620000000000001</c:v>
                </c:pt>
                <c:pt idx="85">
                  <c:v>1.3140000000000001</c:v>
                </c:pt>
                <c:pt idx="86">
                  <c:v>1.2709999999999999</c:v>
                </c:pt>
                <c:pt idx="87">
                  <c:v>1.2370000000000001</c:v>
                </c:pt>
                <c:pt idx="88">
                  <c:v>1.1839999999999999</c:v>
                </c:pt>
                <c:pt idx="89">
                  <c:v>1.151</c:v>
                </c:pt>
                <c:pt idx="90">
                  <c:v>1.1279999999999999</c:v>
                </c:pt>
                <c:pt idx="91">
                  <c:v>1.107</c:v>
                </c:pt>
                <c:pt idx="92">
                  <c:v>1.107</c:v>
                </c:pt>
                <c:pt idx="93">
                  <c:v>1.099</c:v>
                </c:pt>
                <c:pt idx="94">
                  <c:v>1.0860000000000001</c:v>
                </c:pt>
                <c:pt idx="95">
                  <c:v>1.091</c:v>
                </c:pt>
                <c:pt idx="96">
                  <c:v>1.0940000000000001</c:v>
                </c:pt>
                <c:pt idx="97">
                  <c:v>1.113</c:v>
                </c:pt>
                <c:pt idx="98">
                  <c:v>1.105</c:v>
                </c:pt>
                <c:pt idx="99">
                  <c:v>1.077</c:v>
                </c:pt>
                <c:pt idx="100">
                  <c:v>1.0740000000000001</c:v>
                </c:pt>
                <c:pt idx="101">
                  <c:v>1.0660000000000001</c:v>
                </c:pt>
                <c:pt idx="102">
                  <c:v>1.075</c:v>
                </c:pt>
                <c:pt idx="103">
                  <c:v>0.96699999999999997</c:v>
                </c:pt>
                <c:pt idx="104">
                  <c:v>1.075</c:v>
                </c:pt>
                <c:pt idx="105">
                  <c:v>1.127</c:v>
                </c:pt>
                <c:pt idx="106">
                  <c:v>1.1679999999999999</c:v>
                </c:pt>
                <c:pt idx="107">
                  <c:v>1.1910000000000001</c:v>
                </c:pt>
                <c:pt idx="108">
                  <c:v>1.147</c:v>
                </c:pt>
                <c:pt idx="109">
                  <c:v>1.145</c:v>
                </c:pt>
                <c:pt idx="110">
                  <c:v>1.157</c:v>
                </c:pt>
                <c:pt idx="111">
                  <c:v>1.169</c:v>
                </c:pt>
                <c:pt idx="112">
                  <c:v>1.169</c:v>
                </c:pt>
                <c:pt idx="113">
                  <c:v>1.2170000000000001</c:v>
                </c:pt>
                <c:pt idx="114">
                  <c:v>1.1890000000000001</c:v>
                </c:pt>
                <c:pt idx="115">
                  <c:v>1.202</c:v>
                </c:pt>
                <c:pt idx="116">
                  <c:v>1.226</c:v>
                </c:pt>
                <c:pt idx="117">
                  <c:v>1.1819999999999999</c:v>
                </c:pt>
                <c:pt idx="118">
                  <c:v>1.2290000000000001</c:v>
                </c:pt>
                <c:pt idx="119">
                  <c:v>1.2470000000000001</c:v>
                </c:pt>
                <c:pt idx="120">
                  <c:v>1.21</c:v>
                </c:pt>
                <c:pt idx="121">
                  <c:v>1.22</c:v>
                </c:pt>
                <c:pt idx="122">
                  <c:v>1.214</c:v>
                </c:pt>
                <c:pt idx="123">
                  <c:v>1.244</c:v>
                </c:pt>
                <c:pt idx="124">
                  <c:v>1.2230000000000001</c:v>
                </c:pt>
                <c:pt idx="125">
                  <c:v>1.2290000000000001</c:v>
                </c:pt>
                <c:pt idx="126">
                  <c:v>1.2370000000000001</c:v>
                </c:pt>
                <c:pt idx="127">
                  <c:v>1.214</c:v>
                </c:pt>
                <c:pt idx="128">
                  <c:v>1.2589999999999999</c:v>
                </c:pt>
                <c:pt idx="129">
                  <c:v>1.2769999999999999</c:v>
                </c:pt>
                <c:pt idx="130">
                  <c:v>1.2629999999999999</c:v>
                </c:pt>
                <c:pt idx="131">
                  <c:v>1.2729999999999999</c:v>
                </c:pt>
                <c:pt idx="132">
                  <c:v>1.2649999999999999</c:v>
                </c:pt>
                <c:pt idx="133">
                  <c:v>1.256</c:v>
                </c:pt>
                <c:pt idx="134">
                  <c:v>1.2529999999999999</c:v>
                </c:pt>
                <c:pt idx="135">
                  <c:v>1.1639999999999999</c:v>
                </c:pt>
                <c:pt idx="136">
                  <c:v>0.82699999999999996</c:v>
                </c:pt>
                <c:pt idx="137">
                  <c:v>0.89800000000000002</c:v>
                </c:pt>
                <c:pt idx="138">
                  <c:v>0.99</c:v>
                </c:pt>
                <c:pt idx="139">
                  <c:v>1.014</c:v>
                </c:pt>
                <c:pt idx="140">
                  <c:v>1.0049999999999999</c:v>
                </c:pt>
                <c:pt idx="141">
                  <c:v>1.012</c:v>
                </c:pt>
                <c:pt idx="142">
                  <c:v>1.006</c:v>
                </c:pt>
                <c:pt idx="143">
                  <c:v>0.97599999999999998</c:v>
                </c:pt>
                <c:pt idx="144">
                  <c:v>0.95499999999999996</c:v>
                </c:pt>
                <c:pt idx="145">
                  <c:v>0.80800000000000005</c:v>
                </c:pt>
                <c:pt idx="146">
                  <c:v>0.996</c:v>
                </c:pt>
                <c:pt idx="147">
                  <c:v>1.0009999999999999</c:v>
                </c:pt>
                <c:pt idx="148">
                  <c:v>0.97599999999999998</c:v>
                </c:pt>
                <c:pt idx="149">
                  <c:v>0.96499999999999997</c:v>
                </c:pt>
                <c:pt idx="150">
                  <c:v>0.98399999999999999</c:v>
                </c:pt>
                <c:pt idx="151">
                  <c:v>0.98499999999999999</c:v>
                </c:pt>
                <c:pt idx="152">
                  <c:v>0.99</c:v>
                </c:pt>
                <c:pt idx="153">
                  <c:v>0.95799999999999996</c:v>
                </c:pt>
                <c:pt idx="154">
                  <c:v>0.96</c:v>
                </c:pt>
                <c:pt idx="155">
                  <c:v>0.95599999999999996</c:v>
                </c:pt>
                <c:pt idx="156">
                  <c:v>0.93899999999999995</c:v>
                </c:pt>
                <c:pt idx="157">
                  <c:v>0.93700000000000006</c:v>
                </c:pt>
                <c:pt idx="158">
                  <c:v>0.94199999999999995</c:v>
                </c:pt>
                <c:pt idx="159">
                  <c:v>0.96799999999999997</c:v>
                </c:pt>
                <c:pt idx="160">
                  <c:v>0.95799999999999996</c:v>
                </c:pt>
                <c:pt idx="161">
                  <c:v>0.98699999999999999</c:v>
                </c:pt>
                <c:pt idx="162">
                  <c:v>0.97599999999999998</c:v>
                </c:pt>
                <c:pt idx="163">
                  <c:v>0.98799999999999999</c:v>
                </c:pt>
                <c:pt idx="164">
                  <c:v>1.01</c:v>
                </c:pt>
                <c:pt idx="165">
                  <c:v>1.0109999999999999</c:v>
                </c:pt>
                <c:pt idx="166">
                  <c:v>0.98199999999999998</c:v>
                </c:pt>
                <c:pt idx="167">
                  <c:v>0.95</c:v>
                </c:pt>
                <c:pt idx="168">
                  <c:v>0.97899999999999998</c:v>
                </c:pt>
                <c:pt idx="169">
                  <c:v>0.99399999999999999</c:v>
                </c:pt>
                <c:pt idx="170">
                  <c:v>1.028</c:v>
                </c:pt>
                <c:pt idx="171">
                  <c:v>1.0049999999999999</c:v>
                </c:pt>
                <c:pt idx="172">
                  <c:v>1.0289999999999999</c:v>
                </c:pt>
                <c:pt idx="173">
                  <c:v>1.04</c:v>
                </c:pt>
                <c:pt idx="174">
                  <c:v>1.04</c:v>
                </c:pt>
                <c:pt idx="175">
                  <c:v>1.0129999999999999</c:v>
                </c:pt>
                <c:pt idx="176">
                  <c:v>1.01</c:v>
                </c:pt>
                <c:pt idx="177">
                  <c:v>0.97799999999999998</c:v>
                </c:pt>
                <c:pt idx="178">
                  <c:v>0.97099999999999997</c:v>
                </c:pt>
                <c:pt idx="179">
                  <c:v>0.94</c:v>
                </c:pt>
                <c:pt idx="180">
                  <c:v>0.90800000000000003</c:v>
                </c:pt>
                <c:pt idx="181">
                  <c:v>0.95099999999999996</c:v>
                </c:pt>
                <c:pt idx="182">
                  <c:v>0.96699999999999997</c:v>
                </c:pt>
                <c:pt idx="183">
                  <c:v>1.008</c:v>
                </c:pt>
                <c:pt idx="184">
                  <c:v>1.04</c:v>
                </c:pt>
                <c:pt idx="185">
                  <c:v>1.038</c:v>
                </c:pt>
                <c:pt idx="186">
                  <c:v>1.0169999999999999</c:v>
                </c:pt>
                <c:pt idx="187">
                  <c:v>1.048</c:v>
                </c:pt>
                <c:pt idx="188">
                  <c:v>1.0649999999999999</c:v>
                </c:pt>
                <c:pt idx="189">
                  <c:v>1.077</c:v>
                </c:pt>
                <c:pt idx="190">
                  <c:v>1.034</c:v>
                </c:pt>
                <c:pt idx="191">
                  <c:v>1.004</c:v>
                </c:pt>
                <c:pt idx="192">
                  <c:v>0.97799999999999998</c:v>
                </c:pt>
                <c:pt idx="193">
                  <c:v>1.0369999999999999</c:v>
                </c:pt>
                <c:pt idx="194">
                  <c:v>1.0469999999999999</c:v>
                </c:pt>
                <c:pt idx="195">
                  <c:v>1.052</c:v>
                </c:pt>
                <c:pt idx="196">
                  <c:v>1.0389999999999999</c:v>
                </c:pt>
                <c:pt idx="197">
                  <c:v>1.0489999999999999</c:v>
                </c:pt>
                <c:pt idx="198">
                  <c:v>1.0609999999999999</c:v>
                </c:pt>
                <c:pt idx="199">
                  <c:v>1.0349999999999999</c:v>
                </c:pt>
                <c:pt idx="200">
                  <c:v>0.996</c:v>
                </c:pt>
                <c:pt idx="201">
                  <c:v>0.96099999999999997</c:v>
                </c:pt>
                <c:pt idx="202">
                  <c:v>0.94599999999999995</c:v>
                </c:pt>
                <c:pt idx="203">
                  <c:v>0.93100000000000005</c:v>
                </c:pt>
                <c:pt idx="204">
                  <c:v>0.90500000000000003</c:v>
                </c:pt>
                <c:pt idx="205">
                  <c:v>0.96199999999999997</c:v>
                </c:pt>
                <c:pt idx="206">
                  <c:v>0.98</c:v>
                </c:pt>
                <c:pt idx="207">
                  <c:v>1.0109999999999999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138-4286-BAD4-16B27C131671}"/>
            </c:ext>
          </c:extLst>
        </c:ser>
        <c:ser>
          <c:idx val="1"/>
          <c:order val="6"/>
          <c:tx>
            <c:strRef>
              <c:f>'42'!$C$28</c:f>
              <c:strCache>
                <c:ptCount val="1"/>
                <c:pt idx="0">
                  <c:v>Bakken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  <a:alpha val="65000"/>
              </a:schemeClr>
            </a:solidFill>
          </c:spPr>
          <c:cat>
            <c:numRef>
              <c:f>'42'!$A$29:$A$256</c:f>
              <c:numCache>
                <c:formatCode>mmm\ yyyy</c:formatCode>
                <c:ptCount val="228"/>
                <c:pt idx="0">
                  <c:v>39844</c:v>
                </c:pt>
                <c:pt idx="1">
                  <c:v>39872</c:v>
                </c:pt>
                <c:pt idx="2">
                  <c:v>39903</c:v>
                </c:pt>
                <c:pt idx="3">
                  <c:v>39933</c:v>
                </c:pt>
                <c:pt idx="4">
                  <c:v>39964</c:v>
                </c:pt>
                <c:pt idx="5">
                  <c:v>39994</c:v>
                </c:pt>
                <c:pt idx="6">
                  <c:v>40025</c:v>
                </c:pt>
                <c:pt idx="7">
                  <c:v>40056</c:v>
                </c:pt>
                <c:pt idx="8">
                  <c:v>40086</c:v>
                </c:pt>
                <c:pt idx="9">
                  <c:v>40117</c:v>
                </c:pt>
                <c:pt idx="10">
                  <c:v>40147</c:v>
                </c:pt>
                <c:pt idx="11">
                  <c:v>40178</c:v>
                </c:pt>
                <c:pt idx="12">
                  <c:v>40209</c:v>
                </c:pt>
                <c:pt idx="13">
                  <c:v>40237</c:v>
                </c:pt>
                <c:pt idx="14">
                  <c:v>40268</c:v>
                </c:pt>
                <c:pt idx="15">
                  <c:v>40298</c:v>
                </c:pt>
                <c:pt idx="16">
                  <c:v>40329</c:v>
                </c:pt>
                <c:pt idx="17">
                  <c:v>40359</c:v>
                </c:pt>
                <c:pt idx="18">
                  <c:v>40390</c:v>
                </c:pt>
                <c:pt idx="19">
                  <c:v>40421</c:v>
                </c:pt>
                <c:pt idx="20">
                  <c:v>40451</c:v>
                </c:pt>
                <c:pt idx="21">
                  <c:v>40482</c:v>
                </c:pt>
                <c:pt idx="22">
                  <c:v>40512</c:v>
                </c:pt>
                <c:pt idx="23">
                  <c:v>40543</c:v>
                </c:pt>
                <c:pt idx="24">
                  <c:v>40574</c:v>
                </c:pt>
                <c:pt idx="25">
                  <c:v>40602</c:v>
                </c:pt>
                <c:pt idx="26">
                  <c:v>40633</c:v>
                </c:pt>
                <c:pt idx="27">
                  <c:v>40663</c:v>
                </c:pt>
                <c:pt idx="28">
                  <c:v>40694</c:v>
                </c:pt>
                <c:pt idx="29">
                  <c:v>40724</c:v>
                </c:pt>
                <c:pt idx="30">
                  <c:v>40755</c:v>
                </c:pt>
                <c:pt idx="31">
                  <c:v>40786</c:v>
                </c:pt>
                <c:pt idx="32">
                  <c:v>40816</c:v>
                </c:pt>
                <c:pt idx="33">
                  <c:v>40847</c:v>
                </c:pt>
                <c:pt idx="34">
                  <c:v>40877</c:v>
                </c:pt>
                <c:pt idx="35">
                  <c:v>40908</c:v>
                </c:pt>
                <c:pt idx="36">
                  <c:v>40939</c:v>
                </c:pt>
                <c:pt idx="37">
                  <c:v>40968</c:v>
                </c:pt>
                <c:pt idx="38">
                  <c:v>40999</c:v>
                </c:pt>
                <c:pt idx="39">
                  <c:v>41029</c:v>
                </c:pt>
                <c:pt idx="40">
                  <c:v>41060</c:v>
                </c:pt>
                <c:pt idx="41">
                  <c:v>41090</c:v>
                </c:pt>
                <c:pt idx="42">
                  <c:v>41121</c:v>
                </c:pt>
                <c:pt idx="43">
                  <c:v>41152</c:v>
                </c:pt>
                <c:pt idx="44">
                  <c:v>41182</c:v>
                </c:pt>
                <c:pt idx="45">
                  <c:v>41213</c:v>
                </c:pt>
                <c:pt idx="46">
                  <c:v>41243</c:v>
                </c:pt>
                <c:pt idx="47">
                  <c:v>41274</c:v>
                </c:pt>
                <c:pt idx="48">
                  <c:v>41305</c:v>
                </c:pt>
                <c:pt idx="49">
                  <c:v>41333</c:v>
                </c:pt>
                <c:pt idx="50">
                  <c:v>41364</c:v>
                </c:pt>
                <c:pt idx="51">
                  <c:v>41394</c:v>
                </c:pt>
                <c:pt idx="52">
                  <c:v>41425</c:v>
                </c:pt>
                <c:pt idx="53">
                  <c:v>41455</c:v>
                </c:pt>
                <c:pt idx="54">
                  <c:v>41486</c:v>
                </c:pt>
                <c:pt idx="55">
                  <c:v>41517</c:v>
                </c:pt>
                <c:pt idx="56">
                  <c:v>41547</c:v>
                </c:pt>
                <c:pt idx="57">
                  <c:v>41578</c:v>
                </c:pt>
                <c:pt idx="58">
                  <c:v>41608</c:v>
                </c:pt>
                <c:pt idx="59">
                  <c:v>41639</c:v>
                </c:pt>
                <c:pt idx="60">
                  <c:v>41670</c:v>
                </c:pt>
                <c:pt idx="61">
                  <c:v>41698</c:v>
                </c:pt>
                <c:pt idx="62">
                  <c:v>41729</c:v>
                </c:pt>
                <c:pt idx="63">
                  <c:v>41759</c:v>
                </c:pt>
                <c:pt idx="64">
                  <c:v>41790</c:v>
                </c:pt>
                <c:pt idx="65">
                  <c:v>41820</c:v>
                </c:pt>
                <c:pt idx="66">
                  <c:v>41851</c:v>
                </c:pt>
                <c:pt idx="67">
                  <c:v>41882</c:v>
                </c:pt>
                <c:pt idx="68">
                  <c:v>41912</c:v>
                </c:pt>
                <c:pt idx="69">
                  <c:v>41943</c:v>
                </c:pt>
                <c:pt idx="70">
                  <c:v>41973</c:v>
                </c:pt>
                <c:pt idx="71">
                  <c:v>42004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  <c:pt idx="144">
                  <c:v>44197</c:v>
                </c:pt>
                <c:pt idx="145">
                  <c:v>44228</c:v>
                </c:pt>
                <c:pt idx="146">
                  <c:v>44256</c:v>
                </c:pt>
                <c:pt idx="147">
                  <c:v>44287</c:v>
                </c:pt>
                <c:pt idx="148">
                  <c:v>44317</c:v>
                </c:pt>
                <c:pt idx="149">
                  <c:v>44348</c:v>
                </c:pt>
                <c:pt idx="150">
                  <c:v>44378</c:v>
                </c:pt>
                <c:pt idx="151">
                  <c:v>44409</c:v>
                </c:pt>
                <c:pt idx="152">
                  <c:v>44440</c:v>
                </c:pt>
                <c:pt idx="153">
                  <c:v>44470</c:v>
                </c:pt>
                <c:pt idx="154">
                  <c:v>44501</c:v>
                </c:pt>
                <c:pt idx="155">
                  <c:v>44531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  <c:pt idx="168">
                  <c:v>44927</c:v>
                </c:pt>
                <c:pt idx="169">
                  <c:v>44958</c:v>
                </c:pt>
                <c:pt idx="170">
                  <c:v>44986</c:v>
                </c:pt>
                <c:pt idx="171">
                  <c:v>45017</c:v>
                </c:pt>
                <c:pt idx="172">
                  <c:v>45047</c:v>
                </c:pt>
                <c:pt idx="173">
                  <c:v>45078</c:v>
                </c:pt>
                <c:pt idx="174">
                  <c:v>45108</c:v>
                </c:pt>
                <c:pt idx="175">
                  <c:v>45139</c:v>
                </c:pt>
                <c:pt idx="176">
                  <c:v>45170</c:v>
                </c:pt>
                <c:pt idx="177">
                  <c:v>45200</c:v>
                </c:pt>
                <c:pt idx="178">
                  <c:v>45231</c:v>
                </c:pt>
                <c:pt idx="179">
                  <c:v>45261</c:v>
                </c:pt>
                <c:pt idx="180">
                  <c:v>45292</c:v>
                </c:pt>
                <c:pt idx="181">
                  <c:v>45323</c:v>
                </c:pt>
                <c:pt idx="182">
                  <c:v>45352</c:v>
                </c:pt>
                <c:pt idx="183">
                  <c:v>45383</c:v>
                </c:pt>
                <c:pt idx="184">
                  <c:v>45413</c:v>
                </c:pt>
                <c:pt idx="185">
                  <c:v>45444</c:v>
                </c:pt>
                <c:pt idx="186">
                  <c:v>45474</c:v>
                </c:pt>
                <c:pt idx="187">
                  <c:v>45505</c:v>
                </c:pt>
                <c:pt idx="188">
                  <c:v>45536</c:v>
                </c:pt>
                <c:pt idx="189">
                  <c:v>45566</c:v>
                </c:pt>
                <c:pt idx="190">
                  <c:v>45597</c:v>
                </c:pt>
                <c:pt idx="191">
                  <c:v>45627</c:v>
                </c:pt>
                <c:pt idx="192">
                  <c:v>45658</c:v>
                </c:pt>
                <c:pt idx="193">
                  <c:v>45689</c:v>
                </c:pt>
                <c:pt idx="194">
                  <c:v>45717</c:v>
                </c:pt>
                <c:pt idx="195">
                  <c:v>45748</c:v>
                </c:pt>
                <c:pt idx="196">
                  <c:v>45778</c:v>
                </c:pt>
                <c:pt idx="197">
                  <c:v>45809</c:v>
                </c:pt>
                <c:pt idx="198">
                  <c:v>45839</c:v>
                </c:pt>
                <c:pt idx="199">
                  <c:v>45870</c:v>
                </c:pt>
                <c:pt idx="200">
                  <c:v>45901</c:v>
                </c:pt>
                <c:pt idx="201">
                  <c:v>45931</c:v>
                </c:pt>
                <c:pt idx="202">
                  <c:v>45962</c:v>
                </c:pt>
                <c:pt idx="203">
                  <c:v>45992</c:v>
                </c:pt>
                <c:pt idx="204">
                  <c:v>46023</c:v>
                </c:pt>
                <c:pt idx="205">
                  <c:v>46054</c:v>
                </c:pt>
                <c:pt idx="206">
                  <c:v>46082</c:v>
                </c:pt>
                <c:pt idx="207">
                  <c:v>46113</c:v>
                </c:pt>
                <c:pt idx="208">
                  <c:v>46143</c:v>
                </c:pt>
                <c:pt idx="209">
                  <c:v>46174</c:v>
                </c:pt>
                <c:pt idx="210">
                  <c:v>46204</c:v>
                </c:pt>
                <c:pt idx="211">
                  <c:v>46235</c:v>
                </c:pt>
                <c:pt idx="212">
                  <c:v>46266</c:v>
                </c:pt>
                <c:pt idx="213">
                  <c:v>46296</c:v>
                </c:pt>
                <c:pt idx="214">
                  <c:v>46327</c:v>
                </c:pt>
                <c:pt idx="215">
                  <c:v>46357</c:v>
                </c:pt>
                <c:pt idx="216">
                  <c:v>46388</c:v>
                </c:pt>
                <c:pt idx="217">
                  <c:v>46419</c:v>
                </c:pt>
                <c:pt idx="218">
                  <c:v>46447</c:v>
                </c:pt>
                <c:pt idx="219">
                  <c:v>46478</c:v>
                </c:pt>
                <c:pt idx="220">
                  <c:v>46508</c:v>
                </c:pt>
                <c:pt idx="221">
                  <c:v>46539</c:v>
                </c:pt>
                <c:pt idx="222">
                  <c:v>46569</c:v>
                </c:pt>
                <c:pt idx="223">
                  <c:v>46600</c:v>
                </c:pt>
                <c:pt idx="224">
                  <c:v>46631</c:v>
                </c:pt>
                <c:pt idx="225">
                  <c:v>46661</c:v>
                </c:pt>
                <c:pt idx="226">
                  <c:v>46692</c:v>
                </c:pt>
                <c:pt idx="227">
                  <c:v>46722</c:v>
                </c:pt>
              </c:numCache>
            </c:numRef>
          </c:cat>
          <c:val>
            <c:numRef>
              <c:f>'42'!$C$29:$C$256</c:f>
              <c:numCache>
                <c:formatCode>0.00</c:formatCode>
                <c:ptCount val="228"/>
                <c:pt idx="0">
                  <c:v>0.14499999999999999</c:v>
                </c:pt>
                <c:pt idx="1">
                  <c:v>0.15</c:v>
                </c:pt>
                <c:pt idx="2">
                  <c:v>0.155</c:v>
                </c:pt>
                <c:pt idx="3">
                  <c:v>0.157</c:v>
                </c:pt>
                <c:pt idx="4">
                  <c:v>0.16500000000000001</c:v>
                </c:pt>
                <c:pt idx="5">
                  <c:v>0.17299999999999999</c:v>
                </c:pt>
                <c:pt idx="6">
                  <c:v>0.186</c:v>
                </c:pt>
                <c:pt idx="7">
                  <c:v>0.189</c:v>
                </c:pt>
                <c:pt idx="8">
                  <c:v>0.19500000000000001</c:v>
                </c:pt>
                <c:pt idx="9">
                  <c:v>0.19800000000000001</c:v>
                </c:pt>
                <c:pt idx="10">
                  <c:v>0.20200000000000001</c:v>
                </c:pt>
                <c:pt idx="11">
                  <c:v>0.2</c:v>
                </c:pt>
                <c:pt idx="12">
                  <c:v>0.20100000000000001</c:v>
                </c:pt>
                <c:pt idx="13">
                  <c:v>0.22</c:v>
                </c:pt>
                <c:pt idx="14">
                  <c:v>0.23599999999999999</c:v>
                </c:pt>
                <c:pt idx="15">
                  <c:v>0.24299999999999999</c:v>
                </c:pt>
                <c:pt idx="16">
                  <c:v>0.25900000000000001</c:v>
                </c:pt>
                <c:pt idx="17">
                  <c:v>0.27500000000000002</c:v>
                </c:pt>
                <c:pt idx="18">
                  <c:v>0.28299999999999997</c:v>
                </c:pt>
                <c:pt idx="19">
                  <c:v>0.29099999999999998</c:v>
                </c:pt>
                <c:pt idx="20">
                  <c:v>0.30599999999999999</c:v>
                </c:pt>
                <c:pt idx="21">
                  <c:v>0.30599999999999999</c:v>
                </c:pt>
                <c:pt idx="22">
                  <c:v>0.32100000000000001</c:v>
                </c:pt>
                <c:pt idx="23">
                  <c:v>0.309</c:v>
                </c:pt>
                <c:pt idx="24">
                  <c:v>0.308</c:v>
                </c:pt>
                <c:pt idx="25">
                  <c:v>0.316</c:v>
                </c:pt>
                <c:pt idx="26">
                  <c:v>0.32700000000000001</c:v>
                </c:pt>
                <c:pt idx="27">
                  <c:v>0.32</c:v>
                </c:pt>
                <c:pt idx="28">
                  <c:v>0.33400000000000002</c:v>
                </c:pt>
                <c:pt idx="29">
                  <c:v>0.35499999999999998</c:v>
                </c:pt>
                <c:pt idx="30">
                  <c:v>0.39600000000000002</c:v>
                </c:pt>
                <c:pt idx="31">
                  <c:v>0.41399999999999998</c:v>
                </c:pt>
                <c:pt idx="32">
                  <c:v>0.433</c:v>
                </c:pt>
                <c:pt idx="33">
                  <c:v>0.46</c:v>
                </c:pt>
                <c:pt idx="34">
                  <c:v>0.48099999999999998</c:v>
                </c:pt>
                <c:pt idx="35">
                  <c:v>0.50600000000000001</c:v>
                </c:pt>
                <c:pt idx="36">
                  <c:v>0.51600000000000001</c:v>
                </c:pt>
                <c:pt idx="37">
                  <c:v>0.52900000000000003</c:v>
                </c:pt>
                <c:pt idx="38">
                  <c:v>0.55000000000000004</c:v>
                </c:pt>
                <c:pt idx="39">
                  <c:v>0.58399999999999996</c:v>
                </c:pt>
                <c:pt idx="40">
                  <c:v>0.61499999999999999</c:v>
                </c:pt>
                <c:pt idx="41">
                  <c:v>0.63300000000000001</c:v>
                </c:pt>
                <c:pt idx="42">
                  <c:v>0.65100000000000002</c:v>
                </c:pt>
                <c:pt idx="43">
                  <c:v>0.67800000000000005</c:v>
                </c:pt>
                <c:pt idx="44">
                  <c:v>0.70299999999999996</c:v>
                </c:pt>
                <c:pt idx="45">
                  <c:v>0.72799999999999998</c:v>
                </c:pt>
                <c:pt idx="46">
                  <c:v>0.71599999999999997</c:v>
                </c:pt>
                <c:pt idx="47">
                  <c:v>0.748</c:v>
                </c:pt>
                <c:pt idx="48">
                  <c:v>0.71799999999999997</c:v>
                </c:pt>
                <c:pt idx="49">
                  <c:v>0.76300000000000001</c:v>
                </c:pt>
                <c:pt idx="50">
                  <c:v>0.77</c:v>
                </c:pt>
                <c:pt idx="51">
                  <c:v>0.77800000000000002</c:v>
                </c:pt>
                <c:pt idx="52">
                  <c:v>0.79500000000000004</c:v>
                </c:pt>
                <c:pt idx="53">
                  <c:v>0.80700000000000005</c:v>
                </c:pt>
                <c:pt idx="54">
                  <c:v>0.86</c:v>
                </c:pt>
                <c:pt idx="55">
                  <c:v>0.89800000000000002</c:v>
                </c:pt>
                <c:pt idx="56">
                  <c:v>0.91900000000000004</c:v>
                </c:pt>
                <c:pt idx="57">
                  <c:v>0.93</c:v>
                </c:pt>
                <c:pt idx="58">
                  <c:v>0.96499999999999997</c:v>
                </c:pt>
                <c:pt idx="59">
                  <c:v>0.92</c:v>
                </c:pt>
                <c:pt idx="60">
                  <c:v>0.92600000000000005</c:v>
                </c:pt>
                <c:pt idx="61">
                  <c:v>0.94</c:v>
                </c:pt>
                <c:pt idx="62">
                  <c:v>0.96299999999999997</c:v>
                </c:pt>
                <c:pt idx="63">
                  <c:v>0.99</c:v>
                </c:pt>
                <c:pt idx="64">
                  <c:v>1.0229999999999999</c:v>
                </c:pt>
                <c:pt idx="65">
                  <c:v>1.0780000000000001</c:v>
                </c:pt>
                <c:pt idx="66">
                  <c:v>1.103</c:v>
                </c:pt>
                <c:pt idx="67">
                  <c:v>1.119</c:v>
                </c:pt>
                <c:pt idx="68">
                  <c:v>1.1719999999999999</c:v>
                </c:pt>
                <c:pt idx="69">
                  <c:v>1.171</c:v>
                </c:pt>
                <c:pt idx="70">
                  <c:v>1.1779999999999999</c:v>
                </c:pt>
                <c:pt idx="71">
                  <c:v>1.2190000000000001</c:v>
                </c:pt>
                <c:pt idx="72">
                  <c:v>1.181</c:v>
                </c:pt>
                <c:pt idx="73">
                  <c:v>1.1719999999999999</c:v>
                </c:pt>
                <c:pt idx="74">
                  <c:v>1.1830000000000001</c:v>
                </c:pt>
                <c:pt idx="75">
                  <c:v>1.1619999999999999</c:v>
                </c:pt>
                <c:pt idx="76">
                  <c:v>1.194</c:v>
                </c:pt>
                <c:pt idx="77">
                  <c:v>1.2010000000000001</c:v>
                </c:pt>
                <c:pt idx="78">
                  <c:v>1.1970000000000001</c:v>
                </c:pt>
                <c:pt idx="79">
                  <c:v>1.1759999999999999</c:v>
                </c:pt>
                <c:pt idx="80">
                  <c:v>1.151</c:v>
                </c:pt>
                <c:pt idx="81">
                  <c:v>1.1599999999999999</c:v>
                </c:pt>
                <c:pt idx="82">
                  <c:v>1.167</c:v>
                </c:pt>
                <c:pt idx="83">
                  <c:v>1.137</c:v>
                </c:pt>
                <c:pt idx="84">
                  <c:v>1.105</c:v>
                </c:pt>
                <c:pt idx="85">
                  <c:v>1.1040000000000001</c:v>
                </c:pt>
                <c:pt idx="86">
                  <c:v>1.095</c:v>
                </c:pt>
                <c:pt idx="87">
                  <c:v>1.0249999999999999</c:v>
                </c:pt>
                <c:pt idx="88">
                  <c:v>1.03</c:v>
                </c:pt>
                <c:pt idx="89">
                  <c:v>1.01</c:v>
                </c:pt>
                <c:pt idx="90">
                  <c:v>1.012</c:v>
                </c:pt>
                <c:pt idx="91">
                  <c:v>0.96499999999999997</c:v>
                </c:pt>
                <c:pt idx="92">
                  <c:v>0.95399999999999996</c:v>
                </c:pt>
                <c:pt idx="93">
                  <c:v>1.026</c:v>
                </c:pt>
                <c:pt idx="94">
                  <c:v>1.0149999999999999</c:v>
                </c:pt>
                <c:pt idx="95">
                  <c:v>0.92700000000000005</c:v>
                </c:pt>
                <c:pt idx="96">
                  <c:v>0.96699999999999997</c:v>
                </c:pt>
                <c:pt idx="97">
                  <c:v>1.014</c:v>
                </c:pt>
                <c:pt idx="98">
                  <c:v>1.004</c:v>
                </c:pt>
                <c:pt idx="99">
                  <c:v>1.0269999999999999</c:v>
                </c:pt>
                <c:pt idx="100">
                  <c:v>1.016</c:v>
                </c:pt>
                <c:pt idx="101">
                  <c:v>1.0109999999999999</c:v>
                </c:pt>
                <c:pt idx="102">
                  <c:v>1.026</c:v>
                </c:pt>
                <c:pt idx="103">
                  <c:v>1.0660000000000001</c:v>
                </c:pt>
                <c:pt idx="104">
                  <c:v>1.0840000000000001</c:v>
                </c:pt>
                <c:pt idx="105">
                  <c:v>1.1579999999999999</c:v>
                </c:pt>
                <c:pt idx="106">
                  <c:v>1.1679999999999999</c:v>
                </c:pt>
                <c:pt idx="107">
                  <c:v>1.1499999999999999</c:v>
                </c:pt>
                <c:pt idx="108">
                  <c:v>1.1499999999999999</c:v>
                </c:pt>
                <c:pt idx="109">
                  <c:v>1.1479999999999999</c:v>
                </c:pt>
                <c:pt idx="110">
                  <c:v>1.1339999999999999</c:v>
                </c:pt>
                <c:pt idx="111">
                  <c:v>1.1990000000000001</c:v>
                </c:pt>
                <c:pt idx="112">
                  <c:v>1.22</c:v>
                </c:pt>
                <c:pt idx="113">
                  <c:v>1.2070000000000001</c:v>
                </c:pt>
                <c:pt idx="114">
                  <c:v>1.25</c:v>
                </c:pt>
                <c:pt idx="115">
                  <c:v>1.274</c:v>
                </c:pt>
                <c:pt idx="116">
                  <c:v>1.337</c:v>
                </c:pt>
                <c:pt idx="117">
                  <c:v>1.369</c:v>
                </c:pt>
                <c:pt idx="118">
                  <c:v>1.357</c:v>
                </c:pt>
                <c:pt idx="119">
                  <c:v>1.381</c:v>
                </c:pt>
                <c:pt idx="120">
                  <c:v>1.38</c:v>
                </c:pt>
                <c:pt idx="121">
                  <c:v>1.3140000000000001</c:v>
                </c:pt>
                <c:pt idx="122">
                  <c:v>1.3720000000000001</c:v>
                </c:pt>
                <c:pt idx="123">
                  <c:v>1.3740000000000001</c:v>
                </c:pt>
                <c:pt idx="124">
                  <c:v>1.3740000000000001</c:v>
                </c:pt>
                <c:pt idx="125">
                  <c:v>1.403</c:v>
                </c:pt>
                <c:pt idx="126">
                  <c:v>1.4219999999999999</c:v>
                </c:pt>
                <c:pt idx="127">
                  <c:v>1.4550000000000001</c:v>
                </c:pt>
                <c:pt idx="128">
                  <c:v>1.4219999999999999</c:v>
                </c:pt>
                <c:pt idx="129">
                  <c:v>1.496</c:v>
                </c:pt>
                <c:pt idx="130">
                  <c:v>1.498</c:v>
                </c:pt>
                <c:pt idx="131">
                  <c:v>1.456</c:v>
                </c:pt>
                <c:pt idx="132">
                  <c:v>1.409</c:v>
                </c:pt>
                <c:pt idx="133">
                  <c:v>1.431</c:v>
                </c:pt>
                <c:pt idx="134">
                  <c:v>1.415</c:v>
                </c:pt>
                <c:pt idx="135">
                  <c:v>1.206</c:v>
                </c:pt>
                <c:pt idx="136">
                  <c:v>0.84799999999999998</c:v>
                </c:pt>
                <c:pt idx="137">
                  <c:v>0.878</c:v>
                </c:pt>
                <c:pt idx="138">
                  <c:v>1.0289999999999999</c:v>
                </c:pt>
                <c:pt idx="139">
                  <c:v>1.1499999999999999</c:v>
                </c:pt>
                <c:pt idx="140">
                  <c:v>1.2030000000000001</c:v>
                </c:pt>
                <c:pt idx="141">
                  <c:v>1.21</c:v>
                </c:pt>
                <c:pt idx="142">
                  <c:v>1.2050000000000001</c:v>
                </c:pt>
                <c:pt idx="143">
                  <c:v>1.169</c:v>
                </c:pt>
                <c:pt idx="144">
                  <c:v>1.133</c:v>
                </c:pt>
                <c:pt idx="145">
                  <c:v>1.07</c:v>
                </c:pt>
                <c:pt idx="146">
                  <c:v>1.0940000000000001</c:v>
                </c:pt>
                <c:pt idx="147">
                  <c:v>1.107</c:v>
                </c:pt>
                <c:pt idx="148">
                  <c:v>1.1140000000000001</c:v>
                </c:pt>
                <c:pt idx="149">
                  <c:v>1.117</c:v>
                </c:pt>
                <c:pt idx="150">
                  <c:v>1.0620000000000001</c:v>
                </c:pt>
                <c:pt idx="151">
                  <c:v>1.095</c:v>
                </c:pt>
                <c:pt idx="152">
                  <c:v>1.101</c:v>
                </c:pt>
                <c:pt idx="153">
                  <c:v>1.097</c:v>
                </c:pt>
                <c:pt idx="154">
                  <c:v>1.1479999999999999</c:v>
                </c:pt>
                <c:pt idx="155">
                  <c:v>1.1319999999999999</c:v>
                </c:pt>
                <c:pt idx="156">
                  <c:v>1.079</c:v>
                </c:pt>
                <c:pt idx="157">
                  <c:v>1.081</c:v>
                </c:pt>
                <c:pt idx="158">
                  <c:v>1.117</c:v>
                </c:pt>
                <c:pt idx="159">
                  <c:v>0.90400000000000003</c:v>
                </c:pt>
                <c:pt idx="160">
                  <c:v>1.0489999999999999</c:v>
                </c:pt>
                <c:pt idx="161">
                  <c:v>1.095</c:v>
                </c:pt>
                <c:pt idx="162">
                  <c:v>1.0669999999999999</c:v>
                </c:pt>
                <c:pt idx="163">
                  <c:v>1.0680000000000001</c:v>
                </c:pt>
                <c:pt idx="164">
                  <c:v>1.117</c:v>
                </c:pt>
                <c:pt idx="165">
                  <c:v>1.1100000000000001</c:v>
                </c:pt>
                <c:pt idx="166">
                  <c:v>1.0940000000000001</c:v>
                </c:pt>
                <c:pt idx="167">
                  <c:v>0.96099999999999997</c:v>
                </c:pt>
                <c:pt idx="168">
                  <c:v>1.0640000000000001</c:v>
                </c:pt>
                <c:pt idx="169">
                  <c:v>1.159</c:v>
                </c:pt>
                <c:pt idx="170">
                  <c:v>1.1259999999999999</c:v>
                </c:pt>
                <c:pt idx="171">
                  <c:v>1.1339999999999999</c:v>
                </c:pt>
                <c:pt idx="172">
                  <c:v>1.137</c:v>
                </c:pt>
                <c:pt idx="173">
                  <c:v>1.17</c:v>
                </c:pt>
                <c:pt idx="174">
                  <c:v>1.179</c:v>
                </c:pt>
                <c:pt idx="175">
                  <c:v>1.2190000000000001</c:v>
                </c:pt>
                <c:pt idx="176">
                  <c:v>1.3</c:v>
                </c:pt>
                <c:pt idx="177">
                  <c:v>1.268</c:v>
                </c:pt>
                <c:pt idx="178">
                  <c:v>1.2929999999999999</c:v>
                </c:pt>
                <c:pt idx="179">
                  <c:v>1.288</c:v>
                </c:pt>
                <c:pt idx="180">
                  <c:v>1.1160000000000001</c:v>
                </c:pt>
                <c:pt idx="181">
                  <c:v>1.27</c:v>
                </c:pt>
                <c:pt idx="182">
                  <c:v>1.2490000000000001</c:v>
                </c:pt>
                <c:pt idx="183">
                  <c:v>1.262</c:v>
                </c:pt>
                <c:pt idx="184">
                  <c:v>1.2190000000000001</c:v>
                </c:pt>
                <c:pt idx="185">
                  <c:v>1.2070000000000001</c:v>
                </c:pt>
                <c:pt idx="186">
                  <c:v>1.1919999999999999</c:v>
                </c:pt>
                <c:pt idx="187">
                  <c:v>1.206</c:v>
                </c:pt>
                <c:pt idx="188">
                  <c:v>1.23</c:v>
                </c:pt>
                <c:pt idx="189">
                  <c:v>1.212</c:v>
                </c:pt>
                <c:pt idx="190">
                  <c:v>1.26</c:v>
                </c:pt>
                <c:pt idx="191">
                  <c:v>1.2230000000000001</c:v>
                </c:pt>
                <c:pt idx="192">
                  <c:v>1.212</c:v>
                </c:pt>
                <c:pt idx="193">
                  <c:v>1.1910000000000001</c:v>
                </c:pt>
                <c:pt idx="194">
                  <c:v>1.2230000000000001</c:v>
                </c:pt>
                <c:pt idx="195">
                  <c:v>1.202</c:v>
                </c:pt>
                <c:pt idx="196">
                  <c:v>1.159</c:v>
                </c:pt>
                <c:pt idx="197">
                  <c:v>1.2030000000000001</c:v>
                </c:pt>
                <c:pt idx="198">
                  <c:v>1.2170000000000001</c:v>
                </c:pt>
                <c:pt idx="199">
                  <c:v>1.206</c:v>
                </c:pt>
                <c:pt idx="200">
                  <c:v>1.2070000000000001</c:v>
                </c:pt>
                <c:pt idx="201">
                  <c:v>1.216</c:v>
                </c:pt>
                <c:pt idx="202">
                  <c:v>1.232</c:v>
                </c:pt>
                <c:pt idx="203">
                  <c:v>1.1579999999999999</c:v>
                </c:pt>
                <c:pt idx="204">
                  <c:v>1.157</c:v>
                </c:pt>
                <c:pt idx="205">
                  <c:v>1.1619999999999999</c:v>
                </c:pt>
                <c:pt idx="206">
                  <c:v>1.181</c:v>
                </c:pt>
                <c:pt idx="207">
                  <c:v>1.2170000000000001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38-4286-BAD4-16B27C131671}"/>
            </c:ext>
          </c:extLst>
        </c:ser>
        <c:ser>
          <c:idx val="0"/>
          <c:order val="7"/>
          <c:tx>
            <c:strRef>
              <c:f>'42'!$B$28</c:f>
              <c:strCache>
                <c:ptCount val="1"/>
                <c:pt idx="0">
                  <c:v>Permian</c:v>
                </c:pt>
              </c:strCache>
            </c:strRef>
          </c:tx>
          <c:spPr>
            <a:solidFill>
              <a:srgbClr val="ECE3F5">
                <a:alpha val="70000"/>
              </a:srgbClr>
            </a:solidFill>
            <a:ln>
              <a:noFill/>
            </a:ln>
          </c:spPr>
          <c:cat>
            <c:numRef>
              <c:f>'42'!$A$29:$A$256</c:f>
              <c:numCache>
                <c:formatCode>mmm\ yyyy</c:formatCode>
                <c:ptCount val="228"/>
                <c:pt idx="0">
                  <c:v>39844</c:v>
                </c:pt>
                <c:pt idx="1">
                  <c:v>39872</c:v>
                </c:pt>
                <c:pt idx="2">
                  <c:v>39903</c:v>
                </c:pt>
                <c:pt idx="3">
                  <c:v>39933</c:v>
                </c:pt>
                <c:pt idx="4">
                  <c:v>39964</c:v>
                </c:pt>
                <c:pt idx="5">
                  <c:v>39994</c:v>
                </c:pt>
                <c:pt idx="6">
                  <c:v>40025</c:v>
                </c:pt>
                <c:pt idx="7">
                  <c:v>40056</c:v>
                </c:pt>
                <c:pt idx="8">
                  <c:v>40086</c:v>
                </c:pt>
                <c:pt idx="9">
                  <c:v>40117</c:v>
                </c:pt>
                <c:pt idx="10">
                  <c:v>40147</c:v>
                </c:pt>
                <c:pt idx="11">
                  <c:v>40178</c:v>
                </c:pt>
                <c:pt idx="12">
                  <c:v>40209</c:v>
                </c:pt>
                <c:pt idx="13">
                  <c:v>40237</c:v>
                </c:pt>
                <c:pt idx="14">
                  <c:v>40268</c:v>
                </c:pt>
                <c:pt idx="15">
                  <c:v>40298</c:v>
                </c:pt>
                <c:pt idx="16">
                  <c:v>40329</c:v>
                </c:pt>
                <c:pt idx="17">
                  <c:v>40359</c:v>
                </c:pt>
                <c:pt idx="18">
                  <c:v>40390</c:v>
                </c:pt>
                <c:pt idx="19">
                  <c:v>40421</c:v>
                </c:pt>
                <c:pt idx="20">
                  <c:v>40451</c:v>
                </c:pt>
                <c:pt idx="21">
                  <c:v>40482</c:v>
                </c:pt>
                <c:pt idx="22">
                  <c:v>40512</c:v>
                </c:pt>
                <c:pt idx="23">
                  <c:v>40543</c:v>
                </c:pt>
                <c:pt idx="24">
                  <c:v>40574</c:v>
                </c:pt>
                <c:pt idx="25">
                  <c:v>40602</c:v>
                </c:pt>
                <c:pt idx="26">
                  <c:v>40633</c:v>
                </c:pt>
                <c:pt idx="27">
                  <c:v>40663</c:v>
                </c:pt>
                <c:pt idx="28">
                  <c:v>40694</c:v>
                </c:pt>
                <c:pt idx="29">
                  <c:v>40724</c:v>
                </c:pt>
                <c:pt idx="30">
                  <c:v>40755</c:v>
                </c:pt>
                <c:pt idx="31">
                  <c:v>40786</c:v>
                </c:pt>
                <c:pt idx="32">
                  <c:v>40816</c:v>
                </c:pt>
                <c:pt idx="33">
                  <c:v>40847</c:v>
                </c:pt>
                <c:pt idx="34">
                  <c:v>40877</c:v>
                </c:pt>
                <c:pt idx="35">
                  <c:v>40908</c:v>
                </c:pt>
                <c:pt idx="36">
                  <c:v>40939</c:v>
                </c:pt>
                <c:pt idx="37">
                  <c:v>40968</c:v>
                </c:pt>
                <c:pt idx="38">
                  <c:v>40999</c:v>
                </c:pt>
                <c:pt idx="39">
                  <c:v>41029</c:v>
                </c:pt>
                <c:pt idx="40">
                  <c:v>41060</c:v>
                </c:pt>
                <c:pt idx="41">
                  <c:v>41090</c:v>
                </c:pt>
                <c:pt idx="42">
                  <c:v>41121</c:v>
                </c:pt>
                <c:pt idx="43">
                  <c:v>41152</c:v>
                </c:pt>
                <c:pt idx="44">
                  <c:v>41182</c:v>
                </c:pt>
                <c:pt idx="45">
                  <c:v>41213</c:v>
                </c:pt>
                <c:pt idx="46">
                  <c:v>41243</c:v>
                </c:pt>
                <c:pt idx="47">
                  <c:v>41274</c:v>
                </c:pt>
                <c:pt idx="48">
                  <c:v>41305</c:v>
                </c:pt>
                <c:pt idx="49">
                  <c:v>41333</c:v>
                </c:pt>
                <c:pt idx="50">
                  <c:v>41364</c:v>
                </c:pt>
                <c:pt idx="51">
                  <c:v>41394</c:v>
                </c:pt>
                <c:pt idx="52">
                  <c:v>41425</c:v>
                </c:pt>
                <c:pt idx="53">
                  <c:v>41455</c:v>
                </c:pt>
                <c:pt idx="54">
                  <c:v>41486</c:v>
                </c:pt>
                <c:pt idx="55">
                  <c:v>41517</c:v>
                </c:pt>
                <c:pt idx="56">
                  <c:v>41547</c:v>
                </c:pt>
                <c:pt idx="57">
                  <c:v>41578</c:v>
                </c:pt>
                <c:pt idx="58">
                  <c:v>41608</c:v>
                </c:pt>
                <c:pt idx="59">
                  <c:v>41639</c:v>
                </c:pt>
                <c:pt idx="60">
                  <c:v>41670</c:v>
                </c:pt>
                <c:pt idx="61">
                  <c:v>41698</c:v>
                </c:pt>
                <c:pt idx="62">
                  <c:v>41729</c:v>
                </c:pt>
                <c:pt idx="63">
                  <c:v>41759</c:v>
                </c:pt>
                <c:pt idx="64">
                  <c:v>41790</c:v>
                </c:pt>
                <c:pt idx="65">
                  <c:v>41820</c:v>
                </c:pt>
                <c:pt idx="66">
                  <c:v>41851</c:v>
                </c:pt>
                <c:pt idx="67">
                  <c:v>41882</c:v>
                </c:pt>
                <c:pt idx="68">
                  <c:v>41912</c:v>
                </c:pt>
                <c:pt idx="69">
                  <c:v>41943</c:v>
                </c:pt>
                <c:pt idx="70">
                  <c:v>41973</c:v>
                </c:pt>
                <c:pt idx="71">
                  <c:v>42004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  <c:pt idx="144">
                  <c:v>44197</c:v>
                </c:pt>
                <c:pt idx="145">
                  <c:v>44228</c:v>
                </c:pt>
                <c:pt idx="146">
                  <c:v>44256</c:v>
                </c:pt>
                <c:pt idx="147">
                  <c:v>44287</c:v>
                </c:pt>
                <c:pt idx="148">
                  <c:v>44317</c:v>
                </c:pt>
                <c:pt idx="149">
                  <c:v>44348</c:v>
                </c:pt>
                <c:pt idx="150">
                  <c:v>44378</c:v>
                </c:pt>
                <c:pt idx="151">
                  <c:v>44409</c:v>
                </c:pt>
                <c:pt idx="152">
                  <c:v>44440</c:v>
                </c:pt>
                <c:pt idx="153">
                  <c:v>44470</c:v>
                </c:pt>
                <c:pt idx="154">
                  <c:v>44501</c:v>
                </c:pt>
                <c:pt idx="155">
                  <c:v>44531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  <c:pt idx="168">
                  <c:v>44927</c:v>
                </c:pt>
                <c:pt idx="169">
                  <c:v>44958</c:v>
                </c:pt>
                <c:pt idx="170">
                  <c:v>44986</c:v>
                </c:pt>
                <c:pt idx="171">
                  <c:v>45017</c:v>
                </c:pt>
                <c:pt idx="172">
                  <c:v>45047</c:v>
                </c:pt>
                <c:pt idx="173">
                  <c:v>45078</c:v>
                </c:pt>
                <c:pt idx="174">
                  <c:v>45108</c:v>
                </c:pt>
                <c:pt idx="175">
                  <c:v>45139</c:v>
                </c:pt>
                <c:pt idx="176">
                  <c:v>45170</c:v>
                </c:pt>
                <c:pt idx="177">
                  <c:v>45200</c:v>
                </c:pt>
                <c:pt idx="178">
                  <c:v>45231</c:v>
                </c:pt>
                <c:pt idx="179">
                  <c:v>45261</c:v>
                </c:pt>
                <c:pt idx="180">
                  <c:v>45292</c:v>
                </c:pt>
                <c:pt idx="181">
                  <c:v>45323</c:v>
                </c:pt>
                <c:pt idx="182">
                  <c:v>45352</c:v>
                </c:pt>
                <c:pt idx="183">
                  <c:v>45383</c:v>
                </c:pt>
                <c:pt idx="184">
                  <c:v>45413</c:v>
                </c:pt>
                <c:pt idx="185">
                  <c:v>45444</c:v>
                </c:pt>
                <c:pt idx="186">
                  <c:v>45474</c:v>
                </c:pt>
                <c:pt idx="187">
                  <c:v>45505</c:v>
                </c:pt>
                <c:pt idx="188">
                  <c:v>45536</c:v>
                </c:pt>
                <c:pt idx="189">
                  <c:v>45566</c:v>
                </c:pt>
                <c:pt idx="190">
                  <c:v>45597</c:v>
                </c:pt>
                <c:pt idx="191">
                  <c:v>45627</c:v>
                </c:pt>
                <c:pt idx="192">
                  <c:v>45658</c:v>
                </c:pt>
                <c:pt idx="193">
                  <c:v>45689</c:v>
                </c:pt>
                <c:pt idx="194">
                  <c:v>45717</c:v>
                </c:pt>
                <c:pt idx="195">
                  <c:v>45748</c:v>
                </c:pt>
                <c:pt idx="196">
                  <c:v>45778</c:v>
                </c:pt>
                <c:pt idx="197">
                  <c:v>45809</c:v>
                </c:pt>
                <c:pt idx="198">
                  <c:v>45839</c:v>
                </c:pt>
                <c:pt idx="199">
                  <c:v>45870</c:v>
                </c:pt>
                <c:pt idx="200">
                  <c:v>45901</c:v>
                </c:pt>
                <c:pt idx="201">
                  <c:v>45931</c:v>
                </c:pt>
                <c:pt idx="202">
                  <c:v>45962</c:v>
                </c:pt>
                <c:pt idx="203">
                  <c:v>45992</c:v>
                </c:pt>
                <c:pt idx="204">
                  <c:v>46023</c:v>
                </c:pt>
                <c:pt idx="205">
                  <c:v>46054</c:v>
                </c:pt>
                <c:pt idx="206">
                  <c:v>46082</c:v>
                </c:pt>
                <c:pt idx="207">
                  <c:v>46113</c:v>
                </c:pt>
                <c:pt idx="208">
                  <c:v>46143</c:v>
                </c:pt>
                <c:pt idx="209">
                  <c:v>46174</c:v>
                </c:pt>
                <c:pt idx="210">
                  <c:v>46204</c:v>
                </c:pt>
                <c:pt idx="211">
                  <c:v>46235</c:v>
                </c:pt>
                <c:pt idx="212">
                  <c:v>46266</c:v>
                </c:pt>
                <c:pt idx="213">
                  <c:v>46296</c:v>
                </c:pt>
                <c:pt idx="214">
                  <c:v>46327</c:v>
                </c:pt>
                <c:pt idx="215">
                  <c:v>46357</c:v>
                </c:pt>
                <c:pt idx="216">
                  <c:v>46388</c:v>
                </c:pt>
                <c:pt idx="217">
                  <c:v>46419</c:v>
                </c:pt>
                <c:pt idx="218">
                  <c:v>46447</c:v>
                </c:pt>
                <c:pt idx="219">
                  <c:v>46478</c:v>
                </c:pt>
                <c:pt idx="220">
                  <c:v>46508</c:v>
                </c:pt>
                <c:pt idx="221">
                  <c:v>46539</c:v>
                </c:pt>
                <c:pt idx="222">
                  <c:v>46569</c:v>
                </c:pt>
                <c:pt idx="223">
                  <c:v>46600</c:v>
                </c:pt>
                <c:pt idx="224">
                  <c:v>46631</c:v>
                </c:pt>
                <c:pt idx="225">
                  <c:v>46661</c:v>
                </c:pt>
                <c:pt idx="226">
                  <c:v>46692</c:v>
                </c:pt>
                <c:pt idx="227">
                  <c:v>46722</c:v>
                </c:pt>
              </c:numCache>
            </c:numRef>
          </c:cat>
          <c:val>
            <c:numRef>
              <c:f>'42'!$B$29:$B$256</c:f>
              <c:numCache>
                <c:formatCode>0.00</c:formatCode>
                <c:ptCount val="228"/>
                <c:pt idx="0">
                  <c:v>0.114</c:v>
                </c:pt>
                <c:pt idx="1">
                  <c:v>0.112</c:v>
                </c:pt>
                <c:pt idx="2">
                  <c:v>0.114</c:v>
                </c:pt>
                <c:pt idx="3">
                  <c:v>0.113</c:v>
                </c:pt>
                <c:pt idx="4">
                  <c:v>0.11</c:v>
                </c:pt>
                <c:pt idx="5">
                  <c:v>0.108</c:v>
                </c:pt>
                <c:pt idx="6">
                  <c:v>0.106</c:v>
                </c:pt>
                <c:pt idx="7">
                  <c:v>0.107</c:v>
                </c:pt>
                <c:pt idx="8">
                  <c:v>0.109</c:v>
                </c:pt>
                <c:pt idx="9">
                  <c:v>0.113</c:v>
                </c:pt>
                <c:pt idx="10">
                  <c:v>0.11799999999999999</c:v>
                </c:pt>
                <c:pt idx="11">
                  <c:v>0.12</c:v>
                </c:pt>
                <c:pt idx="12">
                  <c:v>0.123</c:v>
                </c:pt>
                <c:pt idx="13">
                  <c:v>0.129</c:v>
                </c:pt>
                <c:pt idx="14">
                  <c:v>0.13200000000000001</c:v>
                </c:pt>
                <c:pt idx="15">
                  <c:v>0.13600000000000001</c:v>
                </c:pt>
                <c:pt idx="16">
                  <c:v>0.14399999999999999</c:v>
                </c:pt>
                <c:pt idx="17">
                  <c:v>0.14599999999999999</c:v>
                </c:pt>
                <c:pt idx="18">
                  <c:v>0.152</c:v>
                </c:pt>
                <c:pt idx="19">
                  <c:v>0.159</c:v>
                </c:pt>
                <c:pt idx="20">
                  <c:v>0.16700000000000001</c:v>
                </c:pt>
                <c:pt idx="21">
                  <c:v>0.17499999999999999</c:v>
                </c:pt>
                <c:pt idx="22">
                  <c:v>0.185</c:v>
                </c:pt>
                <c:pt idx="23">
                  <c:v>0.192</c:v>
                </c:pt>
                <c:pt idx="24">
                  <c:v>0.20100000000000001</c:v>
                </c:pt>
                <c:pt idx="25">
                  <c:v>0.191</c:v>
                </c:pt>
                <c:pt idx="26">
                  <c:v>0.214</c:v>
                </c:pt>
                <c:pt idx="27">
                  <c:v>0.217</c:v>
                </c:pt>
                <c:pt idx="28">
                  <c:v>0.22500000000000001</c:v>
                </c:pt>
                <c:pt idx="29">
                  <c:v>0.23400000000000001</c:v>
                </c:pt>
                <c:pt idx="30">
                  <c:v>0.24299999999999999</c:v>
                </c:pt>
                <c:pt idx="31">
                  <c:v>0.25700000000000001</c:v>
                </c:pt>
                <c:pt idx="32">
                  <c:v>0.26800000000000002</c:v>
                </c:pt>
                <c:pt idx="33">
                  <c:v>0.28100000000000003</c:v>
                </c:pt>
                <c:pt idx="34">
                  <c:v>0.30099999999999999</c:v>
                </c:pt>
                <c:pt idx="35">
                  <c:v>0.30599999999999999</c:v>
                </c:pt>
                <c:pt idx="36">
                  <c:v>0.314</c:v>
                </c:pt>
                <c:pt idx="37">
                  <c:v>0.32700000000000001</c:v>
                </c:pt>
                <c:pt idx="38">
                  <c:v>0.33800000000000002</c:v>
                </c:pt>
                <c:pt idx="39">
                  <c:v>0.35799999999999998</c:v>
                </c:pt>
                <c:pt idx="40">
                  <c:v>0.36599999999999999</c:v>
                </c:pt>
                <c:pt idx="41">
                  <c:v>0.376</c:v>
                </c:pt>
                <c:pt idx="42">
                  <c:v>0.39</c:v>
                </c:pt>
                <c:pt idx="43">
                  <c:v>0.40200000000000002</c:v>
                </c:pt>
                <c:pt idx="44">
                  <c:v>0.41799999999999998</c:v>
                </c:pt>
                <c:pt idx="45">
                  <c:v>0.43099999999999999</c:v>
                </c:pt>
                <c:pt idx="46">
                  <c:v>0.44700000000000001</c:v>
                </c:pt>
                <c:pt idx="47">
                  <c:v>0.45</c:v>
                </c:pt>
                <c:pt idx="48">
                  <c:v>0.45200000000000001</c:v>
                </c:pt>
                <c:pt idx="49">
                  <c:v>0.46400000000000002</c:v>
                </c:pt>
                <c:pt idx="50">
                  <c:v>0.47399999999999998</c:v>
                </c:pt>
                <c:pt idx="51">
                  <c:v>0.5</c:v>
                </c:pt>
                <c:pt idx="52">
                  <c:v>0.52600000000000002</c:v>
                </c:pt>
                <c:pt idx="53">
                  <c:v>0.53400000000000003</c:v>
                </c:pt>
                <c:pt idx="54">
                  <c:v>0.54400000000000004</c:v>
                </c:pt>
                <c:pt idx="55">
                  <c:v>0.56000000000000005</c:v>
                </c:pt>
                <c:pt idx="56">
                  <c:v>0.58399999999999996</c:v>
                </c:pt>
                <c:pt idx="57">
                  <c:v>0.59699999999999998</c:v>
                </c:pt>
                <c:pt idx="58">
                  <c:v>0.58399999999999996</c:v>
                </c:pt>
                <c:pt idx="59">
                  <c:v>0.61899999999999999</c:v>
                </c:pt>
                <c:pt idx="60">
                  <c:v>0.64700000000000002</c:v>
                </c:pt>
                <c:pt idx="61">
                  <c:v>0.67300000000000004</c:v>
                </c:pt>
                <c:pt idx="62">
                  <c:v>0.70099999999999996</c:v>
                </c:pt>
                <c:pt idx="63">
                  <c:v>0.71799999999999997</c:v>
                </c:pt>
                <c:pt idx="64">
                  <c:v>0.73799999999999999</c:v>
                </c:pt>
                <c:pt idx="65">
                  <c:v>0.75700000000000001</c:v>
                </c:pt>
                <c:pt idx="66">
                  <c:v>0.80100000000000005</c:v>
                </c:pt>
                <c:pt idx="67">
                  <c:v>0.83199999999999996</c:v>
                </c:pt>
                <c:pt idx="68">
                  <c:v>0.82599999999999996</c:v>
                </c:pt>
                <c:pt idx="69">
                  <c:v>0.88500000000000001</c:v>
                </c:pt>
                <c:pt idx="70">
                  <c:v>0.92500000000000004</c:v>
                </c:pt>
                <c:pt idx="71">
                  <c:v>0.93400000000000005</c:v>
                </c:pt>
                <c:pt idx="72">
                  <c:v>0.89400000000000002</c:v>
                </c:pt>
                <c:pt idx="73">
                  <c:v>0.96199999999999997</c:v>
                </c:pt>
                <c:pt idx="74">
                  <c:v>1.0329999999999999</c:v>
                </c:pt>
                <c:pt idx="75">
                  <c:v>1.0720000000000001</c:v>
                </c:pt>
                <c:pt idx="76">
                  <c:v>1.0820000000000001</c:v>
                </c:pt>
                <c:pt idx="77">
                  <c:v>1.075</c:v>
                </c:pt>
                <c:pt idx="78">
                  <c:v>1.0660000000000001</c:v>
                </c:pt>
                <c:pt idx="79">
                  <c:v>1.1160000000000001</c:v>
                </c:pt>
                <c:pt idx="80">
                  <c:v>1.135</c:v>
                </c:pt>
                <c:pt idx="81">
                  <c:v>1.137</c:v>
                </c:pt>
                <c:pt idx="82">
                  <c:v>1.173</c:v>
                </c:pt>
                <c:pt idx="83">
                  <c:v>1.1020000000000001</c:v>
                </c:pt>
                <c:pt idx="84">
                  <c:v>1.165</c:v>
                </c:pt>
                <c:pt idx="85">
                  <c:v>1.1990000000000001</c:v>
                </c:pt>
                <c:pt idx="86">
                  <c:v>1.228</c:v>
                </c:pt>
                <c:pt idx="87">
                  <c:v>1.2410000000000001</c:v>
                </c:pt>
                <c:pt idx="88">
                  <c:v>1.2549999999999999</c:v>
                </c:pt>
                <c:pt idx="89">
                  <c:v>1.278</c:v>
                </c:pt>
                <c:pt idx="90">
                  <c:v>1.3160000000000001</c:v>
                </c:pt>
                <c:pt idx="91">
                  <c:v>1.341</c:v>
                </c:pt>
                <c:pt idx="92">
                  <c:v>1.3340000000000001</c:v>
                </c:pt>
                <c:pt idx="93">
                  <c:v>1.365</c:v>
                </c:pt>
                <c:pt idx="94">
                  <c:v>1.375</c:v>
                </c:pt>
                <c:pt idx="95">
                  <c:v>1.3919999999999999</c:v>
                </c:pt>
                <c:pt idx="96">
                  <c:v>1.415</c:v>
                </c:pt>
                <c:pt idx="97">
                  <c:v>1.5069999999999999</c:v>
                </c:pt>
                <c:pt idx="98">
                  <c:v>1.542</c:v>
                </c:pt>
                <c:pt idx="99">
                  <c:v>1.5740000000000001</c:v>
                </c:pt>
                <c:pt idx="100">
                  <c:v>1.665</c:v>
                </c:pt>
                <c:pt idx="101">
                  <c:v>1.706</c:v>
                </c:pt>
                <c:pt idx="102">
                  <c:v>1.732</c:v>
                </c:pt>
                <c:pt idx="103">
                  <c:v>1.7769999999999999</c:v>
                </c:pt>
                <c:pt idx="104">
                  <c:v>1.88</c:v>
                </c:pt>
                <c:pt idx="105">
                  <c:v>2.016</c:v>
                </c:pt>
                <c:pt idx="106">
                  <c:v>2.1019999999999999</c:v>
                </c:pt>
                <c:pt idx="107">
                  <c:v>2.161</c:v>
                </c:pt>
                <c:pt idx="108">
                  <c:v>2.17</c:v>
                </c:pt>
                <c:pt idx="109">
                  <c:v>2.319</c:v>
                </c:pt>
                <c:pt idx="110">
                  <c:v>2.4809999999999999</c:v>
                </c:pt>
                <c:pt idx="111">
                  <c:v>2.5459999999999998</c:v>
                </c:pt>
                <c:pt idx="112">
                  <c:v>2.5739999999999998</c:v>
                </c:pt>
                <c:pt idx="113">
                  <c:v>2.6869999999999998</c:v>
                </c:pt>
                <c:pt idx="114">
                  <c:v>2.7629999999999999</c:v>
                </c:pt>
                <c:pt idx="115">
                  <c:v>2.93</c:v>
                </c:pt>
                <c:pt idx="116">
                  <c:v>3.0030000000000001</c:v>
                </c:pt>
                <c:pt idx="117">
                  <c:v>3.109</c:v>
                </c:pt>
                <c:pt idx="118">
                  <c:v>3.1890000000000001</c:v>
                </c:pt>
                <c:pt idx="119">
                  <c:v>3.2440000000000002</c:v>
                </c:pt>
                <c:pt idx="120">
                  <c:v>3.2229999999999999</c:v>
                </c:pt>
                <c:pt idx="121">
                  <c:v>3.3069999999999999</c:v>
                </c:pt>
                <c:pt idx="122">
                  <c:v>3.3620000000000001</c:v>
                </c:pt>
                <c:pt idx="123">
                  <c:v>3.4470000000000001</c:v>
                </c:pt>
                <c:pt idx="124">
                  <c:v>3.5339999999999998</c:v>
                </c:pt>
                <c:pt idx="125">
                  <c:v>3.5630000000000002</c:v>
                </c:pt>
                <c:pt idx="126">
                  <c:v>3.641</c:v>
                </c:pt>
                <c:pt idx="127">
                  <c:v>3.7610000000000001</c:v>
                </c:pt>
                <c:pt idx="128">
                  <c:v>3.8540000000000001</c:v>
                </c:pt>
                <c:pt idx="129">
                  <c:v>3.927</c:v>
                </c:pt>
                <c:pt idx="130">
                  <c:v>4.0579999999999998</c:v>
                </c:pt>
                <c:pt idx="131">
                  <c:v>4.0759999999999996</c:v>
                </c:pt>
                <c:pt idx="132">
                  <c:v>4.125</c:v>
                </c:pt>
                <c:pt idx="133">
                  <c:v>4.12</c:v>
                </c:pt>
                <c:pt idx="134">
                  <c:v>4.2119999999999997</c:v>
                </c:pt>
                <c:pt idx="135">
                  <c:v>3.99</c:v>
                </c:pt>
                <c:pt idx="136">
                  <c:v>3.444</c:v>
                </c:pt>
                <c:pt idx="137">
                  <c:v>3.718</c:v>
                </c:pt>
                <c:pt idx="138">
                  <c:v>3.7730000000000001</c:v>
                </c:pt>
                <c:pt idx="139">
                  <c:v>3.7160000000000002</c:v>
                </c:pt>
                <c:pt idx="140">
                  <c:v>3.7269999999999999</c:v>
                </c:pt>
                <c:pt idx="141">
                  <c:v>3.78</c:v>
                </c:pt>
                <c:pt idx="142">
                  <c:v>3.8119999999999998</c:v>
                </c:pt>
                <c:pt idx="143">
                  <c:v>3.7810000000000001</c:v>
                </c:pt>
                <c:pt idx="144">
                  <c:v>3.8460000000000001</c:v>
                </c:pt>
                <c:pt idx="145">
                  <c:v>3.1789999999999998</c:v>
                </c:pt>
                <c:pt idx="146">
                  <c:v>4.0199999999999996</c:v>
                </c:pt>
                <c:pt idx="147">
                  <c:v>4.0359999999999996</c:v>
                </c:pt>
                <c:pt idx="148">
                  <c:v>4.1230000000000002</c:v>
                </c:pt>
                <c:pt idx="149">
                  <c:v>4.1500000000000004</c:v>
                </c:pt>
                <c:pt idx="150">
                  <c:v>4.2190000000000003</c:v>
                </c:pt>
                <c:pt idx="151">
                  <c:v>4.3339999999999996</c:v>
                </c:pt>
                <c:pt idx="152">
                  <c:v>4.3929999999999998</c:v>
                </c:pt>
                <c:pt idx="153">
                  <c:v>4.4560000000000004</c:v>
                </c:pt>
                <c:pt idx="154">
                  <c:v>4.5</c:v>
                </c:pt>
                <c:pt idx="155">
                  <c:v>4.4989999999999997</c:v>
                </c:pt>
                <c:pt idx="156">
                  <c:v>4.3899999999999997</c:v>
                </c:pt>
                <c:pt idx="157">
                  <c:v>4.4480000000000004</c:v>
                </c:pt>
                <c:pt idx="158">
                  <c:v>4.6399999999999997</c:v>
                </c:pt>
                <c:pt idx="159">
                  <c:v>4.6959999999999997</c:v>
                </c:pt>
                <c:pt idx="160">
                  <c:v>4.6689999999999996</c:v>
                </c:pt>
                <c:pt idx="161">
                  <c:v>4.6550000000000002</c:v>
                </c:pt>
                <c:pt idx="162">
                  <c:v>4.7530000000000001</c:v>
                </c:pt>
                <c:pt idx="163">
                  <c:v>4.8550000000000004</c:v>
                </c:pt>
                <c:pt idx="164">
                  <c:v>4.9969999999999999</c:v>
                </c:pt>
                <c:pt idx="165">
                  <c:v>5.0419999999999998</c:v>
                </c:pt>
                <c:pt idx="166">
                  <c:v>5.085</c:v>
                </c:pt>
                <c:pt idx="167">
                  <c:v>5.0819999999999999</c:v>
                </c:pt>
                <c:pt idx="168">
                  <c:v>5.1859999999999999</c:v>
                </c:pt>
                <c:pt idx="169">
                  <c:v>5.13</c:v>
                </c:pt>
                <c:pt idx="170">
                  <c:v>5.2830000000000004</c:v>
                </c:pt>
                <c:pt idx="171">
                  <c:v>5.2880000000000003</c:v>
                </c:pt>
                <c:pt idx="172">
                  <c:v>5.274</c:v>
                </c:pt>
                <c:pt idx="173">
                  <c:v>5.2140000000000004</c:v>
                </c:pt>
                <c:pt idx="174">
                  <c:v>5.3049999999999997</c:v>
                </c:pt>
                <c:pt idx="175">
                  <c:v>5.3929999999999998</c:v>
                </c:pt>
                <c:pt idx="176">
                  <c:v>5.38</c:v>
                </c:pt>
                <c:pt idx="177">
                  <c:v>5.44</c:v>
                </c:pt>
                <c:pt idx="178">
                  <c:v>5.61</c:v>
                </c:pt>
                <c:pt idx="179">
                  <c:v>5.6449999999999996</c:v>
                </c:pt>
                <c:pt idx="180">
                  <c:v>5.3819999999999997</c:v>
                </c:pt>
                <c:pt idx="181">
                  <c:v>5.593</c:v>
                </c:pt>
                <c:pt idx="182">
                  <c:v>5.673</c:v>
                </c:pt>
                <c:pt idx="183">
                  <c:v>5.6989999999999998</c:v>
                </c:pt>
                <c:pt idx="184">
                  <c:v>5.7140000000000004</c:v>
                </c:pt>
                <c:pt idx="185">
                  <c:v>5.7560000000000002</c:v>
                </c:pt>
                <c:pt idx="186">
                  <c:v>5.76</c:v>
                </c:pt>
                <c:pt idx="187">
                  <c:v>5.8769999999999998</c:v>
                </c:pt>
                <c:pt idx="188">
                  <c:v>5.8490000000000002</c:v>
                </c:pt>
                <c:pt idx="189">
                  <c:v>5.9409999999999998</c:v>
                </c:pt>
                <c:pt idx="190">
                  <c:v>5.9370000000000003</c:v>
                </c:pt>
                <c:pt idx="191">
                  <c:v>5.8659999999999997</c:v>
                </c:pt>
                <c:pt idx="192">
                  <c:v>5.6619999999999999</c:v>
                </c:pt>
                <c:pt idx="193">
                  <c:v>5.7539999999999996</c:v>
                </c:pt>
                <c:pt idx="194">
                  <c:v>5.8949999999999996</c:v>
                </c:pt>
                <c:pt idx="195">
                  <c:v>5.9139999999999997</c:v>
                </c:pt>
                <c:pt idx="196">
                  <c:v>5.9109999999999996</c:v>
                </c:pt>
                <c:pt idx="197">
                  <c:v>5.9219999999999997</c:v>
                </c:pt>
                <c:pt idx="198">
                  <c:v>6.0209999999999999</c:v>
                </c:pt>
                <c:pt idx="199">
                  <c:v>6.0190000000000001</c:v>
                </c:pt>
                <c:pt idx="200">
                  <c:v>6.0629999999999997</c:v>
                </c:pt>
                <c:pt idx="201">
                  <c:v>6.0949999999999998</c:v>
                </c:pt>
                <c:pt idx="202">
                  <c:v>6.0869999999999997</c:v>
                </c:pt>
                <c:pt idx="203">
                  <c:v>6.0110000000000001</c:v>
                </c:pt>
                <c:pt idx="204">
                  <c:v>5.7880000000000003</c:v>
                </c:pt>
                <c:pt idx="205">
                  <c:v>6.0970000000000004</c:v>
                </c:pt>
                <c:pt idx="206">
                  <c:v>6.1150000000000002</c:v>
                </c:pt>
                <c:pt idx="207">
                  <c:v>6.1280000000000001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38-4286-BAD4-16B27C131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6502336"/>
        <c:axId val="-976509952"/>
      </c:areaChart>
      <c:dateAx>
        <c:axId val="-976502336"/>
        <c:scaling>
          <c:orientation val="minMax"/>
          <c:max val="45992"/>
        </c:scaling>
        <c:delete val="0"/>
        <c:axPos val="b"/>
        <c:numFmt formatCode="yyyy" sourceLinked="0"/>
        <c:majorTickMark val="cross"/>
        <c:minorTickMark val="none"/>
        <c:tickLblPos val="low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6509952"/>
        <c:crosses val="autoZero"/>
        <c:auto val="0"/>
        <c:lblOffset val="100"/>
        <c:baseTimeUnit val="months"/>
        <c:majorUnit val="2"/>
        <c:majorTimeUnit val="years"/>
        <c:minorUnit val="1"/>
        <c:minorTimeUnit val="months"/>
      </c:dateAx>
      <c:valAx>
        <c:axId val="-9765099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none"/>
        <c:minorTickMark val="none"/>
        <c:tickLblPos val="low"/>
        <c:spPr>
          <a:ln>
            <a:noFill/>
            <a:prstDash val="dash"/>
          </a:ln>
        </c:spPr>
        <c:txPr>
          <a:bodyPr/>
          <a:lstStyle/>
          <a:p>
            <a:pPr>
              <a:defRPr baseline="0"/>
            </a:pPr>
            <a:endParaRPr lang="en-US"/>
          </a:p>
        </c:txPr>
        <c:crossAx val="-976502336"/>
        <c:crosses val="autoZero"/>
        <c:crossBetween val="midCat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84342505967249E-2"/>
          <c:y val="0.13172622652937616"/>
          <c:w val="0.74849681848643179"/>
          <c:h val="0.71553602068398181"/>
        </c:manualLayout>
      </c:layout>
      <c:areaChart>
        <c:grouping val="stacked"/>
        <c:varyColors val="0"/>
        <c:ser>
          <c:idx val="11"/>
          <c:order val="0"/>
          <c:tx>
            <c:strRef>
              <c:f>'43'!$M$28</c:f>
              <c:strCache>
                <c:ptCount val="1"/>
                <c:pt idx="0">
                  <c:v>Rest of U.S.</c:v>
                </c:pt>
              </c:strCache>
            </c:strRef>
          </c:tx>
          <c:spPr>
            <a:solidFill>
              <a:schemeClr val="bg1">
                <a:lumMod val="65000"/>
                <a:alpha val="70000"/>
              </a:schemeClr>
            </a:solidFill>
            <a:ln w="25400">
              <a:noFill/>
            </a:ln>
          </c:spPr>
          <c:cat>
            <c:numRef>
              <c:f>'43'!$A$29:$A$256</c:f>
              <c:numCache>
                <c:formatCode>mmm\ yyyy</c:formatCode>
                <c:ptCount val="228"/>
                <c:pt idx="0">
                  <c:v>39844</c:v>
                </c:pt>
                <c:pt idx="1">
                  <c:v>39872</c:v>
                </c:pt>
                <c:pt idx="2">
                  <c:v>39903</c:v>
                </c:pt>
                <c:pt idx="3">
                  <c:v>39933</c:v>
                </c:pt>
                <c:pt idx="4">
                  <c:v>39964</c:v>
                </c:pt>
                <c:pt idx="5">
                  <c:v>39994</c:v>
                </c:pt>
                <c:pt idx="6">
                  <c:v>40025</c:v>
                </c:pt>
                <c:pt idx="7">
                  <c:v>40056</c:v>
                </c:pt>
                <c:pt idx="8">
                  <c:v>40086</c:v>
                </c:pt>
                <c:pt idx="9">
                  <c:v>40117</c:v>
                </c:pt>
                <c:pt idx="10">
                  <c:v>40147</c:v>
                </c:pt>
                <c:pt idx="11">
                  <c:v>40178</c:v>
                </c:pt>
                <c:pt idx="12">
                  <c:v>40209</c:v>
                </c:pt>
                <c:pt idx="13">
                  <c:v>40237</c:v>
                </c:pt>
                <c:pt idx="14">
                  <c:v>40268</c:v>
                </c:pt>
                <c:pt idx="15">
                  <c:v>40298</c:v>
                </c:pt>
                <c:pt idx="16">
                  <c:v>40329</c:v>
                </c:pt>
                <c:pt idx="17">
                  <c:v>40359</c:v>
                </c:pt>
                <c:pt idx="18">
                  <c:v>40390</c:v>
                </c:pt>
                <c:pt idx="19">
                  <c:v>40421</c:v>
                </c:pt>
                <c:pt idx="20">
                  <c:v>40451</c:v>
                </c:pt>
                <c:pt idx="21">
                  <c:v>40482</c:v>
                </c:pt>
                <c:pt idx="22">
                  <c:v>40512</c:v>
                </c:pt>
                <c:pt idx="23">
                  <c:v>40543</c:v>
                </c:pt>
                <c:pt idx="24">
                  <c:v>40574</c:v>
                </c:pt>
                <c:pt idx="25">
                  <c:v>40602</c:v>
                </c:pt>
                <c:pt idx="26">
                  <c:v>40633</c:v>
                </c:pt>
                <c:pt idx="27">
                  <c:v>40663</c:v>
                </c:pt>
                <c:pt idx="28">
                  <c:v>40694</c:v>
                </c:pt>
                <c:pt idx="29">
                  <c:v>40724</c:v>
                </c:pt>
                <c:pt idx="30">
                  <c:v>40755</c:v>
                </c:pt>
                <c:pt idx="31">
                  <c:v>40786</c:v>
                </c:pt>
                <c:pt idx="32">
                  <c:v>40816</c:v>
                </c:pt>
                <c:pt idx="33">
                  <c:v>40847</c:v>
                </c:pt>
                <c:pt idx="34">
                  <c:v>40877</c:v>
                </c:pt>
                <c:pt idx="35">
                  <c:v>40908</c:v>
                </c:pt>
                <c:pt idx="36">
                  <c:v>40939</c:v>
                </c:pt>
                <c:pt idx="37">
                  <c:v>40968</c:v>
                </c:pt>
                <c:pt idx="38">
                  <c:v>40999</c:v>
                </c:pt>
                <c:pt idx="39">
                  <c:v>41029</c:v>
                </c:pt>
                <c:pt idx="40">
                  <c:v>41060</c:v>
                </c:pt>
                <c:pt idx="41">
                  <c:v>41090</c:v>
                </c:pt>
                <c:pt idx="42">
                  <c:v>41121</c:v>
                </c:pt>
                <c:pt idx="43">
                  <c:v>41152</c:v>
                </c:pt>
                <c:pt idx="44">
                  <c:v>41182</c:v>
                </c:pt>
                <c:pt idx="45">
                  <c:v>41213</c:v>
                </c:pt>
                <c:pt idx="46">
                  <c:v>41243</c:v>
                </c:pt>
                <c:pt idx="47">
                  <c:v>41274</c:v>
                </c:pt>
                <c:pt idx="48">
                  <c:v>41305</c:v>
                </c:pt>
                <c:pt idx="49">
                  <c:v>41333</c:v>
                </c:pt>
                <c:pt idx="50">
                  <c:v>41364</c:v>
                </c:pt>
                <c:pt idx="51">
                  <c:v>41394</c:v>
                </c:pt>
                <c:pt idx="52">
                  <c:v>41425</c:v>
                </c:pt>
                <c:pt idx="53">
                  <c:v>41455</c:v>
                </c:pt>
                <c:pt idx="54">
                  <c:v>41486</c:v>
                </c:pt>
                <c:pt idx="55">
                  <c:v>41517</c:v>
                </c:pt>
                <c:pt idx="56">
                  <c:v>41547</c:v>
                </c:pt>
                <c:pt idx="57">
                  <c:v>41578</c:v>
                </c:pt>
                <c:pt idx="58">
                  <c:v>41608</c:v>
                </c:pt>
                <c:pt idx="59">
                  <c:v>41639</c:v>
                </c:pt>
                <c:pt idx="60">
                  <c:v>41670</c:v>
                </c:pt>
                <c:pt idx="61">
                  <c:v>41698</c:v>
                </c:pt>
                <c:pt idx="62">
                  <c:v>41729</c:v>
                </c:pt>
                <c:pt idx="63">
                  <c:v>41759</c:v>
                </c:pt>
                <c:pt idx="64">
                  <c:v>41790</c:v>
                </c:pt>
                <c:pt idx="65">
                  <c:v>41820</c:v>
                </c:pt>
                <c:pt idx="66">
                  <c:v>41851</c:v>
                </c:pt>
                <c:pt idx="67">
                  <c:v>41882</c:v>
                </c:pt>
                <c:pt idx="68">
                  <c:v>41912</c:v>
                </c:pt>
                <c:pt idx="69">
                  <c:v>41943</c:v>
                </c:pt>
                <c:pt idx="70">
                  <c:v>41973</c:v>
                </c:pt>
                <c:pt idx="71">
                  <c:v>42004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  <c:pt idx="144">
                  <c:v>44197</c:v>
                </c:pt>
                <c:pt idx="145">
                  <c:v>44228</c:v>
                </c:pt>
                <c:pt idx="146">
                  <c:v>44256</c:v>
                </c:pt>
                <c:pt idx="147">
                  <c:v>44287</c:v>
                </c:pt>
                <c:pt idx="148">
                  <c:v>44317</c:v>
                </c:pt>
                <c:pt idx="149">
                  <c:v>44348</c:v>
                </c:pt>
                <c:pt idx="150">
                  <c:v>44378</c:v>
                </c:pt>
                <c:pt idx="151">
                  <c:v>44409</c:v>
                </c:pt>
                <c:pt idx="152">
                  <c:v>44440</c:v>
                </c:pt>
                <c:pt idx="153">
                  <c:v>44470</c:v>
                </c:pt>
                <c:pt idx="154">
                  <c:v>44501</c:v>
                </c:pt>
                <c:pt idx="155">
                  <c:v>44531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  <c:pt idx="168">
                  <c:v>44927</c:v>
                </c:pt>
                <c:pt idx="169">
                  <c:v>44958</c:v>
                </c:pt>
                <c:pt idx="170">
                  <c:v>44986</c:v>
                </c:pt>
                <c:pt idx="171">
                  <c:v>45017</c:v>
                </c:pt>
                <c:pt idx="172">
                  <c:v>45047</c:v>
                </c:pt>
                <c:pt idx="173">
                  <c:v>45078</c:v>
                </c:pt>
                <c:pt idx="174">
                  <c:v>45108</c:v>
                </c:pt>
                <c:pt idx="175">
                  <c:v>45139</c:v>
                </c:pt>
                <c:pt idx="176">
                  <c:v>45170</c:v>
                </c:pt>
                <c:pt idx="177">
                  <c:v>45200</c:v>
                </c:pt>
                <c:pt idx="178">
                  <c:v>45231</c:v>
                </c:pt>
                <c:pt idx="179">
                  <c:v>45261</c:v>
                </c:pt>
                <c:pt idx="180">
                  <c:v>45292</c:v>
                </c:pt>
                <c:pt idx="181">
                  <c:v>45323</c:v>
                </c:pt>
                <c:pt idx="182">
                  <c:v>45352</c:v>
                </c:pt>
                <c:pt idx="183">
                  <c:v>45383</c:v>
                </c:pt>
                <c:pt idx="184">
                  <c:v>45413</c:v>
                </c:pt>
                <c:pt idx="185">
                  <c:v>45444</c:v>
                </c:pt>
                <c:pt idx="186">
                  <c:v>45474</c:v>
                </c:pt>
                <c:pt idx="187">
                  <c:v>45505</c:v>
                </c:pt>
                <c:pt idx="188">
                  <c:v>45536</c:v>
                </c:pt>
                <c:pt idx="189">
                  <c:v>45566</c:v>
                </c:pt>
                <c:pt idx="190">
                  <c:v>45597</c:v>
                </c:pt>
                <c:pt idx="191">
                  <c:v>45627</c:v>
                </c:pt>
                <c:pt idx="192">
                  <c:v>45658</c:v>
                </c:pt>
                <c:pt idx="193">
                  <c:v>45689</c:v>
                </c:pt>
                <c:pt idx="194">
                  <c:v>45717</c:v>
                </c:pt>
                <c:pt idx="195">
                  <c:v>45748</c:v>
                </c:pt>
                <c:pt idx="196">
                  <c:v>45778</c:v>
                </c:pt>
                <c:pt idx="197">
                  <c:v>45809</c:v>
                </c:pt>
                <c:pt idx="198">
                  <c:v>45839</c:v>
                </c:pt>
                <c:pt idx="199">
                  <c:v>45870</c:v>
                </c:pt>
                <c:pt idx="200">
                  <c:v>45901</c:v>
                </c:pt>
                <c:pt idx="201">
                  <c:v>45931</c:v>
                </c:pt>
                <c:pt idx="202">
                  <c:v>45962</c:v>
                </c:pt>
                <c:pt idx="203">
                  <c:v>45992</c:v>
                </c:pt>
                <c:pt idx="204">
                  <c:v>46023</c:v>
                </c:pt>
                <c:pt idx="205">
                  <c:v>46054</c:v>
                </c:pt>
                <c:pt idx="206">
                  <c:v>46082</c:v>
                </c:pt>
                <c:pt idx="207">
                  <c:v>46113</c:v>
                </c:pt>
                <c:pt idx="208">
                  <c:v>46143</c:v>
                </c:pt>
                <c:pt idx="209">
                  <c:v>46174</c:v>
                </c:pt>
                <c:pt idx="210">
                  <c:v>46204</c:v>
                </c:pt>
                <c:pt idx="211">
                  <c:v>46235</c:v>
                </c:pt>
                <c:pt idx="212">
                  <c:v>46266</c:v>
                </c:pt>
                <c:pt idx="213">
                  <c:v>46296</c:v>
                </c:pt>
                <c:pt idx="214">
                  <c:v>46327</c:v>
                </c:pt>
                <c:pt idx="215">
                  <c:v>46357</c:v>
                </c:pt>
                <c:pt idx="216">
                  <c:v>46388</c:v>
                </c:pt>
                <c:pt idx="217">
                  <c:v>46419</c:v>
                </c:pt>
                <c:pt idx="218">
                  <c:v>46447</c:v>
                </c:pt>
                <c:pt idx="219">
                  <c:v>46478</c:v>
                </c:pt>
                <c:pt idx="220">
                  <c:v>46508</c:v>
                </c:pt>
                <c:pt idx="221">
                  <c:v>46539</c:v>
                </c:pt>
                <c:pt idx="222">
                  <c:v>46569</c:v>
                </c:pt>
                <c:pt idx="223">
                  <c:v>46600</c:v>
                </c:pt>
                <c:pt idx="224">
                  <c:v>46631</c:v>
                </c:pt>
                <c:pt idx="225">
                  <c:v>46661</c:v>
                </c:pt>
                <c:pt idx="226">
                  <c:v>46692</c:v>
                </c:pt>
                <c:pt idx="227">
                  <c:v>46722</c:v>
                </c:pt>
              </c:numCache>
            </c:numRef>
          </c:cat>
          <c:val>
            <c:numRef>
              <c:f>'43'!$M$29:$M$256</c:f>
              <c:numCache>
                <c:formatCode>0.00</c:formatCode>
                <c:ptCount val="228"/>
                <c:pt idx="0">
                  <c:v>2.0539999999999998</c:v>
                </c:pt>
                <c:pt idx="1">
                  <c:v>2.0739999999999998</c:v>
                </c:pt>
                <c:pt idx="2">
                  <c:v>2.0019999999999998</c:v>
                </c:pt>
                <c:pt idx="3">
                  <c:v>2.0289999999999999</c:v>
                </c:pt>
                <c:pt idx="4">
                  <c:v>2.032</c:v>
                </c:pt>
                <c:pt idx="5">
                  <c:v>1.978</c:v>
                </c:pt>
                <c:pt idx="6">
                  <c:v>1.966</c:v>
                </c:pt>
                <c:pt idx="7">
                  <c:v>1.9590000000000001</c:v>
                </c:pt>
                <c:pt idx="8">
                  <c:v>1.9470000000000001</c:v>
                </c:pt>
                <c:pt idx="9">
                  <c:v>1.9350000000000001</c:v>
                </c:pt>
                <c:pt idx="10">
                  <c:v>1.9379999999999999</c:v>
                </c:pt>
                <c:pt idx="11">
                  <c:v>1.8859999999999999</c:v>
                </c:pt>
                <c:pt idx="12">
                  <c:v>1.8779999999999999</c:v>
                </c:pt>
                <c:pt idx="13">
                  <c:v>1.946</c:v>
                </c:pt>
                <c:pt idx="14">
                  <c:v>2.069</c:v>
                </c:pt>
                <c:pt idx="15">
                  <c:v>2.0369999999999999</c:v>
                </c:pt>
                <c:pt idx="16">
                  <c:v>2.0299999999999998</c:v>
                </c:pt>
                <c:pt idx="17">
                  <c:v>2.048</c:v>
                </c:pt>
                <c:pt idx="18">
                  <c:v>2.1059999999999999</c:v>
                </c:pt>
                <c:pt idx="19">
                  <c:v>2.08</c:v>
                </c:pt>
                <c:pt idx="20">
                  <c:v>2.1150000000000002</c:v>
                </c:pt>
                <c:pt idx="21">
                  <c:v>2.1230000000000002</c:v>
                </c:pt>
                <c:pt idx="22">
                  <c:v>2.2309999999999999</c:v>
                </c:pt>
                <c:pt idx="23">
                  <c:v>2.177</c:v>
                </c:pt>
                <c:pt idx="24">
                  <c:v>2.1469999999999998</c:v>
                </c:pt>
                <c:pt idx="25">
                  <c:v>2.165</c:v>
                </c:pt>
                <c:pt idx="26">
                  <c:v>2.2679999999999998</c:v>
                </c:pt>
                <c:pt idx="27">
                  <c:v>2.3149999999999999</c:v>
                </c:pt>
                <c:pt idx="28">
                  <c:v>2.3290000000000002</c:v>
                </c:pt>
                <c:pt idx="29">
                  <c:v>2.3109999999999999</c:v>
                </c:pt>
                <c:pt idx="30">
                  <c:v>2.2719999999999998</c:v>
                </c:pt>
                <c:pt idx="31">
                  <c:v>2.294</c:v>
                </c:pt>
                <c:pt idx="32">
                  <c:v>2.3170000000000002</c:v>
                </c:pt>
                <c:pt idx="33">
                  <c:v>2.3010000000000002</c:v>
                </c:pt>
                <c:pt idx="34">
                  <c:v>2.351</c:v>
                </c:pt>
                <c:pt idx="35">
                  <c:v>2.3220000000000001</c:v>
                </c:pt>
                <c:pt idx="36">
                  <c:v>2.2919999999999998</c:v>
                </c:pt>
                <c:pt idx="37">
                  <c:v>2.3199999999999998</c:v>
                </c:pt>
                <c:pt idx="38">
                  <c:v>2.181</c:v>
                </c:pt>
                <c:pt idx="39">
                  <c:v>2.33</c:v>
                </c:pt>
                <c:pt idx="40">
                  <c:v>2.3069999999999999</c:v>
                </c:pt>
                <c:pt idx="41">
                  <c:v>2.2989999999999999</c:v>
                </c:pt>
                <c:pt idx="42">
                  <c:v>2.3290000000000002</c:v>
                </c:pt>
                <c:pt idx="43">
                  <c:v>2.3620000000000001</c:v>
                </c:pt>
                <c:pt idx="44">
                  <c:v>2.2909999999999999</c:v>
                </c:pt>
                <c:pt idx="45">
                  <c:v>2.3570000000000002</c:v>
                </c:pt>
                <c:pt idx="46">
                  <c:v>2.2989999999999999</c:v>
                </c:pt>
                <c:pt idx="47">
                  <c:v>2.2210000000000001</c:v>
                </c:pt>
                <c:pt idx="48">
                  <c:v>1.9419999999999999</c:v>
                </c:pt>
                <c:pt idx="49">
                  <c:v>1.9359999999999999</c:v>
                </c:pt>
                <c:pt idx="50">
                  <c:v>1.95</c:v>
                </c:pt>
                <c:pt idx="51">
                  <c:v>1.9630000000000001</c:v>
                </c:pt>
                <c:pt idx="52">
                  <c:v>2.0049999999999999</c:v>
                </c:pt>
                <c:pt idx="53">
                  <c:v>2.0169999999999999</c:v>
                </c:pt>
                <c:pt idx="54">
                  <c:v>2.0030000000000001</c:v>
                </c:pt>
                <c:pt idx="55">
                  <c:v>2.024</c:v>
                </c:pt>
                <c:pt idx="56">
                  <c:v>2.0169999999999999</c:v>
                </c:pt>
                <c:pt idx="57">
                  <c:v>2.0150000000000001</c:v>
                </c:pt>
                <c:pt idx="58">
                  <c:v>2.02</c:v>
                </c:pt>
                <c:pt idx="59">
                  <c:v>1.9970000000000001</c:v>
                </c:pt>
                <c:pt idx="60">
                  <c:v>1.962</c:v>
                </c:pt>
                <c:pt idx="61">
                  <c:v>1.948</c:v>
                </c:pt>
                <c:pt idx="62">
                  <c:v>1.956</c:v>
                </c:pt>
                <c:pt idx="63">
                  <c:v>2.0169999999999999</c:v>
                </c:pt>
                <c:pt idx="64">
                  <c:v>2.0049999999999999</c:v>
                </c:pt>
                <c:pt idx="65">
                  <c:v>1.974</c:v>
                </c:pt>
                <c:pt idx="66">
                  <c:v>1.9850000000000001</c:v>
                </c:pt>
                <c:pt idx="67">
                  <c:v>1.986</c:v>
                </c:pt>
                <c:pt idx="68">
                  <c:v>2.0059999999999998</c:v>
                </c:pt>
                <c:pt idx="69">
                  <c:v>2.0099999999999998</c:v>
                </c:pt>
                <c:pt idx="70">
                  <c:v>2.0139999999999998</c:v>
                </c:pt>
                <c:pt idx="71">
                  <c:v>2.0539999999999998</c:v>
                </c:pt>
                <c:pt idx="72">
                  <c:v>2.0329999999999999</c:v>
                </c:pt>
                <c:pt idx="73">
                  <c:v>1.99</c:v>
                </c:pt>
                <c:pt idx="74">
                  <c:v>2.0449999999999999</c:v>
                </c:pt>
                <c:pt idx="75">
                  <c:v>2.0539999999999998</c:v>
                </c:pt>
                <c:pt idx="76">
                  <c:v>2.0350000000000001</c:v>
                </c:pt>
                <c:pt idx="77">
                  <c:v>2.0139999999999998</c:v>
                </c:pt>
                <c:pt idx="78">
                  <c:v>2.016</c:v>
                </c:pt>
                <c:pt idx="79">
                  <c:v>2</c:v>
                </c:pt>
                <c:pt idx="80">
                  <c:v>1.988</c:v>
                </c:pt>
                <c:pt idx="81">
                  <c:v>1.986</c:v>
                </c:pt>
                <c:pt idx="82">
                  <c:v>2.0430000000000001</c:v>
                </c:pt>
                <c:pt idx="83">
                  <c:v>2.1280000000000001</c:v>
                </c:pt>
                <c:pt idx="84">
                  <c:v>2.077</c:v>
                </c:pt>
                <c:pt idx="85">
                  <c:v>2.0550000000000002</c:v>
                </c:pt>
                <c:pt idx="86">
                  <c:v>2.0510000000000002</c:v>
                </c:pt>
                <c:pt idx="87">
                  <c:v>2.036</c:v>
                </c:pt>
                <c:pt idx="88">
                  <c:v>2.0139999999999998</c:v>
                </c:pt>
                <c:pt idx="89">
                  <c:v>1.9910000000000001</c:v>
                </c:pt>
                <c:pt idx="90">
                  <c:v>1.986</c:v>
                </c:pt>
                <c:pt idx="91">
                  <c:v>2.0169999999999999</c:v>
                </c:pt>
                <c:pt idx="92">
                  <c:v>1.99</c:v>
                </c:pt>
                <c:pt idx="93">
                  <c:v>1.9530000000000001</c:v>
                </c:pt>
                <c:pt idx="94">
                  <c:v>1.9370000000000001</c:v>
                </c:pt>
                <c:pt idx="95">
                  <c:v>1.8859999999999999</c:v>
                </c:pt>
                <c:pt idx="96">
                  <c:v>1.885</c:v>
                </c:pt>
                <c:pt idx="97">
                  <c:v>1.8959999999999999</c:v>
                </c:pt>
                <c:pt idx="98">
                  <c:v>1.91</c:v>
                </c:pt>
                <c:pt idx="99">
                  <c:v>1.9510000000000001</c:v>
                </c:pt>
                <c:pt idx="100">
                  <c:v>1.98</c:v>
                </c:pt>
                <c:pt idx="101">
                  <c:v>2.0139999999999998</c:v>
                </c:pt>
                <c:pt idx="102">
                  <c:v>2.012</c:v>
                </c:pt>
                <c:pt idx="103">
                  <c:v>2.012</c:v>
                </c:pt>
                <c:pt idx="104">
                  <c:v>2.157</c:v>
                </c:pt>
                <c:pt idx="105">
                  <c:v>2.1920000000000002</c:v>
                </c:pt>
                <c:pt idx="106">
                  <c:v>2.27</c:v>
                </c:pt>
                <c:pt idx="107">
                  <c:v>2.3140000000000001</c:v>
                </c:pt>
                <c:pt idx="108">
                  <c:v>2.2690000000000001</c:v>
                </c:pt>
                <c:pt idx="109">
                  <c:v>2.2599999999999998</c:v>
                </c:pt>
                <c:pt idx="110">
                  <c:v>2.2989999999999999</c:v>
                </c:pt>
                <c:pt idx="111">
                  <c:v>2.3039999999999998</c:v>
                </c:pt>
                <c:pt idx="112">
                  <c:v>2.3180000000000001</c:v>
                </c:pt>
                <c:pt idx="113">
                  <c:v>2.379</c:v>
                </c:pt>
                <c:pt idx="114">
                  <c:v>2.4540000000000002</c:v>
                </c:pt>
                <c:pt idx="115">
                  <c:v>2.52</c:v>
                </c:pt>
                <c:pt idx="116">
                  <c:v>2.52</c:v>
                </c:pt>
                <c:pt idx="117">
                  <c:v>2.5030000000000001</c:v>
                </c:pt>
                <c:pt idx="118">
                  <c:v>2.5489999999999999</c:v>
                </c:pt>
                <c:pt idx="119">
                  <c:v>2.5059999999999998</c:v>
                </c:pt>
                <c:pt idx="120">
                  <c:v>2.5329999999999999</c:v>
                </c:pt>
                <c:pt idx="121">
                  <c:v>2.5369999999999999</c:v>
                </c:pt>
                <c:pt idx="122">
                  <c:v>2.5390000000000001</c:v>
                </c:pt>
                <c:pt idx="123">
                  <c:v>2.5870000000000002</c:v>
                </c:pt>
                <c:pt idx="124">
                  <c:v>2.58</c:v>
                </c:pt>
                <c:pt idx="125">
                  <c:v>2.613</c:v>
                </c:pt>
                <c:pt idx="126">
                  <c:v>2.5680000000000001</c:v>
                </c:pt>
                <c:pt idx="127">
                  <c:v>2.5510000000000002</c:v>
                </c:pt>
                <c:pt idx="128">
                  <c:v>2.633</c:v>
                </c:pt>
                <c:pt idx="129">
                  <c:v>2.59</c:v>
                </c:pt>
                <c:pt idx="130">
                  <c:v>2.59</c:v>
                </c:pt>
                <c:pt idx="131">
                  <c:v>2.5539999999999998</c:v>
                </c:pt>
                <c:pt idx="132">
                  <c:v>2.4769999999999999</c:v>
                </c:pt>
                <c:pt idx="133">
                  <c:v>2.5920000000000001</c:v>
                </c:pt>
                <c:pt idx="134">
                  <c:v>2.6110000000000002</c:v>
                </c:pt>
                <c:pt idx="135">
                  <c:v>2.387</c:v>
                </c:pt>
                <c:pt idx="136">
                  <c:v>2.1160000000000001</c:v>
                </c:pt>
                <c:pt idx="137">
                  <c:v>2.1659999999999999</c:v>
                </c:pt>
                <c:pt idx="138">
                  <c:v>2.2389999999999999</c:v>
                </c:pt>
                <c:pt idx="139">
                  <c:v>2.286</c:v>
                </c:pt>
                <c:pt idx="140">
                  <c:v>2.2370000000000001</c:v>
                </c:pt>
                <c:pt idx="141">
                  <c:v>2.2530000000000001</c:v>
                </c:pt>
                <c:pt idx="142">
                  <c:v>2.31</c:v>
                </c:pt>
                <c:pt idx="143">
                  <c:v>2.2770000000000001</c:v>
                </c:pt>
                <c:pt idx="144">
                  <c:v>2.2469999999999999</c:v>
                </c:pt>
                <c:pt idx="145">
                  <c:v>2.11</c:v>
                </c:pt>
                <c:pt idx="146">
                  <c:v>2.2309999999999999</c:v>
                </c:pt>
                <c:pt idx="147">
                  <c:v>2.2330000000000001</c:v>
                </c:pt>
                <c:pt idx="148">
                  <c:v>2.14</c:v>
                </c:pt>
                <c:pt idx="149">
                  <c:v>2.2669999999999999</c:v>
                </c:pt>
                <c:pt idx="150">
                  <c:v>2.1040000000000001</c:v>
                </c:pt>
                <c:pt idx="151">
                  <c:v>2.2690000000000001</c:v>
                </c:pt>
                <c:pt idx="152">
                  <c:v>2.2930000000000001</c:v>
                </c:pt>
                <c:pt idx="153">
                  <c:v>2.403</c:v>
                </c:pt>
                <c:pt idx="154">
                  <c:v>2.4119999999999999</c:v>
                </c:pt>
                <c:pt idx="155">
                  <c:v>2.4300000000000002</c:v>
                </c:pt>
                <c:pt idx="156">
                  <c:v>2.367</c:v>
                </c:pt>
                <c:pt idx="157">
                  <c:v>2.3879999999999999</c:v>
                </c:pt>
                <c:pt idx="158">
                  <c:v>2.4620000000000002</c:v>
                </c:pt>
                <c:pt idx="159">
                  <c:v>2.4860000000000002</c:v>
                </c:pt>
                <c:pt idx="160">
                  <c:v>2.5449999999999999</c:v>
                </c:pt>
                <c:pt idx="161">
                  <c:v>2.512</c:v>
                </c:pt>
                <c:pt idx="162">
                  <c:v>2.5790000000000002</c:v>
                </c:pt>
                <c:pt idx="163">
                  <c:v>2.5659999999999998</c:v>
                </c:pt>
                <c:pt idx="164">
                  <c:v>2.536</c:v>
                </c:pt>
                <c:pt idx="165">
                  <c:v>2.63</c:v>
                </c:pt>
                <c:pt idx="166">
                  <c:v>2.6579999999999999</c:v>
                </c:pt>
                <c:pt idx="167">
                  <c:v>2.7429999999999999</c:v>
                </c:pt>
                <c:pt idx="168">
                  <c:v>2.8039999999999998</c:v>
                </c:pt>
                <c:pt idx="169">
                  <c:v>2.782</c:v>
                </c:pt>
                <c:pt idx="170">
                  <c:v>2.8290000000000002</c:v>
                </c:pt>
                <c:pt idx="171">
                  <c:v>2.8</c:v>
                </c:pt>
                <c:pt idx="172">
                  <c:v>2.7709999999999999</c:v>
                </c:pt>
                <c:pt idx="173">
                  <c:v>2.7469999999999999</c:v>
                </c:pt>
                <c:pt idx="174">
                  <c:v>2.8010000000000002</c:v>
                </c:pt>
                <c:pt idx="175">
                  <c:v>2.8039999999999998</c:v>
                </c:pt>
                <c:pt idx="176">
                  <c:v>2.786</c:v>
                </c:pt>
                <c:pt idx="177">
                  <c:v>2.82</c:v>
                </c:pt>
                <c:pt idx="178">
                  <c:v>2.9169999999999998</c:v>
                </c:pt>
                <c:pt idx="179">
                  <c:v>2.9239999999999999</c:v>
                </c:pt>
                <c:pt idx="180">
                  <c:v>2.9049999999999998</c:v>
                </c:pt>
                <c:pt idx="181">
                  <c:v>2.944</c:v>
                </c:pt>
                <c:pt idx="182">
                  <c:v>2.823</c:v>
                </c:pt>
                <c:pt idx="183">
                  <c:v>2.7610000000000001</c:v>
                </c:pt>
                <c:pt idx="184">
                  <c:v>2.8780000000000001</c:v>
                </c:pt>
                <c:pt idx="185">
                  <c:v>2.7570000000000001</c:v>
                </c:pt>
                <c:pt idx="186">
                  <c:v>2.879</c:v>
                </c:pt>
                <c:pt idx="187">
                  <c:v>2.8759999999999999</c:v>
                </c:pt>
                <c:pt idx="188">
                  <c:v>2.867</c:v>
                </c:pt>
                <c:pt idx="189">
                  <c:v>2.9279999999999999</c:v>
                </c:pt>
                <c:pt idx="190">
                  <c:v>3.0019999999999998</c:v>
                </c:pt>
                <c:pt idx="191">
                  <c:v>3.1909999999999998</c:v>
                </c:pt>
                <c:pt idx="192">
                  <c:v>3.2440000000000002</c:v>
                </c:pt>
                <c:pt idx="193">
                  <c:v>3.28</c:v>
                </c:pt>
                <c:pt idx="194">
                  <c:v>3.2650000000000001</c:v>
                </c:pt>
                <c:pt idx="195">
                  <c:v>3.2949999999999999</c:v>
                </c:pt>
                <c:pt idx="196">
                  <c:v>3.2519999999999998</c:v>
                </c:pt>
                <c:pt idx="197">
                  <c:v>3.2639999999999998</c:v>
                </c:pt>
                <c:pt idx="198">
                  <c:v>3.327</c:v>
                </c:pt>
                <c:pt idx="199">
                  <c:v>3.5510000000000002</c:v>
                </c:pt>
                <c:pt idx="200">
                  <c:v>3.3490000000000002</c:v>
                </c:pt>
                <c:pt idx="201">
                  <c:v>3.5329999999999999</c:v>
                </c:pt>
                <c:pt idx="202">
                  <c:v>3.66</c:v>
                </c:pt>
                <c:pt idx="203">
                  <c:v>3.8119999999999998</c:v>
                </c:pt>
                <c:pt idx="204">
                  <c:v>3.7</c:v>
                </c:pt>
                <c:pt idx="205">
                  <c:v>3.6859999999999999</c:v>
                </c:pt>
                <c:pt idx="206">
                  <c:v>3.6779999999999999</c:v>
                </c:pt>
                <c:pt idx="207">
                  <c:v>3.6720000000000002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A96-47AA-BD54-ADA52586CBFA}"/>
            </c:ext>
          </c:extLst>
        </c:ser>
        <c:ser>
          <c:idx val="10"/>
          <c:order val="1"/>
          <c:tx>
            <c:strRef>
              <c:f>'43'!$L$28</c:f>
              <c:strCache>
                <c:ptCount val="1"/>
                <c:pt idx="0">
                  <c:v>Woodford</c:v>
                </c:pt>
              </c:strCache>
            </c:strRef>
          </c:tx>
          <c:spPr>
            <a:solidFill>
              <a:schemeClr val="accent2">
                <a:lumMod val="50000"/>
                <a:alpha val="70000"/>
              </a:schemeClr>
            </a:solidFill>
            <a:ln w="25400">
              <a:noFill/>
            </a:ln>
          </c:spPr>
          <c:cat>
            <c:numRef>
              <c:f>'43'!$A$29:$A$256</c:f>
              <c:numCache>
                <c:formatCode>mmm\ yyyy</c:formatCode>
                <c:ptCount val="228"/>
                <c:pt idx="0">
                  <c:v>39844</c:v>
                </c:pt>
                <c:pt idx="1">
                  <c:v>39872</c:v>
                </c:pt>
                <c:pt idx="2">
                  <c:v>39903</c:v>
                </c:pt>
                <c:pt idx="3">
                  <c:v>39933</c:v>
                </c:pt>
                <c:pt idx="4">
                  <c:v>39964</c:v>
                </c:pt>
                <c:pt idx="5">
                  <c:v>39994</c:v>
                </c:pt>
                <c:pt idx="6">
                  <c:v>40025</c:v>
                </c:pt>
                <c:pt idx="7">
                  <c:v>40056</c:v>
                </c:pt>
                <c:pt idx="8">
                  <c:v>40086</c:v>
                </c:pt>
                <c:pt idx="9">
                  <c:v>40117</c:v>
                </c:pt>
                <c:pt idx="10">
                  <c:v>40147</c:v>
                </c:pt>
                <c:pt idx="11">
                  <c:v>40178</c:v>
                </c:pt>
                <c:pt idx="12">
                  <c:v>40209</c:v>
                </c:pt>
                <c:pt idx="13">
                  <c:v>40237</c:v>
                </c:pt>
                <c:pt idx="14">
                  <c:v>40268</c:v>
                </c:pt>
                <c:pt idx="15">
                  <c:v>40298</c:v>
                </c:pt>
                <c:pt idx="16">
                  <c:v>40329</c:v>
                </c:pt>
                <c:pt idx="17">
                  <c:v>40359</c:v>
                </c:pt>
                <c:pt idx="18">
                  <c:v>40390</c:v>
                </c:pt>
                <c:pt idx="19">
                  <c:v>40421</c:v>
                </c:pt>
                <c:pt idx="20">
                  <c:v>40451</c:v>
                </c:pt>
                <c:pt idx="21">
                  <c:v>40482</c:v>
                </c:pt>
                <c:pt idx="22">
                  <c:v>40512</c:v>
                </c:pt>
                <c:pt idx="23">
                  <c:v>40543</c:v>
                </c:pt>
                <c:pt idx="24">
                  <c:v>40574</c:v>
                </c:pt>
                <c:pt idx="25">
                  <c:v>40602</c:v>
                </c:pt>
                <c:pt idx="26">
                  <c:v>40633</c:v>
                </c:pt>
                <c:pt idx="27">
                  <c:v>40663</c:v>
                </c:pt>
                <c:pt idx="28">
                  <c:v>40694</c:v>
                </c:pt>
                <c:pt idx="29">
                  <c:v>40724</c:v>
                </c:pt>
                <c:pt idx="30">
                  <c:v>40755</c:v>
                </c:pt>
                <c:pt idx="31">
                  <c:v>40786</c:v>
                </c:pt>
                <c:pt idx="32">
                  <c:v>40816</c:v>
                </c:pt>
                <c:pt idx="33">
                  <c:v>40847</c:v>
                </c:pt>
                <c:pt idx="34">
                  <c:v>40877</c:v>
                </c:pt>
                <c:pt idx="35">
                  <c:v>40908</c:v>
                </c:pt>
                <c:pt idx="36">
                  <c:v>40939</c:v>
                </c:pt>
                <c:pt idx="37">
                  <c:v>40968</c:v>
                </c:pt>
                <c:pt idx="38">
                  <c:v>40999</c:v>
                </c:pt>
                <c:pt idx="39">
                  <c:v>41029</c:v>
                </c:pt>
                <c:pt idx="40">
                  <c:v>41060</c:v>
                </c:pt>
                <c:pt idx="41">
                  <c:v>41090</c:v>
                </c:pt>
                <c:pt idx="42">
                  <c:v>41121</c:v>
                </c:pt>
                <c:pt idx="43">
                  <c:v>41152</c:v>
                </c:pt>
                <c:pt idx="44">
                  <c:v>41182</c:v>
                </c:pt>
                <c:pt idx="45">
                  <c:v>41213</c:v>
                </c:pt>
                <c:pt idx="46">
                  <c:v>41243</c:v>
                </c:pt>
                <c:pt idx="47">
                  <c:v>41274</c:v>
                </c:pt>
                <c:pt idx="48">
                  <c:v>41305</c:v>
                </c:pt>
                <c:pt idx="49">
                  <c:v>41333</c:v>
                </c:pt>
                <c:pt idx="50">
                  <c:v>41364</c:v>
                </c:pt>
                <c:pt idx="51">
                  <c:v>41394</c:v>
                </c:pt>
                <c:pt idx="52">
                  <c:v>41425</c:v>
                </c:pt>
                <c:pt idx="53">
                  <c:v>41455</c:v>
                </c:pt>
                <c:pt idx="54">
                  <c:v>41486</c:v>
                </c:pt>
                <c:pt idx="55">
                  <c:v>41517</c:v>
                </c:pt>
                <c:pt idx="56">
                  <c:v>41547</c:v>
                </c:pt>
                <c:pt idx="57">
                  <c:v>41578</c:v>
                </c:pt>
                <c:pt idx="58">
                  <c:v>41608</c:v>
                </c:pt>
                <c:pt idx="59">
                  <c:v>41639</c:v>
                </c:pt>
                <c:pt idx="60">
                  <c:v>41670</c:v>
                </c:pt>
                <c:pt idx="61">
                  <c:v>41698</c:v>
                </c:pt>
                <c:pt idx="62">
                  <c:v>41729</c:v>
                </c:pt>
                <c:pt idx="63">
                  <c:v>41759</c:v>
                </c:pt>
                <c:pt idx="64">
                  <c:v>41790</c:v>
                </c:pt>
                <c:pt idx="65">
                  <c:v>41820</c:v>
                </c:pt>
                <c:pt idx="66">
                  <c:v>41851</c:v>
                </c:pt>
                <c:pt idx="67">
                  <c:v>41882</c:v>
                </c:pt>
                <c:pt idx="68">
                  <c:v>41912</c:v>
                </c:pt>
                <c:pt idx="69">
                  <c:v>41943</c:v>
                </c:pt>
                <c:pt idx="70">
                  <c:v>41973</c:v>
                </c:pt>
                <c:pt idx="71">
                  <c:v>42004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  <c:pt idx="144">
                  <c:v>44197</c:v>
                </c:pt>
                <c:pt idx="145">
                  <c:v>44228</c:v>
                </c:pt>
                <c:pt idx="146">
                  <c:v>44256</c:v>
                </c:pt>
                <c:pt idx="147">
                  <c:v>44287</c:v>
                </c:pt>
                <c:pt idx="148">
                  <c:v>44317</c:v>
                </c:pt>
                <c:pt idx="149">
                  <c:v>44348</c:v>
                </c:pt>
                <c:pt idx="150">
                  <c:v>44378</c:v>
                </c:pt>
                <c:pt idx="151">
                  <c:v>44409</c:v>
                </c:pt>
                <c:pt idx="152">
                  <c:v>44440</c:v>
                </c:pt>
                <c:pt idx="153">
                  <c:v>44470</c:v>
                </c:pt>
                <c:pt idx="154">
                  <c:v>44501</c:v>
                </c:pt>
                <c:pt idx="155">
                  <c:v>44531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  <c:pt idx="168">
                  <c:v>44927</c:v>
                </c:pt>
                <c:pt idx="169">
                  <c:v>44958</c:v>
                </c:pt>
                <c:pt idx="170">
                  <c:v>44986</c:v>
                </c:pt>
                <c:pt idx="171">
                  <c:v>45017</c:v>
                </c:pt>
                <c:pt idx="172">
                  <c:v>45047</c:v>
                </c:pt>
                <c:pt idx="173">
                  <c:v>45078</c:v>
                </c:pt>
                <c:pt idx="174">
                  <c:v>45108</c:v>
                </c:pt>
                <c:pt idx="175">
                  <c:v>45139</c:v>
                </c:pt>
                <c:pt idx="176">
                  <c:v>45170</c:v>
                </c:pt>
                <c:pt idx="177">
                  <c:v>45200</c:v>
                </c:pt>
                <c:pt idx="178">
                  <c:v>45231</c:v>
                </c:pt>
                <c:pt idx="179">
                  <c:v>45261</c:v>
                </c:pt>
                <c:pt idx="180">
                  <c:v>45292</c:v>
                </c:pt>
                <c:pt idx="181">
                  <c:v>45323</c:v>
                </c:pt>
                <c:pt idx="182">
                  <c:v>45352</c:v>
                </c:pt>
                <c:pt idx="183">
                  <c:v>45383</c:v>
                </c:pt>
                <c:pt idx="184">
                  <c:v>45413</c:v>
                </c:pt>
                <c:pt idx="185">
                  <c:v>45444</c:v>
                </c:pt>
                <c:pt idx="186">
                  <c:v>45474</c:v>
                </c:pt>
                <c:pt idx="187">
                  <c:v>45505</c:v>
                </c:pt>
                <c:pt idx="188">
                  <c:v>45536</c:v>
                </c:pt>
                <c:pt idx="189">
                  <c:v>45566</c:v>
                </c:pt>
                <c:pt idx="190">
                  <c:v>45597</c:v>
                </c:pt>
                <c:pt idx="191">
                  <c:v>45627</c:v>
                </c:pt>
                <c:pt idx="192">
                  <c:v>45658</c:v>
                </c:pt>
                <c:pt idx="193">
                  <c:v>45689</c:v>
                </c:pt>
                <c:pt idx="194">
                  <c:v>45717</c:v>
                </c:pt>
                <c:pt idx="195">
                  <c:v>45748</c:v>
                </c:pt>
                <c:pt idx="196">
                  <c:v>45778</c:v>
                </c:pt>
                <c:pt idx="197">
                  <c:v>45809</c:v>
                </c:pt>
                <c:pt idx="198">
                  <c:v>45839</c:v>
                </c:pt>
                <c:pt idx="199">
                  <c:v>45870</c:v>
                </c:pt>
                <c:pt idx="200">
                  <c:v>45901</c:v>
                </c:pt>
                <c:pt idx="201">
                  <c:v>45931</c:v>
                </c:pt>
                <c:pt idx="202">
                  <c:v>45962</c:v>
                </c:pt>
                <c:pt idx="203">
                  <c:v>45992</c:v>
                </c:pt>
                <c:pt idx="204">
                  <c:v>46023</c:v>
                </c:pt>
                <c:pt idx="205">
                  <c:v>46054</c:v>
                </c:pt>
                <c:pt idx="206">
                  <c:v>46082</c:v>
                </c:pt>
                <c:pt idx="207">
                  <c:v>46113</c:v>
                </c:pt>
                <c:pt idx="208">
                  <c:v>46143</c:v>
                </c:pt>
                <c:pt idx="209">
                  <c:v>46174</c:v>
                </c:pt>
                <c:pt idx="210">
                  <c:v>46204</c:v>
                </c:pt>
                <c:pt idx="211">
                  <c:v>46235</c:v>
                </c:pt>
                <c:pt idx="212">
                  <c:v>46266</c:v>
                </c:pt>
                <c:pt idx="213">
                  <c:v>46296</c:v>
                </c:pt>
                <c:pt idx="214">
                  <c:v>46327</c:v>
                </c:pt>
                <c:pt idx="215">
                  <c:v>46357</c:v>
                </c:pt>
                <c:pt idx="216">
                  <c:v>46388</c:v>
                </c:pt>
                <c:pt idx="217">
                  <c:v>46419</c:v>
                </c:pt>
                <c:pt idx="218">
                  <c:v>46447</c:v>
                </c:pt>
                <c:pt idx="219">
                  <c:v>46478</c:v>
                </c:pt>
                <c:pt idx="220">
                  <c:v>46508</c:v>
                </c:pt>
                <c:pt idx="221">
                  <c:v>46539</c:v>
                </c:pt>
                <c:pt idx="222">
                  <c:v>46569</c:v>
                </c:pt>
                <c:pt idx="223">
                  <c:v>46600</c:v>
                </c:pt>
                <c:pt idx="224">
                  <c:v>46631</c:v>
                </c:pt>
                <c:pt idx="225">
                  <c:v>46661</c:v>
                </c:pt>
                <c:pt idx="226">
                  <c:v>46692</c:v>
                </c:pt>
                <c:pt idx="227">
                  <c:v>46722</c:v>
                </c:pt>
              </c:numCache>
            </c:numRef>
          </c:cat>
          <c:val>
            <c:numRef>
              <c:f>'43'!$L$29:$L$256</c:f>
              <c:numCache>
                <c:formatCode>0.00</c:formatCode>
                <c:ptCount val="228"/>
                <c:pt idx="0">
                  <c:v>0.82099999999999995</c:v>
                </c:pt>
                <c:pt idx="1">
                  <c:v>0.85799999999999998</c:v>
                </c:pt>
                <c:pt idx="2">
                  <c:v>0.88500000000000001</c:v>
                </c:pt>
                <c:pt idx="3">
                  <c:v>0.89</c:v>
                </c:pt>
                <c:pt idx="4">
                  <c:v>0.88900000000000001</c:v>
                </c:pt>
                <c:pt idx="5">
                  <c:v>0.90500000000000003</c:v>
                </c:pt>
                <c:pt idx="6">
                  <c:v>0.92600000000000005</c:v>
                </c:pt>
                <c:pt idx="7">
                  <c:v>0.89300000000000002</c:v>
                </c:pt>
                <c:pt idx="8">
                  <c:v>0.88700000000000001</c:v>
                </c:pt>
                <c:pt idx="9">
                  <c:v>0.93500000000000005</c:v>
                </c:pt>
                <c:pt idx="10">
                  <c:v>0.96599999999999997</c:v>
                </c:pt>
                <c:pt idx="11">
                  <c:v>0.99199999999999999</c:v>
                </c:pt>
                <c:pt idx="12">
                  <c:v>1.0329999999999999</c:v>
                </c:pt>
                <c:pt idx="13">
                  <c:v>1.079</c:v>
                </c:pt>
                <c:pt idx="14">
                  <c:v>1.0940000000000001</c:v>
                </c:pt>
                <c:pt idx="15">
                  <c:v>1.089</c:v>
                </c:pt>
                <c:pt idx="16">
                  <c:v>1.2130000000000001</c:v>
                </c:pt>
                <c:pt idx="17">
                  <c:v>1.167</c:v>
                </c:pt>
                <c:pt idx="18">
                  <c:v>1.175</c:v>
                </c:pt>
                <c:pt idx="19">
                  <c:v>1.1339999999999999</c:v>
                </c:pt>
                <c:pt idx="20">
                  <c:v>1.1659999999999999</c:v>
                </c:pt>
                <c:pt idx="21">
                  <c:v>1.1739999999999999</c:v>
                </c:pt>
                <c:pt idx="22">
                  <c:v>1.2190000000000001</c:v>
                </c:pt>
                <c:pt idx="23">
                  <c:v>1.276</c:v>
                </c:pt>
                <c:pt idx="24">
                  <c:v>1.32</c:v>
                </c:pt>
                <c:pt idx="25">
                  <c:v>1.2509999999999999</c:v>
                </c:pt>
                <c:pt idx="26">
                  <c:v>1.23</c:v>
                </c:pt>
                <c:pt idx="27">
                  <c:v>1.3149999999999999</c:v>
                </c:pt>
                <c:pt idx="28">
                  <c:v>1.254</c:v>
                </c:pt>
                <c:pt idx="29">
                  <c:v>1.222</c:v>
                </c:pt>
                <c:pt idx="30">
                  <c:v>1.224</c:v>
                </c:pt>
                <c:pt idx="31">
                  <c:v>1.274</c:v>
                </c:pt>
                <c:pt idx="32">
                  <c:v>1.268</c:v>
                </c:pt>
                <c:pt idx="33">
                  <c:v>1.244</c:v>
                </c:pt>
                <c:pt idx="34">
                  <c:v>1.304</c:v>
                </c:pt>
                <c:pt idx="35">
                  <c:v>1.32</c:v>
                </c:pt>
                <c:pt idx="36">
                  <c:v>1.431</c:v>
                </c:pt>
                <c:pt idx="37">
                  <c:v>1.385</c:v>
                </c:pt>
                <c:pt idx="38">
                  <c:v>1.4670000000000001</c:v>
                </c:pt>
                <c:pt idx="39">
                  <c:v>1.44</c:v>
                </c:pt>
                <c:pt idx="40">
                  <c:v>1.5269999999999999</c:v>
                </c:pt>
                <c:pt idx="41">
                  <c:v>1.4790000000000001</c:v>
                </c:pt>
                <c:pt idx="42">
                  <c:v>1.411</c:v>
                </c:pt>
                <c:pt idx="43">
                  <c:v>1.5029999999999999</c:v>
                </c:pt>
                <c:pt idx="44">
                  <c:v>1.6240000000000001</c:v>
                </c:pt>
                <c:pt idx="45">
                  <c:v>1.5309999999999999</c:v>
                </c:pt>
                <c:pt idx="46">
                  <c:v>1.536</c:v>
                </c:pt>
                <c:pt idx="47">
                  <c:v>1.671</c:v>
                </c:pt>
                <c:pt idx="48">
                  <c:v>1.635</c:v>
                </c:pt>
                <c:pt idx="49">
                  <c:v>1.5580000000000001</c:v>
                </c:pt>
                <c:pt idx="50">
                  <c:v>1.615</c:v>
                </c:pt>
                <c:pt idx="51">
                  <c:v>1.6970000000000001</c:v>
                </c:pt>
                <c:pt idx="52">
                  <c:v>1.694</c:v>
                </c:pt>
                <c:pt idx="53">
                  <c:v>1.645</c:v>
                </c:pt>
                <c:pt idx="54">
                  <c:v>1.6739999999999999</c:v>
                </c:pt>
                <c:pt idx="55">
                  <c:v>1.7569999999999999</c:v>
                </c:pt>
                <c:pt idx="56">
                  <c:v>1.704</c:v>
                </c:pt>
                <c:pt idx="57">
                  <c:v>1.7170000000000001</c:v>
                </c:pt>
                <c:pt idx="58">
                  <c:v>1.6830000000000001</c:v>
                </c:pt>
                <c:pt idx="59">
                  <c:v>1.704</c:v>
                </c:pt>
                <c:pt idx="60">
                  <c:v>1.5880000000000001</c:v>
                </c:pt>
                <c:pt idx="61">
                  <c:v>1.619</c:v>
                </c:pt>
                <c:pt idx="62">
                  <c:v>1.7669999999999999</c:v>
                </c:pt>
                <c:pt idx="63">
                  <c:v>1.9239999999999999</c:v>
                </c:pt>
                <c:pt idx="64">
                  <c:v>1.9119999999999999</c:v>
                </c:pt>
                <c:pt idx="65">
                  <c:v>1.9370000000000001</c:v>
                </c:pt>
                <c:pt idx="66">
                  <c:v>1.9239999999999999</c:v>
                </c:pt>
                <c:pt idx="67">
                  <c:v>1.962</c:v>
                </c:pt>
                <c:pt idx="68">
                  <c:v>1.966</c:v>
                </c:pt>
                <c:pt idx="69">
                  <c:v>1.9750000000000001</c:v>
                </c:pt>
                <c:pt idx="70">
                  <c:v>2.0459999999999998</c:v>
                </c:pt>
                <c:pt idx="71">
                  <c:v>2.0129999999999999</c:v>
                </c:pt>
                <c:pt idx="72">
                  <c:v>1.9850000000000001</c:v>
                </c:pt>
                <c:pt idx="73">
                  <c:v>1.972</c:v>
                </c:pt>
                <c:pt idx="74">
                  <c:v>2.0449999999999999</c:v>
                </c:pt>
                <c:pt idx="75">
                  <c:v>2.117</c:v>
                </c:pt>
                <c:pt idx="76">
                  <c:v>2.0329999999999999</c:v>
                </c:pt>
                <c:pt idx="77">
                  <c:v>2.0539999999999998</c:v>
                </c:pt>
                <c:pt idx="78">
                  <c:v>2.161</c:v>
                </c:pt>
                <c:pt idx="79">
                  <c:v>2.153</c:v>
                </c:pt>
                <c:pt idx="80">
                  <c:v>2.169</c:v>
                </c:pt>
                <c:pt idx="81">
                  <c:v>2.2530000000000001</c:v>
                </c:pt>
                <c:pt idx="82">
                  <c:v>2.266</c:v>
                </c:pt>
                <c:pt idx="83">
                  <c:v>2.3639999999999999</c:v>
                </c:pt>
                <c:pt idx="84">
                  <c:v>2.4329999999999998</c:v>
                </c:pt>
                <c:pt idx="85">
                  <c:v>2.2189999999999999</c:v>
                </c:pt>
                <c:pt idx="86">
                  <c:v>2.1930000000000001</c:v>
                </c:pt>
                <c:pt idx="87">
                  <c:v>2.4180000000000001</c:v>
                </c:pt>
                <c:pt idx="88">
                  <c:v>2.5019999999999998</c:v>
                </c:pt>
                <c:pt idx="89">
                  <c:v>2.4470000000000001</c:v>
                </c:pt>
                <c:pt idx="90">
                  <c:v>2.496</c:v>
                </c:pt>
                <c:pt idx="91">
                  <c:v>2.484</c:v>
                </c:pt>
                <c:pt idx="92">
                  <c:v>2.44</c:v>
                </c:pt>
                <c:pt idx="93">
                  <c:v>2.4140000000000001</c:v>
                </c:pt>
                <c:pt idx="94">
                  <c:v>2.4140000000000001</c:v>
                </c:pt>
                <c:pt idx="95">
                  <c:v>2.3919999999999999</c:v>
                </c:pt>
                <c:pt idx="96">
                  <c:v>2.3639999999999999</c:v>
                </c:pt>
                <c:pt idx="97">
                  <c:v>2.4590000000000001</c:v>
                </c:pt>
                <c:pt idx="98">
                  <c:v>2.4750000000000001</c:v>
                </c:pt>
                <c:pt idx="99">
                  <c:v>2.472</c:v>
                </c:pt>
                <c:pt idx="100">
                  <c:v>2.4790000000000001</c:v>
                </c:pt>
                <c:pt idx="101">
                  <c:v>2.4849999999999999</c:v>
                </c:pt>
                <c:pt idx="102">
                  <c:v>2.4769999999999999</c:v>
                </c:pt>
                <c:pt idx="103">
                  <c:v>2.4620000000000002</c:v>
                </c:pt>
                <c:pt idx="104">
                  <c:v>2.4249999999999998</c:v>
                </c:pt>
                <c:pt idx="105">
                  <c:v>2.6669999999999998</c:v>
                </c:pt>
                <c:pt idx="106">
                  <c:v>2.6840000000000002</c:v>
                </c:pt>
                <c:pt idx="107">
                  <c:v>2.6339999999999999</c:v>
                </c:pt>
                <c:pt idx="108">
                  <c:v>2.5670000000000002</c:v>
                </c:pt>
                <c:pt idx="109">
                  <c:v>2.6019999999999999</c:v>
                </c:pt>
                <c:pt idx="110">
                  <c:v>2.6080000000000001</c:v>
                </c:pt>
                <c:pt idx="111">
                  <c:v>2.673</c:v>
                </c:pt>
                <c:pt idx="112">
                  <c:v>2.661</c:v>
                </c:pt>
                <c:pt idx="113">
                  <c:v>2.6949999999999998</c:v>
                </c:pt>
                <c:pt idx="114">
                  <c:v>2.6989999999999998</c:v>
                </c:pt>
                <c:pt idx="115">
                  <c:v>2.694</c:v>
                </c:pt>
                <c:pt idx="116">
                  <c:v>2.7679999999999998</c:v>
                </c:pt>
                <c:pt idx="117">
                  <c:v>2.8010000000000002</c:v>
                </c:pt>
                <c:pt idx="118">
                  <c:v>2.843</c:v>
                </c:pt>
                <c:pt idx="119">
                  <c:v>2.8980000000000001</c:v>
                </c:pt>
                <c:pt idx="120">
                  <c:v>2.8380000000000001</c:v>
                </c:pt>
                <c:pt idx="121">
                  <c:v>2.8530000000000002</c:v>
                </c:pt>
                <c:pt idx="122">
                  <c:v>2.8239999999999998</c:v>
                </c:pt>
                <c:pt idx="123">
                  <c:v>2.871</c:v>
                </c:pt>
                <c:pt idx="124">
                  <c:v>2.919</c:v>
                </c:pt>
                <c:pt idx="125">
                  <c:v>2.8879999999999999</c:v>
                </c:pt>
                <c:pt idx="126">
                  <c:v>2.843</c:v>
                </c:pt>
                <c:pt idx="127">
                  <c:v>2.7709999999999999</c:v>
                </c:pt>
                <c:pt idx="128">
                  <c:v>2.9060000000000001</c:v>
                </c:pt>
                <c:pt idx="129">
                  <c:v>2.915</c:v>
                </c:pt>
                <c:pt idx="130">
                  <c:v>2.9079999999999999</c:v>
                </c:pt>
                <c:pt idx="131">
                  <c:v>2.8849999999999998</c:v>
                </c:pt>
                <c:pt idx="132">
                  <c:v>2.8069999999999999</c:v>
                </c:pt>
                <c:pt idx="133">
                  <c:v>2.7210000000000001</c:v>
                </c:pt>
                <c:pt idx="134">
                  <c:v>2.6619999999999999</c:v>
                </c:pt>
                <c:pt idx="135">
                  <c:v>2.5720000000000001</c:v>
                </c:pt>
                <c:pt idx="136">
                  <c:v>2.3330000000000002</c:v>
                </c:pt>
                <c:pt idx="137">
                  <c:v>2.4750000000000001</c:v>
                </c:pt>
                <c:pt idx="138">
                  <c:v>2.5150000000000001</c:v>
                </c:pt>
                <c:pt idx="139">
                  <c:v>2.472</c:v>
                </c:pt>
                <c:pt idx="140">
                  <c:v>2.4700000000000002</c:v>
                </c:pt>
                <c:pt idx="141">
                  <c:v>2.4340000000000002</c:v>
                </c:pt>
                <c:pt idx="142">
                  <c:v>2.5659999999999998</c:v>
                </c:pt>
                <c:pt idx="143">
                  <c:v>2.5329999999999999</c:v>
                </c:pt>
                <c:pt idx="144">
                  <c:v>2.5150000000000001</c:v>
                </c:pt>
                <c:pt idx="145">
                  <c:v>2.1070000000000002</c:v>
                </c:pt>
                <c:pt idx="146">
                  <c:v>2.637</c:v>
                </c:pt>
                <c:pt idx="147">
                  <c:v>2.6909999999999998</c:v>
                </c:pt>
                <c:pt idx="148">
                  <c:v>2.6309999999999998</c:v>
                </c:pt>
                <c:pt idx="149">
                  <c:v>2.6440000000000001</c:v>
                </c:pt>
                <c:pt idx="150">
                  <c:v>2.72</c:v>
                </c:pt>
                <c:pt idx="151">
                  <c:v>2.6669999999999998</c:v>
                </c:pt>
                <c:pt idx="152">
                  <c:v>2.6720000000000002</c:v>
                </c:pt>
                <c:pt idx="153">
                  <c:v>2.6659999999999999</c:v>
                </c:pt>
                <c:pt idx="154">
                  <c:v>2.69</c:v>
                </c:pt>
                <c:pt idx="155">
                  <c:v>2.6030000000000002</c:v>
                </c:pt>
                <c:pt idx="156">
                  <c:v>2.5590000000000002</c:v>
                </c:pt>
                <c:pt idx="157">
                  <c:v>2.5299999999999998</c:v>
                </c:pt>
                <c:pt idx="158">
                  <c:v>2.621</c:v>
                </c:pt>
                <c:pt idx="159">
                  <c:v>2.8149999999999999</c:v>
                </c:pt>
                <c:pt idx="160">
                  <c:v>2.8559999999999999</c:v>
                </c:pt>
                <c:pt idx="161">
                  <c:v>2.8769999999999998</c:v>
                </c:pt>
                <c:pt idx="162">
                  <c:v>2.85</c:v>
                </c:pt>
                <c:pt idx="163">
                  <c:v>2.8929999999999998</c:v>
                </c:pt>
                <c:pt idx="164">
                  <c:v>3.0209999999999999</c:v>
                </c:pt>
                <c:pt idx="165">
                  <c:v>2.8380000000000001</c:v>
                </c:pt>
                <c:pt idx="166">
                  <c:v>2.9769999999999999</c:v>
                </c:pt>
                <c:pt idx="167">
                  <c:v>2.8860000000000001</c:v>
                </c:pt>
                <c:pt idx="168">
                  <c:v>3.1190000000000002</c:v>
                </c:pt>
                <c:pt idx="169">
                  <c:v>2.8090000000000002</c:v>
                </c:pt>
                <c:pt idx="170">
                  <c:v>2.7749999999999999</c:v>
                </c:pt>
                <c:pt idx="171">
                  <c:v>2.7490000000000001</c:v>
                </c:pt>
                <c:pt idx="172">
                  <c:v>2.7469999999999999</c:v>
                </c:pt>
                <c:pt idx="173">
                  <c:v>2.7349999999999999</c:v>
                </c:pt>
                <c:pt idx="174">
                  <c:v>2.7330000000000001</c:v>
                </c:pt>
                <c:pt idx="175">
                  <c:v>2.6659999999999999</c:v>
                </c:pt>
                <c:pt idx="176">
                  <c:v>2.657</c:v>
                </c:pt>
                <c:pt idx="177">
                  <c:v>2.66</c:v>
                </c:pt>
                <c:pt idx="178">
                  <c:v>2.6819999999999999</c:v>
                </c:pt>
                <c:pt idx="179">
                  <c:v>2.6589999999999998</c:v>
                </c:pt>
                <c:pt idx="180">
                  <c:v>2.4470000000000001</c:v>
                </c:pt>
                <c:pt idx="181">
                  <c:v>2.577</c:v>
                </c:pt>
                <c:pt idx="182">
                  <c:v>2.5150000000000001</c:v>
                </c:pt>
                <c:pt idx="183">
                  <c:v>2.5419999999999998</c:v>
                </c:pt>
                <c:pt idx="184">
                  <c:v>2.633</c:v>
                </c:pt>
                <c:pt idx="185">
                  <c:v>2.4860000000000002</c:v>
                </c:pt>
                <c:pt idx="186">
                  <c:v>2.601</c:v>
                </c:pt>
                <c:pt idx="187">
                  <c:v>2.5049999999999999</c:v>
                </c:pt>
                <c:pt idx="188">
                  <c:v>2.5230000000000001</c:v>
                </c:pt>
                <c:pt idx="189">
                  <c:v>2.5419999999999998</c:v>
                </c:pt>
                <c:pt idx="190">
                  <c:v>2.4860000000000002</c:v>
                </c:pt>
                <c:pt idx="191">
                  <c:v>2.34</c:v>
                </c:pt>
                <c:pt idx="192">
                  <c:v>2.4359999999999999</c:v>
                </c:pt>
                <c:pt idx="193">
                  <c:v>2.5059999999999998</c:v>
                </c:pt>
                <c:pt idx="194">
                  <c:v>2.5640000000000001</c:v>
                </c:pt>
                <c:pt idx="195">
                  <c:v>2.5960000000000001</c:v>
                </c:pt>
                <c:pt idx="196">
                  <c:v>2.633</c:v>
                </c:pt>
                <c:pt idx="197">
                  <c:v>2.6179999999999999</c:v>
                </c:pt>
                <c:pt idx="198">
                  <c:v>2.629</c:v>
                </c:pt>
                <c:pt idx="199">
                  <c:v>2.58</c:v>
                </c:pt>
                <c:pt idx="200">
                  <c:v>2.6379999999999999</c:v>
                </c:pt>
                <c:pt idx="201">
                  <c:v>2.6280000000000001</c:v>
                </c:pt>
                <c:pt idx="202">
                  <c:v>2.5710000000000002</c:v>
                </c:pt>
                <c:pt idx="203">
                  <c:v>2.6219999999999999</c:v>
                </c:pt>
                <c:pt idx="204">
                  <c:v>2.5880000000000001</c:v>
                </c:pt>
                <c:pt idx="205">
                  <c:v>2.552</c:v>
                </c:pt>
                <c:pt idx="206">
                  <c:v>2.6160000000000001</c:v>
                </c:pt>
                <c:pt idx="207">
                  <c:v>2.6579999999999999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A96-47AA-BD54-ADA52586CBFA}"/>
            </c:ext>
          </c:extLst>
        </c:ser>
        <c:ser>
          <c:idx val="8"/>
          <c:order val="2"/>
          <c:tx>
            <c:strRef>
              <c:f>'43'!$J$28</c:f>
              <c:strCache>
                <c:ptCount val="1"/>
                <c:pt idx="0">
                  <c:v>Mississippian</c:v>
                </c:pt>
              </c:strCache>
            </c:strRef>
          </c:tx>
          <c:spPr>
            <a:solidFill>
              <a:schemeClr val="accent2">
                <a:alpha val="70000"/>
              </a:schemeClr>
            </a:solidFill>
            <a:ln w="25400">
              <a:noFill/>
            </a:ln>
          </c:spPr>
          <c:cat>
            <c:numRef>
              <c:f>'43'!$A$29:$A$256</c:f>
              <c:numCache>
                <c:formatCode>mmm\ yyyy</c:formatCode>
                <c:ptCount val="228"/>
                <c:pt idx="0">
                  <c:v>39844</c:v>
                </c:pt>
                <c:pt idx="1">
                  <c:v>39872</c:v>
                </c:pt>
                <c:pt idx="2">
                  <c:v>39903</c:v>
                </c:pt>
                <c:pt idx="3">
                  <c:v>39933</c:v>
                </c:pt>
                <c:pt idx="4">
                  <c:v>39964</c:v>
                </c:pt>
                <c:pt idx="5">
                  <c:v>39994</c:v>
                </c:pt>
                <c:pt idx="6">
                  <c:v>40025</c:v>
                </c:pt>
                <c:pt idx="7">
                  <c:v>40056</c:v>
                </c:pt>
                <c:pt idx="8">
                  <c:v>40086</c:v>
                </c:pt>
                <c:pt idx="9">
                  <c:v>40117</c:v>
                </c:pt>
                <c:pt idx="10">
                  <c:v>40147</c:v>
                </c:pt>
                <c:pt idx="11">
                  <c:v>40178</c:v>
                </c:pt>
                <c:pt idx="12">
                  <c:v>40209</c:v>
                </c:pt>
                <c:pt idx="13">
                  <c:v>40237</c:v>
                </c:pt>
                <c:pt idx="14">
                  <c:v>40268</c:v>
                </c:pt>
                <c:pt idx="15">
                  <c:v>40298</c:v>
                </c:pt>
                <c:pt idx="16">
                  <c:v>40329</c:v>
                </c:pt>
                <c:pt idx="17">
                  <c:v>40359</c:v>
                </c:pt>
                <c:pt idx="18">
                  <c:v>40390</c:v>
                </c:pt>
                <c:pt idx="19">
                  <c:v>40421</c:v>
                </c:pt>
                <c:pt idx="20">
                  <c:v>40451</c:v>
                </c:pt>
                <c:pt idx="21">
                  <c:v>40482</c:v>
                </c:pt>
                <c:pt idx="22">
                  <c:v>40512</c:v>
                </c:pt>
                <c:pt idx="23">
                  <c:v>40543</c:v>
                </c:pt>
                <c:pt idx="24">
                  <c:v>40574</c:v>
                </c:pt>
                <c:pt idx="25">
                  <c:v>40602</c:v>
                </c:pt>
                <c:pt idx="26">
                  <c:v>40633</c:v>
                </c:pt>
                <c:pt idx="27">
                  <c:v>40663</c:v>
                </c:pt>
                <c:pt idx="28">
                  <c:v>40694</c:v>
                </c:pt>
                <c:pt idx="29">
                  <c:v>40724</c:v>
                </c:pt>
                <c:pt idx="30">
                  <c:v>40755</c:v>
                </c:pt>
                <c:pt idx="31">
                  <c:v>40786</c:v>
                </c:pt>
                <c:pt idx="32">
                  <c:v>40816</c:v>
                </c:pt>
                <c:pt idx="33">
                  <c:v>40847</c:v>
                </c:pt>
                <c:pt idx="34">
                  <c:v>40877</c:v>
                </c:pt>
                <c:pt idx="35">
                  <c:v>40908</c:v>
                </c:pt>
                <c:pt idx="36">
                  <c:v>40939</c:v>
                </c:pt>
                <c:pt idx="37">
                  <c:v>40968</c:v>
                </c:pt>
                <c:pt idx="38">
                  <c:v>40999</c:v>
                </c:pt>
                <c:pt idx="39">
                  <c:v>41029</c:v>
                </c:pt>
                <c:pt idx="40">
                  <c:v>41060</c:v>
                </c:pt>
                <c:pt idx="41">
                  <c:v>41090</c:v>
                </c:pt>
                <c:pt idx="42">
                  <c:v>41121</c:v>
                </c:pt>
                <c:pt idx="43">
                  <c:v>41152</c:v>
                </c:pt>
                <c:pt idx="44">
                  <c:v>41182</c:v>
                </c:pt>
                <c:pt idx="45">
                  <c:v>41213</c:v>
                </c:pt>
                <c:pt idx="46">
                  <c:v>41243</c:v>
                </c:pt>
                <c:pt idx="47">
                  <c:v>41274</c:v>
                </c:pt>
                <c:pt idx="48">
                  <c:v>41305</c:v>
                </c:pt>
                <c:pt idx="49">
                  <c:v>41333</c:v>
                </c:pt>
                <c:pt idx="50">
                  <c:v>41364</c:v>
                </c:pt>
                <c:pt idx="51">
                  <c:v>41394</c:v>
                </c:pt>
                <c:pt idx="52">
                  <c:v>41425</c:v>
                </c:pt>
                <c:pt idx="53">
                  <c:v>41455</c:v>
                </c:pt>
                <c:pt idx="54">
                  <c:v>41486</c:v>
                </c:pt>
                <c:pt idx="55">
                  <c:v>41517</c:v>
                </c:pt>
                <c:pt idx="56">
                  <c:v>41547</c:v>
                </c:pt>
                <c:pt idx="57">
                  <c:v>41578</c:v>
                </c:pt>
                <c:pt idx="58">
                  <c:v>41608</c:v>
                </c:pt>
                <c:pt idx="59">
                  <c:v>41639</c:v>
                </c:pt>
                <c:pt idx="60">
                  <c:v>41670</c:v>
                </c:pt>
                <c:pt idx="61">
                  <c:v>41698</c:v>
                </c:pt>
                <c:pt idx="62">
                  <c:v>41729</c:v>
                </c:pt>
                <c:pt idx="63">
                  <c:v>41759</c:v>
                </c:pt>
                <c:pt idx="64">
                  <c:v>41790</c:v>
                </c:pt>
                <c:pt idx="65">
                  <c:v>41820</c:v>
                </c:pt>
                <c:pt idx="66">
                  <c:v>41851</c:v>
                </c:pt>
                <c:pt idx="67">
                  <c:v>41882</c:v>
                </c:pt>
                <c:pt idx="68">
                  <c:v>41912</c:v>
                </c:pt>
                <c:pt idx="69">
                  <c:v>41943</c:v>
                </c:pt>
                <c:pt idx="70">
                  <c:v>41973</c:v>
                </c:pt>
                <c:pt idx="71">
                  <c:v>42004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  <c:pt idx="144">
                  <c:v>44197</c:v>
                </c:pt>
                <c:pt idx="145">
                  <c:v>44228</c:v>
                </c:pt>
                <c:pt idx="146">
                  <c:v>44256</c:v>
                </c:pt>
                <c:pt idx="147">
                  <c:v>44287</c:v>
                </c:pt>
                <c:pt idx="148">
                  <c:v>44317</c:v>
                </c:pt>
                <c:pt idx="149">
                  <c:v>44348</c:v>
                </c:pt>
                <c:pt idx="150">
                  <c:v>44378</c:v>
                </c:pt>
                <c:pt idx="151">
                  <c:v>44409</c:v>
                </c:pt>
                <c:pt idx="152">
                  <c:v>44440</c:v>
                </c:pt>
                <c:pt idx="153">
                  <c:v>44470</c:v>
                </c:pt>
                <c:pt idx="154">
                  <c:v>44501</c:v>
                </c:pt>
                <c:pt idx="155">
                  <c:v>44531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  <c:pt idx="168">
                  <c:v>44927</c:v>
                </c:pt>
                <c:pt idx="169">
                  <c:v>44958</c:v>
                </c:pt>
                <c:pt idx="170">
                  <c:v>44986</c:v>
                </c:pt>
                <c:pt idx="171">
                  <c:v>45017</c:v>
                </c:pt>
                <c:pt idx="172">
                  <c:v>45047</c:v>
                </c:pt>
                <c:pt idx="173">
                  <c:v>45078</c:v>
                </c:pt>
                <c:pt idx="174">
                  <c:v>45108</c:v>
                </c:pt>
                <c:pt idx="175">
                  <c:v>45139</c:v>
                </c:pt>
                <c:pt idx="176">
                  <c:v>45170</c:v>
                </c:pt>
                <c:pt idx="177">
                  <c:v>45200</c:v>
                </c:pt>
                <c:pt idx="178">
                  <c:v>45231</c:v>
                </c:pt>
                <c:pt idx="179">
                  <c:v>45261</c:v>
                </c:pt>
                <c:pt idx="180">
                  <c:v>45292</c:v>
                </c:pt>
                <c:pt idx="181">
                  <c:v>45323</c:v>
                </c:pt>
                <c:pt idx="182">
                  <c:v>45352</c:v>
                </c:pt>
                <c:pt idx="183">
                  <c:v>45383</c:v>
                </c:pt>
                <c:pt idx="184">
                  <c:v>45413</c:v>
                </c:pt>
                <c:pt idx="185">
                  <c:v>45444</c:v>
                </c:pt>
                <c:pt idx="186">
                  <c:v>45474</c:v>
                </c:pt>
                <c:pt idx="187">
                  <c:v>45505</c:v>
                </c:pt>
                <c:pt idx="188">
                  <c:v>45536</c:v>
                </c:pt>
                <c:pt idx="189">
                  <c:v>45566</c:v>
                </c:pt>
                <c:pt idx="190">
                  <c:v>45597</c:v>
                </c:pt>
                <c:pt idx="191">
                  <c:v>45627</c:v>
                </c:pt>
                <c:pt idx="192">
                  <c:v>45658</c:v>
                </c:pt>
                <c:pt idx="193">
                  <c:v>45689</c:v>
                </c:pt>
                <c:pt idx="194">
                  <c:v>45717</c:v>
                </c:pt>
                <c:pt idx="195">
                  <c:v>45748</c:v>
                </c:pt>
                <c:pt idx="196">
                  <c:v>45778</c:v>
                </c:pt>
                <c:pt idx="197">
                  <c:v>45809</c:v>
                </c:pt>
                <c:pt idx="198">
                  <c:v>45839</c:v>
                </c:pt>
                <c:pt idx="199">
                  <c:v>45870</c:v>
                </c:pt>
                <c:pt idx="200">
                  <c:v>45901</c:v>
                </c:pt>
                <c:pt idx="201">
                  <c:v>45931</c:v>
                </c:pt>
                <c:pt idx="202">
                  <c:v>45962</c:v>
                </c:pt>
                <c:pt idx="203">
                  <c:v>45992</c:v>
                </c:pt>
                <c:pt idx="204">
                  <c:v>46023</c:v>
                </c:pt>
                <c:pt idx="205">
                  <c:v>46054</c:v>
                </c:pt>
                <c:pt idx="206">
                  <c:v>46082</c:v>
                </c:pt>
                <c:pt idx="207">
                  <c:v>46113</c:v>
                </c:pt>
                <c:pt idx="208">
                  <c:v>46143</c:v>
                </c:pt>
                <c:pt idx="209">
                  <c:v>46174</c:v>
                </c:pt>
                <c:pt idx="210">
                  <c:v>46204</c:v>
                </c:pt>
                <c:pt idx="211">
                  <c:v>46235</c:v>
                </c:pt>
                <c:pt idx="212">
                  <c:v>46266</c:v>
                </c:pt>
                <c:pt idx="213">
                  <c:v>46296</c:v>
                </c:pt>
                <c:pt idx="214">
                  <c:v>46327</c:v>
                </c:pt>
                <c:pt idx="215">
                  <c:v>46357</c:v>
                </c:pt>
                <c:pt idx="216">
                  <c:v>46388</c:v>
                </c:pt>
                <c:pt idx="217">
                  <c:v>46419</c:v>
                </c:pt>
                <c:pt idx="218">
                  <c:v>46447</c:v>
                </c:pt>
                <c:pt idx="219">
                  <c:v>46478</c:v>
                </c:pt>
                <c:pt idx="220">
                  <c:v>46508</c:v>
                </c:pt>
                <c:pt idx="221">
                  <c:v>46539</c:v>
                </c:pt>
                <c:pt idx="222">
                  <c:v>46569</c:v>
                </c:pt>
                <c:pt idx="223">
                  <c:v>46600</c:v>
                </c:pt>
                <c:pt idx="224">
                  <c:v>46631</c:v>
                </c:pt>
                <c:pt idx="225">
                  <c:v>46661</c:v>
                </c:pt>
                <c:pt idx="226">
                  <c:v>46692</c:v>
                </c:pt>
                <c:pt idx="227">
                  <c:v>46722</c:v>
                </c:pt>
              </c:numCache>
            </c:numRef>
          </c:cat>
          <c:val>
            <c:numRef>
              <c:f>'43'!$J$29:$J$256</c:f>
              <c:numCache>
                <c:formatCode>0.00</c:formatCode>
                <c:ptCount val="228"/>
                <c:pt idx="0">
                  <c:v>0.78700000000000003</c:v>
                </c:pt>
                <c:pt idx="1">
                  <c:v>0.79300000000000004</c:v>
                </c:pt>
                <c:pt idx="2">
                  <c:v>0.747</c:v>
                </c:pt>
                <c:pt idx="3">
                  <c:v>0.74</c:v>
                </c:pt>
                <c:pt idx="4">
                  <c:v>0.75700000000000001</c:v>
                </c:pt>
                <c:pt idx="5">
                  <c:v>0.76600000000000001</c:v>
                </c:pt>
                <c:pt idx="6">
                  <c:v>0.755</c:v>
                </c:pt>
                <c:pt idx="7">
                  <c:v>0.75</c:v>
                </c:pt>
                <c:pt idx="8">
                  <c:v>0.70199999999999996</c:v>
                </c:pt>
                <c:pt idx="9">
                  <c:v>0.71699999999999997</c:v>
                </c:pt>
                <c:pt idx="10">
                  <c:v>0.72099999999999997</c:v>
                </c:pt>
                <c:pt idx="11">
                  <c:v>0.68700000000000006</c:v>
                </c:pt>
                <c:pt idx="12">
                  <c:v>0.67800000000000005</c:v>
                </c:pt>
                <c:pt idx="13">
                  <c:v>0.68</c:v>
                </c:pt>
                <c:pt idx="14">
                  <c:v>0.65700000000000003</c:v>
                </c:pt>
                <c:pt idx="15">
                  <c:v>0.66900000000000004</c:v>
                </c:pt>
                <c:pt idx="16">
                  <c:v>0.66600000000000004</c:v>
                </c:pt>
                <c:pt idx="17">
                  <c:v>0.66900000000000004</c:v>
                </c:pt>
                <c:pt idx="18">
                  <c:v>0.67600000000000005</c:v>
                </c:pt>
                <c:pt idx="19">
                  <c:v>0.66300000000000003</c:v>
                </c:pt>
                <c:pt idx="20">
                  <c:v>0.68899999999999995</c:v>
                </c:pt>
                <c:pt idx="21">
                  <c:v>0.68100000000000005</c:v>
                </c:pt>
                <c:pt idx="22">
                  <c:v>0.72499999999999998</c:v>
                </c:pt>
                <c:pt idx="23">
                  <c:v>0.66900000000000004</c:v>
                </c:pt>
                <c:pt idx="24">
                  <c:v>0.64</c:v>
                </c:pt>
                <c:pt idx="25">
                  <c:v>0.626</c:v>
                </c:pt>
                <c:pt idx="26">
                  <c:v>0.67300000000000004</c:v>
                </c:pt>
                <c:pt idx="27">
                  <c:v>0.68200000000000005</c:v>
                </c:pt>
                <c:pt idx="28">
                  <c:v>0.69799999999999995</c:v>
                </c:pt>
                <c:pt idx="29">
                  <c:v>0.66600000000000004</c:v>
                </c:pt>
                <c:pt idx="30">
                  <c:v>0.68899999999999995</c:v>
                </c:pt>
                <c:pt idx="31">
                  <c:v>0.67400000000000004</c:v>
                </c:pt>
                <c:pt idx="32">
                  <c:v>0.68</c:v>
                </c:pt>
                <c:pt idx="33">
                  <c:v>0.71599999999999997</c:v>
                </c:pt>
                <c:pt idx="34">
                  <c:v>0.71399999999999997</c:v>
                </c:pt>
                <c:pt idx="35">
                  <c:v>0.73099999999999998</c:v>
                </c:pt>
                <c:pt idx="36">
                  <c:v>0.74</c:v>
                </c:pt>
                <c:pt idx="37">
                  <c:v>0.72899999999999998</c:v>
                </c:pt>
                <c:pt idx="38">
                  <c:v>0.71599999999999997</c:v>
                </c:pt>
                <c:pt idx="39">
                  <c:v>0.76400000000000001</c:v>
                </c:pt>
                <c:pt idx="40">
                  <c:v>0.77900000000000003</c:v>
                </c:pt>
                <c:pt idx="41">
                  <c:v>0.78800000000000003</c:v>
                </c:pt>
                <c:pt idx="42">
                  <c:v>0.79300000000000004</c:v>
                </c:pt>
                <c:pt idx="43">
                  <c:v>0.84699999999999998</c:v>
                </c:pt>
                <c:pt idx="44">
                  <c:v>0.84199999999999997</c:v>
                </c:pt>
                <c:pt idx="45">
                  <c:v>0.83799999999999997</c:v>
                </c:pt>
                <c:pt idx="46">
                  <c:v>0.86399999999999999</c:v>
                </c:pt>
                <c:pt idx="47">
                  <c:v>0.84399999999999997</c:v>
                </c:pt>
                <c:pt idx="48">
                  <c:v>0.81799999999999995</c:v>
                </c:pt>
                <c:pt idx="49">
                  <c:v>0.78700000000000003</c:v>
                </c:pt>
                <c:pt idx="50">
                  <c:v>0.80500000000000005</c:v>
                </c:pt>
                <c:pt idx="51">
                  <c:v>0.86</c:v>
                </c:pt>
                <c:pt idx="52">
                  <c:v>0.89300000000000002</c:v>
                </c:pt>
                <c:pt idx="53">
                  <c:v>0.876</c:v>
                </c:pt>
                <c:pt idx="54">
                  <c:v>0.89600000000000002</c:v>
                </c:pt>
                <c:pt idx="55">
                  <c:v>0.91900000000000004</c:v>
                </c:pt>
                <c:pt idx="56">
                  <c:v>0.85499999999999998</c:v>
                </c:pt>
                <c:pt idx="57">
                  <c:v>0.90600000000000003</c:v>
                </c:pt>
                <c:pt idx="58">
                  <c:v>0.92800000000000005</c:v>
                </c:pt>
                <c:pt idx="59">
                  <c:v>0.87</c:v>
                </c:pt>
                <c:pt idx="60">
                  <c:v>0.90300000000000002</c:v>
                </c:pt>
                <c:pt idx="61">
                  <c:v>0.86899999999999999</c:v>
                </c:pt>
                <c:pt idx="62">
                  <c:v>0.92300000000000004</c:v>
                </c:pt>
                <c:pt idx="63">
                  <c:v>0.97599999999999998</c:v>
                </c:pt>
                <c:pt idx="64">
                  <c:v>0.98699999999999999</c:v>
                </c:pt>
                <c:pt idx="65">
                  <c:v>0.99099999999999999</c:v>
                </c:pt>
                <c:pt idx="66">
                  <c:v>1.0169999999999999</c:v>
                </c:pt>
                <c:pt idx="67">
                  <c:v>1.06</c:v>
                </c:pt>
                <c:pt idx="68">
                  <c:v>1.093</c:v>
                </c:pt>
                <c:pt idx="69">
                  <c:v>1.133</c:v>
                </c:pt>
                <c:pt idx="70">
                  <c:v>1.151</c:v>
                </c:pt>
                <c:pt idx="71">
                  <c:v>1.1759999999999999</c:v>
                </c:pt>
                <c:pt idx="72">
                  <c:v>1.1719999999999999</c:v>
                </c:pt>
                <c:pt idx="73">
                  <c:v>1.2130000000000001</c:v>
                </c:pt>
                <c:pt idx="74">
                  <c:v>1.048</c:v>
                </c:pt>
                <c:pt idx="75">
                  <c:v>1.252</c:v>
                </c:pt>
                <c:pt idx="76">
                  <c:v>1.254</c:v>
                </c:pt>
                <c:pt idx="77">
                  <c:v>1.25</c:v>
                </c:pt>
                <c:pt idx="78">
                  <c:v>1.246</c:v>
                </c:pt>
                <c:pt idx="79">
                  <c:v>1.2649999999999999</c:v>
                </c:pt>
                <c:pt idx="80">
                  <c:v>1.262</c:v>
                </c:pt>
                <c:pt idx="81">
                  <c:v>1.2929999999999999</c:v>
                </c:pt>
                <c:pt idx="82">
                  <c:v>1.26</c:v>
                </c:pt>
                <c:pt idx="83">
                  <c:v>1.2290000000000001</c:v>
                </c:pt>
                <c:pt idx="84">
                  <c:v>1.268</c:v>
                </c:pt>
                <c:pt idx="85">
                  <c:v>1.252</c:v>
                </c:pt>
                <c:pt idx="86">
                  <c:v>1.1439999999999999</c:v>
                </c:pt>
                <c:pt idx="87">
                  <c:v>1.163</c:v>
                </c:pt>
                <c:pt idx="88">
                  <c:v>1.2809999999999999</c:v>
                </c:pt>
                <c:pt idx="89">
                  <c:v>1.3340000000000001</c:v>
                </c:pt>
                <c:pt idx="90">
                  <c:v>1.3169999999999999</c:v>
                </c:pt>
                <c:pt idx="91">
                  <c:v>1.35</c:v>
                </c:pt>
                <c:pt idx="92">
                  <c:v>1.365</c:v>
                </c:pt>
                <c:pt idx="93">
                  <c:v>1.41</c:v>
                </c:pt>
                <c:pt idx="94">
                  <c:v>1.4630000000000001</c:v>
                </c:pt>
                <c:pt idx="95">
                  <c:v>1.4650000000000001</c:v>
                </c:pt>
                <c:pt idx="96">
                  <c:v>1.45</c:v>
                </c:pt>
                <c:pt idx="97">
                  <c:v>1.6120000000000001</c:v>
                </c:pt>
                <c:pt idx="98">
                  <c:v>1.6279999999999999</c:v>
                </c:pt>
                <c:pt idx="99">
                  <c:v>1.6870000000000001</c:v>
                </c:pt>
                <c:pt idx="100">
                  <c:v>1.6759999999999999</c:v>
                </c:pt>
                <c:pt idx="101">
                  <c:v>1.734</c:v>
                </c:pt>
                <c:pt idx="102">
                  <c:v>1.778</c:v>
                </c:pt>
                <c:pt idx="103">
                  <c:v>1.8759999999999999</c:v>
                </c:pt>
                <c:pt idx="104">
                  <c:v>1.7929999999999999</c:v>
                </c:pt>
                <c:pt idx="105">
                  <c:v>1.911</c:v>
                </c:pt>
                <c:pt idx="106">
                  <c:v>2.0550000000000002</c:v>
                </c:pt>
                <c:pt idx="107">
                  <c:v>2.1469999999999998</c:v>
                </c:pt>
                <c:pt idx="108">
                  <c:v>2.23</c:v>
                </c:pt>
                <c:pt idx="109">
                  <c:v>2.2519999999999998</c:v>
                </c:pt>
                <c:pt idx="110">
                  <c:v>2.2999999999999998</c:v>
                </c:pt>
                <c:pt idx="111">
                  <c:v>2.3519999999999999</c:v>
                </c:pt>
                <c:pt idx="112">
                  <c:v>2.3769999999999998</c:v>
                </c:pt>
                <c:pt idx="113">
                  <c:v>2.4809999999999999</c:v>
                </c:pt>
                <c:pt idx="114">
                  <c:v>2.5779999999999998</c:v>
                </c:pt>
                <c:pt idx="115">
                  <c:v>2.6419999999999999</c:v>
                </c:pt>
                <c:pt idx="116">
                  <c:v>2.6989999999999998</c:v>
                </c:pt>
                <c:pt idx="117">
                  <c:v>2.8210000000000002</c:v>
                </c:pt>
                <c:pt idx="118">
                  <c:v>2.8210000000000002</c:v>
                </c:pt>
                <c:pt idx="119">
                  <c:v>2.847</c:v>
                </c:pt>
                <c:pt idx="120">
                  <c:v>2.76</c:v>
                </c:pt>
                <c:pt idx="121">
                  <c:v>2.6930000000000001</c:v>
                </c:pt>
                <c:pt idx="122">
                  <c:v>2.6819999999999999</c:v>
                </c:pt>
                <c:pt idx="123">
                  <c:v>2.8639999999999999</c:v>
                </c:pt>
                <c:pt idx="124">
                  <c:v>2.9089999999999998</c:v>
                </c:pt>
                <c:pt idx="125">
                  <c:v>2.9449999999999998</c:v>
                </c:pt>
                <c:pt idx="126">
                  <c:v>3.0049999999999999</c:v>
                </c:pt>
                <c:pt idx="127">
                  <c:v>2.9420000000000002</c:v>
                </c:pt>
                <c:pt idx="128">
                  <c:v>3.016</c:v>
                </c:pt>
                <c:pt idx="129">
                  <c:v>2.948</c:v>
                </c:pt>
                <c:pt idx="130">
                  <c:v>2.84</c:v>
                </c:pt>
                <c:pt idx="131">
                  <c:v>2.8210000000000002</c:v>
                </c:pt>
                <c:pt idx="132">
                  <c:v>2.79</c:v>
                </c:pt>
                <c:pt idx="133">
                  <c:v>2.673</c:v>
                </c:pt>
                <c:pt idx="134">
                  <c:v>2.5910000000000002</c:v>
                </c:pt>
                <c:pt idx="135">
                  <c:v>2.411</c:v>
                </c:pt>
                <c:pt idx="136">
                  <c:v>2.1469999999999998</c:v>
                </c:pt>
                <c:pt idx="137">
                  <c:v>2.2549999999999999</c:v>
                </c:pt>
                <c:pt idx="138">
                  <c:v>2.242</c:v>
                </c:pt>
                <c:pt idx="139">
                  <c:v>2.1659999999999999</c:v>
                </c:pt>
                <c:pt idx="140">
                  <c:v>2.2919999999999998</c:v>
                </c:pt>
                <c:pt idx="141">
                  <c:v>2.1520000000000001</c:v>
                </c:pt>
                <c:pt idx="142">
                  <c:v>2.2810000000000001</c:v>
                </c:pt>
                <c:pt idx="143">
                  <c:v>2.2050000000000001</c:v>
                </c:pt>
                <c:pt idx="144">
                  <c:v>2.1779999999999999</c:v>
                </c:pt>
                <c:pt idx="145">
                  <c:v>1.774</c:v>
                </c:pt>
                <c:pt idx="146">
                  <c:v>2.1349999999999998</c:v>
                </c:pt>
                <c:pt idx="147">
                  <c:v>2.137</c:v>
                </c:pt>
                <c:pt idx="148">
                  <c:v>2.145</c:v>
                </c:pt>
                <c:pt idx="149">
                  <c:v>2.1110000000000002</c:v>
                </c:pt>
                <c:pt idx="150">
                  <c:v>2.1520000000000001</c:v>
                </c:pt>
                <c:pt idx="151">
                  <c:v>2.1459999999999999</c:v>
                </c:pt>
                <c:pt idx="152">
                  <c:v>2.2530000000000001</c:v>
                </c:pt>
                <c:pt idx="153">
                  <c:v>2.2949999999999999</c:v>
                </c:pt>
                <c:pt idx="154">
                  <c:v>2.2669999999999999</c:v>
                </c:pt>
                <c:pt idx="155">
                  <c:v>2.2669999999999999</c:v>
                </c:pt>
                <c:pt idx="156">
                  <c:v>2.198</c:v>
                </c:pt>
                <c:pt idx="157">
                  <c:v>2.246</c:v>
                </c:pt>
                <c:pt idx="158">
                  <c:v>2.323</c:v>
                </c:pt>
                <c:pt idx="159">
                  <c:v>2.3540000000000001</c:v>
                </c:pt>
                <c:pt idx="160">
                  <c:v>2.3820000000000001</c:v>
                </c:pt>
                <c:pt idx="161">
                  <c:v>2.444</c:v>
                </c:pt>
                <c:pt idx="162">
                  <c:v>2.4569999999999999</c:v>
                </c:pt>
                <c:pt idx="163">
                  <c:v>2.403</c:v>
                </c:pt>
                <c:pt idx="164">
                  <c:v>2.5190000000000001</c:v>
                </c:pt>
                <c:pt idx="165">
                  <c:v>2.5830000000000002</c:v>
                </c:pt>
                <c:pt idx="166">
                  <c:v>2.4780000000000002</c:v>
                </c:pt>
                <c:pt idx="167">
                  <c:v>2.4119999999999999</c:v>
                </c:pt>
                <c:pt idx="168">
                  <c:v>2.488</c:v>
                </c:pt>
                <c:pt idx="169">
                  <c:v>2.476</c:v>
                </c:pt>
                <c:pt idx="170">
                  <c:v>2.4790000000000001</c:v>
                </c:pt>
                <c:pt idx="171">
                  <c:v>2.4990000000000001</c:v>
                </c:pt>
                <c:pt idx="172">
                  <c:v>2.5419999999999998</c:v>
                </c:pt>
                <c:pt idx="173">
                  <c:v>2.4350000000000001</c:v>
                </c:pt>
                <c:pt idx="174">
                  <c:v>2.415</c:v>
                </c:pt>
                <c:pt idx="175">
                  <c:v>2.351</c:v>
                </c:pt>
                <c:pt idx="176">
                  <c:v>2.5019999999999998</c:v>
                </c:pt>
                <c:pt idx="177">
                  <c:v>2.407</c:v>
                </c:pt>
                <c:pt idx="178">
                  <c:v>2.431</c:v>
                </c:pt>
                <c:pt idx="179">
                  <c:v>2.456</c:v>
                </c:pt>
                <c:pt idx="180">
                  <c:v>2.3239999999999998</c:v>
                </c:pt>
                <c:pt idx="181">
                  <c:v>2.4209999999999998</c:v>
                </c:pt>
                <c:pt idx="182">
                  <c:v>2.3050000000000002</c:v>
                </c:pt>
                <c:pt idx="183">
                  <c:v>2.3140000000000001</c:v>
                </c:pt>
                <c:pt idx="184">
                  <c:v>2.3109999999999999</c:v>
                </c:pt>
                <c:pt idx="185">
                  <c:v>2.254</c:v>
                </c:pt>
                <c:pt idx="186">
                  <c:v>2.2389999999999999</c:v>
                </c:pt>
                <c:pt idx="187">
                  <c:v>2.2010000000000001</c:v>
                </c:pt>
                <c:pt idx="188">
                  <c:v>2.1760000000000002</c:v>
                </c:pt>
                <c:pt idx="189">
                  <c:v>2.19</c:v>
                </c:pt>
                <c:pt idx="190">
                  <c:v>2.169</c:v>
                </c:pt>
                <c:pt idx="191">
                  <c:v>2.141</c:v>
                </c:pt>
                <c:pt idx="192">
                  <c:v>2.113</c:v>
                </c:pt>
                <c:pt idx="193">
                  <c:v>2.1</c:v>
                </c:pt>
                <c:pt idx="194">
                  <c:v>2.1749999999999998</c:v>
                </c:pt>
                <c:pt idx="195">
                  <c:v>2.2440000000000002</c:v>
                </c:pt>
                <c:pt idx="196">
                  <c:v>2.23</c:v>
                </c:pt>
                <c:pt idx="197">
                  <c:v>2.3119999999999998</c:v>
                </c:pt>
                <c:pt idx="198">
                  <c:v>2.2450000000000001</c:v>
                </c:pt>
                <c:pt idx="199">
                  <c:v>2.2280000000000002</c:v>
                </c:pt>
                <c:pt idx="200">
                  <c:v>2.194</c:v>
                </c:pt>
                <c:pt idx="201">
                  <c:v>2.1800000000000002</c:v>
                </c:pt>
                <c:pt idx="202">
                  <c:v>2.1880000000000002</c:v>
                </c:pt>
                <c:pt idx="203">
                  <c:v>2.2869999999999999</c:v>
                </c:pt>
                <c:pt idx="204">
                  <c:v>2.1360000000000001</c:v>
                </c:pt>
                <c:pt idx="205">
                  <c:v>2.2130000000000001</c:v>
                </c:pt>
                <c:pt idx="206">
                  <c:v>2.242</c:v>
                </c:pt>
                <c:pt idx="207">
                  <c:v>2.29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A96-47AA-BD54-ADA52586CBFA}"/>
            </c:ext>
          </c:extLst>
        </c:ser>
        <c:ser>
          <c:idx val="7"/>
          <c:order val="3"/>
          <c:tx>
            <c:strRef>
              <c:f>'43'!$I$28</c:f>
              <c:strCache>
                <c:ptCount val="1"/>
                <c:pt idx="0">
                  <c:v>Fayetteville</c:v>
                </c:pt>
              </c:strCache>
            </c:strRef>
          </c:tx>
          <c:spPr>
            <a:solidFill>
              <a:srgbClr val="BDE0A2"/>
            </a:solidFill>
            <a:ln>
              <a:noFill/>
            </a:ln>
          </c:spPr>
          <c:cat>
            <c:numRef>
              <c:f>'43'!$A$29:$A$256</c:f>
              <c:numCache>
                <c:formatCode>mmm\ yyyy</c:formatCode>
                <c:ptCount val="228"/>
                <c:pt idx="0">
                  <c:v>39844</c:v>
                </c:pt>
                <c:pt idx="1">
                  <c:v>39872</c:v>
                </c:pt>
                <c:pt idx="2">
                  <c:v>39903</c:v>
                </c:pt>
                <c:pt idx="3">
                  <c:v>39933</c:v>
                </c:pt>
                <c:pt idx="4">
                  <c:v>39964</c:v>
                </c:pt>
                <c:pt idx="5">
                  <c:v>39994</c:v>
                </c:pt>
                <c:pt idx="6">
                  <c:v>40025</c:v>
                </c:pt>
                <c:pt idx="7">
                  <c:v>40056</c:v>
                </c:pt>
                <c:pt idx="8">
                  <c:v>40086</c:v>
                </c:pt>
                <c:pt idx="9">
                  <c:v>40117</c:v>
                </c:pt>
                <c:pt idx="10">
                  <c:v>40147</c:v>
                </c:pt>
                <c:pt idx="11">
                  <c:v>40178</c:v>
                </c:pt>
                <c:pt idx="12">
                  <c:v>40209</c:v>
                </c:pt>
                <c:pt idx="13">
                  <c:v>40237</c:v>
                </c:pt>
                <c:pt idx="14">
                  <c:v>40268</c:v>
                </c:pt>
                <c:pt idx="15">
                  <c:v>40298</c:v>
                </c:pt>
                <c:pt idx="16">
                  <c:v>40329</c:v>
                </c:pt>
                <c:pt idx="17">
                  <c:v>40359</c:v>
                </c:pt>
                <c:pt idx="18">
                  <c:v>40390</c:v>
                </c:pt>
                <c:pt idx="19">
                  <c:v>40421</c:v>
                </c:pt>
                <c:pt idx="20">
                  <c:v>40451</c:v>
                </c:pt>
                <c:pt idx="21">
                  <c:v>40482</c:v>
                </c:pt>
                <c:pt idx="22">
                  <c:v>40512</c:v>
                </c:pt>
                <c:pt idx="23">
                  <c:v>40543</c:v>
                </c:pt>
                <c:pt idx="24">
                  <c:v>40574</c:v>
                </c:pt>
                <c:pt idx="25">
                  <c:v>40602</c:v>
                </c:pt>
                <c:pt idx="26">
                  <c:v>40633</c:v>
                </c:pt>
                <c:pt idx="27">
                  <c:v>40663</c:v>
                </c:pt>
                <c:pt idx="28">
                  <c:v>40694</c:v>
                </c:pt>
                <c:pt idx="29">
                  <c:v>40724</c:v>
                </c:pt>
                <c:pt idx="30">
                  <c:v>40755</c:v>
                </c:pt>
                <c:pt idx="31">
                  <c:v>40786</c:v>
                </c:pt>
                <c:pt idx="32">
                  <c:v>40816</c:v>
                </c:pt>
                <c:pt idx="33">
                  <c:v>40847</c:v>
                </c:pt>
                <c:pt idx="34">
                  <c:v>40877</c:v>
                </c:pt>
                <c:pt idx="35">
                  <c:v>40908</c:v>
                </c:pt>
                <c:pt idx="36">
                  <c:v>40939</c:v>
                </c:pt>
                <c:pt idx="37">
                  <c:v>40968</c:v>
                </c:pt>
                <c:pt idx="38">
                  <c:v>40999</c:v>
                </c:pt>
                <c:pt idx="39">
                  <c:v>41029</c:v>
                </c:pt>
                <c:pt idx="40">
                  <c:v>41060</c:v>
                </c:pt>
                <c:pt idx="41">
                  <c:v>41090</c:v>
                </c:pt>
                <c:pt idx="42">
                  <c:v>41121</c:v>
                </c:pt>
                <c:pt idx="43">
                  <c:v>41152</c:v>
                </c:pt>
                <c:pt idx="44">
                  <c:v>41182</c:v>
                </c:pt>
                <c:pt idx="45">
                  <c:v>41213</c:v>
                </c:pt>
                <c:pt idx="46">
                  <c:v>41243</c:v>
                </c:pt>
                <c:pt idx="47">
                  <c:v>41274</c:v>
                </c:pt>
                <c:pt idx="48">
                  <c:v>41305</c:v>
                </c:pt>
                <c:pt idx="49">
                  <c:v>41333</c:v>
                </c:pt>
                <c:pt idx="50">
                  <c:v>41364</c:v>
                </c:pt>
                <c:pt idx="51">
                  <c:v>41394</c:v>
                </c:pt>
                <c:pt idx="52">
                  <c:v>41425</c:v>
                </c:pt>
                <c:pt idx="53">
                  <c:v>41455</c:v>
                </c:pt>
                <c:pt idx="54">
                  <c:v>41486</c:v>
                </c:pt>
                <c:pt idx="55">
                  <c:v>41517</c:v>
                </c:pt>
                <c:pt idx="56">
                  <c:v>41547</c:v>
                </c:pt>
                <c:pt idx="57">
                  <c:v>41578</c:v>
                </c:pt>
                <c:pt idx="58">
                  <c:v>41608</c:v>
                </c:pt>
                <c:pt idx="59">
                  <c:v>41639</c:v>
                </c:pt>
                <c:pt idx="60">
                  <c:v>41670</c:v>
                </c:pt>
                <c:pt idx="61">
                  <c:v>41698</c:v>
                </c:pt>
                <c:pt idx="62">
                  <c:v>41729</c:v>
                </c:pt>
                <c:pt idx="63">
                  <c:v>41759</c:v>
                </c:pt>
                <c:pt idx="64">
                  <c:v>41790</c:v>
                </c:pt>
                <c:pt idx="65">
                  <c:v>41820</c:v>
                </c:pt>
                <c:pt idx="66">
                  <c:v>41851</c:v>
                </c:pt>
                <c:pt idx="67">
                  <c:v>41882</c:v>
                </c:pt>
                <c:pt idx="68">
                  <c:v>41912</c:v>
                </c:pt>
                <c:pt idx="69">
                  <c:v>41943</c:v>
                </c:pt>
                <c:pt idx="70">
                  <c:v>41973</c:v>
                </c:pt>
                <c:pt idx="71">
                  <c:v>42004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  <c:pt idx="144">
                  <c:v>44197</c:v>
                </c:pt>
                <c:pt idx="145">
                  <c:v>44228</c:v>
                </c:pt>
                <c:pt idx="146">
                  <c:v>44256</c:v>
                </c:pt>
                <c:pt idx="147">
                  <c:v>44287</c:v>
                </c:pt>
                <c:pt idx="148">
                  <c:v>44317</c:v>
                </c:pt>
                <c:pt idx="149">
                  <c:v>44348</c:v>
                </c:pt>
                <c:pt idx="150">
                  <c:v>44378</c:v>
                </c:pt>
                <c:pt idx="151">
                  <c:v>44409</c:v>
                </c:pt>
                <c:pt idx="152">
                  <c:v>44440</c:v>
                </c:pt>
                <c:pt idx="153">
                  <c:v>44470</c:v>
                </c:pt>
                <c:pt idx="154">
                  <c:v>44501</c:v>
                </c:pt>
                <c:pt idx="155">
                  <c:v>44531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  <c:pt idx="168">
                  <c:v>44927</c:v>
                </c:pt>
                <c:pt idx="169">
                  <c:v>44958</c:v>
                </c:pt>
                <c:pt idx="170">
                  <c:v>44986</c:v>
                </c:pt>
                <c:pt idx="171">
                  <c:v>45017</c:v>
                </c:pt>
                <c:pt idx="172">
                  <c:v>45047</c:v>
                </c:pt>
                <c:pt idx="173">
                  <c:v>45078</c:v>
                </c:pt>
                <c:pt idx="174">
                  <c:v>45108</c:v>
                </c:pt>
                <c:pt idx="175">
                  <c:v>45139</c:v>
                </c:pt>
                <c:pt idx="176">
                  <c:v>45170</c:v>
                </c:pt>
                <c:pt idx="177">
                  <c:v>45200</c:v>
                </c:pt>
                <c:pt idx="178">
                  <c:v>45231</c:v>
                </c:pt>
                <c:pt idx="179">
                  <c:v>45261</c:v>
                </c:pt>
                <c:pt idx="180">
                  <c:v>45292</c:v>
                </c:pt>
                <c:pt idx="181">
                  <c:v>45323</c:v>
                </c:pt>
                <c:pt idx="182">
                  <c:v>45352</c:v>
                </c:pt>
                <c:pt idx="183">
                  <c:v>45383</c:v>
                </c:pt>
                <c:pt idx="184">
                  <c:v>45413</c:v>
                </c:pt>
                <c:pt idx="185">
                  <c:v>45444</c:v>
                </c:pt>
                <c:pt idx="186">
                  <c:v>45474</c:v>
                </c:pt>
                <c:pt idx="187">
                  <c:v>45505</c:v>
                </c:pt>
                <c:pt idx="188">
                  <c:v>45536</c:v>
                </c:pt>
                <c:pt idx="189">
                  <c:v>45566</c:v>
                </c:pt>
                <c:pt idx="190">
                  <c:v>45597</c:v>
                </c:pt>
                <c:pt idx="191">
                  <c:v>45627</c:v>
                </c:pt>
                <c:pt idx="192">
                  <c:v>45658</c:v>
                </c:pt>
                <c:pt idx="193">
                  <c:v>45689</c:v>
                </c:pt>
                <c:pt idx="194">
                  <c:v>45717</c:v>
                </c:pt>
                <c:pt idx="195">
                  <c:v>45748</c:v>
                </c:pt>
                <c:pt idx="196">
                  <c:v>45778</c:v>
                </c:pt>
                <c:pt idx="197">
                  <c:v>45809</c:v>
                </c:pt>
                <c:pt idx="198">
                  <c:v>45839</c:v>
                </c:pt>
                <c:pt idx="199">
                  <c:v>45870</c:v>
                </c:pt>
                <c:pt idx="200">
                  <c:v>45901</c:v>
                </c:pt>
                <c:pt idx="201">
                  <c:v>45931</c:v>
                </c:pt>
                <c:pt idx="202">
                  <c:v>45962</c:v>
                </c:pt>
                <c:pt idx="203">
                  <c:v>45992</c:v>
                </c:pt>
                <c:pt idx="204">
                  <c:v>46023</c:v>
                </c:pt>
                <c:pt idx="205">
                  <c:v>46054</c:v>
                </c:pt>
                <c:pt idx="206">
                  <c:v>46082</c:v>
                </c:pt>
                <c:pt idx="207">
                  <c:v>46113</c:v>
                </c:pt>
                <c:pt idx="208">
                  <c:v>46143</c:v>
                </c:pt>
                <c:pt idx="209">
                  <c:v>46174</c:v>
                </c:pt>
                <c:pt idx="210">
                  <c:v>46204</c:v>
                </c:pt>
                <c:pt idx="211">
                  <c:v>46235</c:v>
                </c:pt>
                <c:pt idx="212">
                  <c:v>46266</c:v>
                </c:pt>
                <c:pt idx="213">
                  <c:v>46296</c:v>
                </c:pt>
                <c:pt idx="214">
                  <c:v>46327</c:v>
                </c:pt>
                <c:pt idx="215">
                  <c:v>46357</c:v>
                </c:pt>
                <c:pt idx="216">
                  <c:v>46388</c:v>
                </c:pt>
                <c:pt idx="217">
                  <c:v>46419</c:v>
                </c:pt>
                <c:pt idx="218">
                  <c:v>46447</c:v>
                </c:pt>
                <c:pt idx="219">
                  <c:v>46478</c:v>
                </c:pt>
                <c:pt idx="220">
                  <c:v>46508</c:v>
                </c:pt>
                <c:pt idx="221">
                  <c:v>46539</c:v>
                </c:pt>
                <c:pt idx="222">
                  <c:v>46569</c:v>
                </c:pt>
                <c:pt idx="223">
                  <c:v>46600</c:v>
                </c:pt>
                <c:pt idx="224">
                  <c:v>46631</c:v>
                </c:pt>
                <c:pt idx="225">
                  <c:v>46661</c:v>
                </c:pt>
                <c:pt idx="226">
                  <c:v>46692</c:v>
                </c:pt>
                <c:pt idx="227">
                  <c:v>46722</c:v>
                </c:pt>
              </c:numCache>
            </c:numRef>
          </c:cat>
          <c:val>
            <c:numRef>
              <c:f>'43'!$I$29:$I$256</c:f>
              <c:numCache>
                <c:formatCode>0.00</c:formatCode>
                <c:ptCount val="228"/>
                <c:pt idx="0">
                  <c:v>1.1160000000000001</c:v>
                </c:pt>
                <c:pt idx="1">
                  <c:v>1.137</c:v>
                </c:pt>
                <c:pt idx="2">
                  <c:v>1.202</c:v>
                </c:pt>
                <c:pt idx="3">
                  <c:v>1.2889999999999999</c:v>
                </c:pt>
                <c:pt idx="4">
                  <c:v>1.35</c:v>
                </c:pt>
                <c:pt idx="5">
                  <c:v>1.425</c:v>
                </c:pt>
                <c:pt idx="6">
                  <c:v>1.391</c:v>
                </c:pt>
                <c:pt idx="7">
                  <c:v>1.599</c:v>
                </c:pt>
                <c:pt idx="8">
                  <c:v>1.143</c:v>
                </c:pt>
                <c:pt idx="9">
                  <c:v>1.591</c:v>
                </c:pt>
                <c:pt idx="10">
                  <c:v>1.7789999999999999</c:v>
                </c:pt>
                <c:pt idx="11">
                  <c:v>1.819</c:v>
                </c:pt>
                <c:pt idx="12">
                  <c:v>1.8140000000000001</c:v>
                </c:pt>
                <c:pt idx="13">
                  <c:v>1.841</c:v>
                </c:pt>
                <c:pt idx="14">
                  <c:v>1.8979999999999999</c:v>
                </c:pt>
                <c:pt idx="15">
                  <c:v>2.0019999999999998</c:v>
                </c:pt>
                <c:pt idx="16">
                  <c:v>2.0310000000000001</c:v>
                </c:pt>
                <c:pt idx="17">
                  <c:v>2.0750000000000002</c:v>
                </c:pt>
                <c:pt idx="18">
                  <c:v>2.145</c:v>
                </c:pt>
                <c:pt idx="19">
                  <c:v>2.2330000000000001</c:v>
                </c:pt>
                <c:pt idx="20">
                  <c:v>2.2639999999999998</c:v>
                </c:pt>
                <c:pt idx="21">
                  <c:v>2.2890000000000001</c:v>
                </c:pt>
                <c:pt idx="22">
                  <c:v>2.323</c:v>
                </c:pt>
                <c:pt idx="23">
                  <c:v>2.3849999999999998</c:v>
                </c:pt>
                <c:pt idx="24">
                  <c:v>2.3849999999999998</c:v>
                </c:pt>
                <c:pt idx="25">
                  <c:v>2.36</c:v>
                </c:pt>
                <c:pt idx="26">
                  <c:v>2.4279999999999999</c:v>
                </c:pt>
                <c:pt idx="27">
                  <c:v>2.5470000000000002</c:v>
                </c:pt>
                <c:pt idx="28">
                  <c:v>2.5499999999999998</c:v>
                </c:pt>
                <c:pt idx="29">
                  <c:v>2.5529999999999999</c:v>
                </c:pt>
                <c:pt idx="30">
                  <c:v>2.5840000000000001</c:v>
                </c:pt>
                <c:pt idx="31">
                  <c:v>2.5830000000000002</c:v>
                </c:pt>
                <c:pt idx="32">
                  <c:v>2.681</c:v>
                </c:pt>
                <c:pt idx="33">
                  <c:v>2.7160000000000002</c:v>
                </c:pt>
                <c:pt idx="34">
                  <c:v>2.702</c:v>
                </c:pt>
                <c:pt idx="35">
                  <c:v>2.7229999999999999</c:v>
                </c:pt>
                <c:pt idx="36">
                  <c:v>2.7309999999999999</c:v>
                </c:pt>
                <c:pt idx="37">
                  <c:v>2.7069999999999999</c:v>
                </c:pt>
                <c:pt idx="38">
                  <c:v>2.7440000000000002</c:v>
                </c:pt>
                <c:pt idx="39">
                  <c:v>2.7789999999999999</c:v>
                </c:pt>
                <c:pt idx="40">
                  <c:v>2.7570000000000001</c:v>
                </c:pt>
                <c:pt idx="41">
                  <c:v>2.7589999999999999</c:v>
                </c:pt>
                <c:pt idx="42">
                  <c:v>2.7549999999999999</c:v>
                </c:pt>
                <c:pt idx="43">
                  <c:v>2.84</c:v>
                </c:pt>
                <c:pt idx="44">
                  <c:v>2.8690000000000002</c:v>
                </c:pt>
                <c:pt idx="45">
                  <c:v>2.8780000000000001</c:v>
                </c:pt>
                <c:pt idx="46">
                  <c:v>2.9</c:v>
                </c:pt>
                <c:pt idx="47">
                  <c:v>2.8889999999999998</c:v>
                </c:pt>
                <c:pt idx="48">
                  <c:v>2.8330000000000002</c:v>
                </c:pt>
                <c:pt idx="49">
                  <c:v>2.7669999999999999</c:v>
                </c:pt>
                <c:pt idx="50">
                  <c:v>2.7490000000000001</c:v>
                </c:pt>
                <c:pt idx="51">
                  <c:v>2.78</c:v>
                </c:pt>
                <c:pt idx="52">
                  <c:v>2.8159999999999998</c:v>
                </c:pt>
                <c:pt idx="53">
                  <c:v>2.82</c:v>
                </c:pt>
                <c:pt idx="54">
                  <c:v>2.8069999999999999</c:v>
                </c:pt>
                <c:pt idx="55">
                  <c:v>2.8340000000000001</c:v>
                </c:pt>
                <c:pt idx="56">
                  <c:v>2.8330000000000002</c:v>
                </c:pt>
                <c:pt idx="57">
                  <c:v>2.867</c:v>
                </c:pt>
                <c:pt idx="58">
                  <c:v>2.8660000000000001</c:v>
                </c:pt>
                <c:pt idx="59">
                  <c:v>2.79</c:v>
                </c:pt>
                <c:pt idx="60">
                  <c:v>2.77</c:v>
                </c:pt>
                <c:pt idx="61">
                  <c:v>2.8050000000000002</c:v>
                </c:pt>
                <c:pt idx="62">
                  <c:v>2.82</c:v>
                </c:pt>
                <c:pt idx="63">
                  <c:v>2.8220000000000001</c:v>
                </c:pt>
                <c:pt idx="64">
                  <c:v>2.831</c:v>
                </c:pt>
                <c:pt idx="65">
                  <c:v>2.7770000000000001</c:v>
                </c:pt>
                <c:pt idx="66">
                  <c:v>2.7909999999999999</c:v>
                </c:pt>
                <c:pt idx="67">
                  <c:v>2.7930000000000001</c:v>
                </c:pt>
                <c:pt idx="68">
                  <c:v>2.782</c:v>
                </c:pt>
                <c:pt idx="69">
                  <c:v>2.7629999999999999</c:v>
                </c:pt>
                <c:pt idx="70">
                  <c:v>2.806</c:v>
                </c:pt>
                <c:pt idx="71">
                  <c:v>2.746</c:v>
                </c:pt>
                <c:pt idx="72">
                  <c:v>2.6379999999999999</c:v>
                </c:pt>
                <c:pt idx="73">
                  <c:v>2.528</c:v>
                </c:pt>
                <c:pt idx="74">
                  <c:v>2.6059999999999999</c:v>
                </c:pt>
                <c:pt idx="75">
                  <c:v>2.6469999999999998</c:v>
                </c:pt>
                <c:pt idx="76">
                  <c:v>2.6259999999999999</c:v>
                </c:pt>
                <c:pt idx="77">
                  <c:v>2.5430000000000001</c:v>
                </c:pt>
                <c:pt idx="78">
                  <c:v>2.4940000000000002</c:v>
                </c:pt>
                <c:pt idx="79">
                  <c:v>2.4430000000000001</c:v>
                </c:pt>
                <c:pt idx="80">
                  <c:v>2.4449999999999998</c:v>
                </c:pt>
                <c:pt idx="81">
                  <c:v>2.4049999999999998</c:v>
                </c:pt>
                <c:pt idx="82">
                  <c:v>2.3650000000000002</c:v>
                </c:pt>
                <c:pt idx="83">
                  <c:v>2.3239999999999998</c:v>
                </c:pt>
                <c:pt idx="84">
                  <c:v>2.2429999999999999</c:v>
                </c:pt>
                <c:pt idx="85">
                  <c:v>2.214</c:v>
                </c:pt>
                <c:pt idx="86">
                  <c:v>2.1480000000000001</c:v>
                </c:pt>
                <c:pt idx="87">
                  <c:v>2.109</c:v>
                </c:pt>
                <c:pt idx="88">
                  <c:v>2.0659999999999998</c:v>
                </c:pt>
                <c:pt idx="89">
                  <c:v>1.996</c:v>
                </c:pt>
                <c:pt idx="90">
                  <c:v>1.954</c:v>
                </c:pt>
                <c:pt idx="91">
                  <c:v>1.9179999999999999</c:v>
                </c:pt>
                <c:pt idx="92">
                  <c:v>1.8939999999999999</c:v>
                </c:pt>
                <c:pt idx="93">
                  <c:v>1.88</c:v>
                </c:pt>
                <c:pt idx="94">
                  <c:v>1.8640000000000001</c:v>
                </c:pt>
                <c:pt idx="95">
                  <c:v>1.8049999999999999</c:v>
                </c:pt>
                <c:pt idx="96">
                  <c:v>1.762</c:v>
                </c:pt>
                <c:pt idx="97">
                  <c:v>1.7729999999999999</c:v>
                </c:pt>
                <c:pt idx="98">
                  <c:v>1.734</c:v>
                </c:pt>
                <c:pt idx="99">
                  <c:v>1.7250000000000001</c:v>
                </c:pt>
                <c:pt idx="100">
                  <c:v>1.706</c:v>
                </c:pt>
                <c:pt idx="101">
                  <c:v>1.68</c:v>
                </c:pt>
                <c:pt idx="102">
                  <c:v>1.637</c:v>
                </c:pt>
                <c:pt idx="103">
                  <c:v>1.625</c:v>
                </c:pt>
                <c:pt idx="104">
                  <c:v>1.5980000000000001</c:v>
                </c:pt>
                <c:pt idx="105">
                  <c:v>1.581</c:v>
                </c:pt>
                <c:pt idx="106">
                  <c:v>1.5660000000000001</c:v>
                </c:pt>
                <c:pt idx="107">
                  <c:v>1.5249999999999999</c:v>
                </c:pt>
                <c:pt idx="108">
                  <c:v>1.4139999999999999</c:v>
                </c:pt>
                <c:pt idx="109">
                  <c:v>1.411</c:v>
                </c:pt>
                <c:pt idx="110">
                  <c:v>1.3979999999999999</c:v>
                </c:pt>
                <c:pt idx="111">
                  <c:v>1.4630000000000001</c:v>
                </c:pt>
                <c:pt idx="112">
                  <c:v>1.419</c:v>
                </c:pt>
                <c:pt idx="113">
                  <c:v>1.4</c:v>
                </c:pt>
                <c:pt idx="114">
                  <c:v>1.3720000000000001</c:v>
                </c:pt>
                <c:pt idx="115">
                  <c:v>1.377</c:v>
                </c:pt>
                <c:pt idx="116">
                  <c:v>1.3680000000000001</c:v>
                </c:pt>
                <c:pt idx="117">
                  <c:v>1.367</c:v>
                </c:pt>
                <c:pt idx="118">
                  <c:v>1.361</c:v>
                </c:pt>
                <c:pt idx="119">
                  <c:v>1.343</c:v>
                </c:pt>
                <c:pt idx="120">
                  <c:v>1.323</c:v>
                </c:pt>
                <c:pt idx="121">
                  <c:v>1.3</c:v>
                </c:pt>
                <c:pt idx="122">
                  <c:v>1.286</c:v>
                </c:pt>
                <c:pt idx="123">
                  <c:v>1.28</c:v>
                </c:pt>
                <c:pt idx="124">
                  <c:v>1.252</c:v>
                </c:pt>
                <c:pt idx="125">
                  <c:v>1.24</c:v>
                </c:pt>
                <c:pt idx="126">
                  <c:v>1.228</c:v>
                </c:pt>
                <c:pt idx="127">
                  <c:v>1.218</c:v>
                </c:pt>
                <c:pt idx="128">
                  <c:v>1.2070000000000001</c:v>
                </c:pt>
                <c:pt idx="129">
                  <c:v>1.2030000000000001</c:v>
                </c:pt>
                <c:pt idx="130">
                  <c:v>1.206</c:v>
                </c:pt>
                <c:pt idx="131">
                  <c:v>1.198</c:v>
                </c:pt>
                <c:pt idx="132">
                  <c:v>1.18</c:v>
                </c:pt>
                <c:pt idx="133">
                  <c:v>1.1619999999999999</c:v>
                </c:pt>
                <c:pt idx="134">
                  <c:v>1.135</c:v>
                </c:pt>
                <c:pt idx="135">
                  <c:v>1.145</c:v>
                </c:pt>
                <c:pt idx="136">
                  <c:v>1.127</c:v>
                </c:pt>
                <c:pt idx="137">
                  <c:v>1.115</c:v>
                </c:pt>
                <c:pt idx="138">
                  <c:v>1.1100000000000001</c:v>
                </c:pt>
                <c:pt idx="139">
                  <c:v>1.115</c:v>
                </c:pt>
                <c:pt idx="140">
                  <c:v>1.107</c:v>
                </c:pt>
                <c:pt idx="141">
                  <c:v>1.1120000000000001</c:v>
                </c:pt>
                <c:pt idx="142">
                  <c:v>1.1020000000000001</c:v>
                </c:pt>
                <c:pt idx="143">
                  <c:v>1.0880000000000001</c:v>
                </c:pt>
                <c:pt idx="144">
                  <c:v>1.085</c:v>
                </c:pt>
                <c:pt idx="145">
                  <c:v>0.90400000000000003</c:v>
                </c:pt>
                <c:pt idx="146">
                  <c:v>1.0980000000000001</c:v>
                </c:pt>
                <c:pt idx="147">
                  <c:v>1.077</c:v>
                </c:pt>
                <c:pt idx="148">
                  <c:v>1.0640000000000001</c:v>
                </c:pt>
                <c:pt idx="149">
                  <c:v>1.0509999999999999</c:v>
                </c:pt>
                <c:pt idx="150">
                  <c:v>1.048</c:v>
                </c:pt>
                <c:pt idx="151">
                  <c:v>1.04</c:v>
                </c:pt>
                <c:pt idx="152">
                  <c:v>1.038</c:v>
                </c:pt>
                <c:pt idx="153">
                  <c:v>1.034</c:v>
                </c:pt>
                <c:pt idx="154">
                  <c:v>1.026</c:v>
                </c:pt>
                <c:pt idx="155">
                  <c:v>1.016</c:v>
                </c:pt>
                <c:pt idx="156">
                  <c:v>0.98899999999999999</c:v>
                </c:pt>
                <c:pt idx="157">
                  <c:v>0.97899999999999998</c:v>
                </c:pt>
                <c:pt idx="158">
                  <c:v>0.99199999999999999</c:v>
                </c:pt>
                <c:pt idx="159">
                  <c:v>0.98899999999999999</c:v>
                </c:pt>
                <c:pt idx="160">
                  <c:v>0.97699999999999998</c:v>
                </c:pt>
                <c:pt idx="161">
                  <c:v>0.96699999999999997</c:v>
                </c:pt>
                <c:pt idx="162">
                  <c:v>0.95899999999999996</c:v>
                </c:pt>
                <c:pt idx="163">
                  <c:v>0.96199999999999997</c:v>
                </c:pt>
                <c:pt idx="164">
                  <c:v>0.96099999999999997</c:v>
                </c:pt>
                <c:pt idx="165">
                  <c:v>0.95399999999999996</c:v>
                </c:pt>
                <c:pt idx="166">
                  <c:v>0.94299999999999995</c:v>
                </c:pt>
                <c:pt idx="167">
                  <c:v>0.89800000000000002</c:v>
                </c:pt>
                <c:pt idx="168">
                  <c:v>0.93799999999999994</c:v>
                </c:pt>
                <c:pt idx="169">
                  <c:v>0.92800000000000005</c:v>
                </c:pt>
                <c:pt idx="170">
                  <c:v>0.92600000000000005</c:v>
                </c:pt>
                <c:pt idx="171">
                  <c:v>0.91300000000000003</c:v>
                </c:pt>
                <c:pt idx="172">
                  <c:v>0.90600000000000003</c:v>
                </c:pt>
                <c:pt idx="173">
                  <c:v>0.89700000000000002</c:v>
                </c:pt>
                <c:pt idx="174">
                  <c:v>0.89</c:v>
                </c:pt>
                <c:pt idx="175">
                  <c:v>0.88500000000000001</c:v>
                </c:pt>
                <c:pt idx="176">
                  <c:v>0.88400000000000001</c:v>
                </c:pt>
                <c:pt idx="177">
                  <c:v>0.878</c:v>
                </c:pt>
                <c:pt idx="178">
                  <c:v>0.872</c:v>
                </c:pt>
                <c:pt idx="179">
                  <c:v>0.86199999999999999</c:v>
                </c:pt>
                <c:pt idx="180">
                  <c:v>0.77400000000000002</c:v>
                </c:pt>
                <c:pt idx="181">
                  <c:v>0.84599999999999997</c:v>
                </c:pt>
                <c:pt idx="182">
                  <c:v>0.84399999999999997</c:v>
                </c:pt>
                <c:pt idx="183">
                  <c:v>0.83199999999999996</c:v>
                </c:pt>
                <c:pt idx="184">
                  <c:v>0.82499999999999996</c:v>
                </c:pt>
                <c:pt idx="185">
                  <c:v>0.81399999999999995</c:v>
                </c:pt>
                <c:pt idx="186">
                  <c:v>0.81100000000000005</c:v>
                </c:pt>
                <c:pt idx="187">
                  <c:v>0.80900000000000005</c:v>
                </c:pt>
                <c:pt idx="188">
                  <c:v>0.80500000000000005</c:v>
                </c:pt>
                <c:pt idx="189">
                  <c:v>0.79500000000000004</c:v>
                </c:pt>
                <c:pt idx="190">
                  <c:v>0.79600000000000004</c:v>
                </c:pt>
                <c:pt idx="191">
                  <c:v>0.78400000000000003</c:v>
                </c:pt>
                <c:pt idx="192">
                  <c:v>0.75900000000000001</c:v>
                </c:pt>
                <c:pt idx="193">
                  <c:v>0.751</c:v>
                </c:pt>
                <c:pt idx="194">
                  <c:v>0.76500000000000001</c:v>
                </c:pt>
                <c:pt idx="195">
                  <c:v>0.75800000000000001</c:v>
                </c:pt>
                <c:pt idx="196">
                  <c:v>0.75600000000000001</c:v>
                </c:pt>
                <c:pt idx="197">
                  <c:v>0.749</c:v>
                </c:pt>
                <c:pt idx="198">
                  <c:v>0.746</c:v>
                </c:pt>
                <c:pt idx="199">
                  <c:v>0.746</c:v>
                </c:pt>
                <c:pt idx="200">
                  <c:v>0.74399999999999999</c:v>
                </c:pt>
                <c:pt idx="201">
                  <c:v>0.745</c:v>
                </c:pt>
                <c:pt idx="202">
                  <c:v>0.74199999999999999</c:v>
                </c:pt>
                <c:pt idx="203">
                  <c:v>0.76</c:v>
                </c:pt>
                <c:pt idx="204">
                  <c:v>0.66600000000000004</c:v>
                </c:pt>
                <c:pt idx="205">
                  <c:v>0.68400000000000005</c:v>
                </c:pt>
                <c:pt idx="206">
                  <c:v>0.69499999999999995</c:v>
                </c:pt>
                <c:pt idx="207">
                  <c:v>0.68700000000000006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96-47AA-BD54-ADA52586CBFA}"/>
            </c:ext>
          </c:extLst>
        </c:ser>
        <c:ser>
          <c:idx val="9"/>
          <c:order val="4"/>
          <c:tx>
            <c:strRef>
              <c:f>'43'!$K$28</c:f>
              <c:strCache>
                <c:ptCount val="1"/>
                <c:pt idx="0">
                  <c:v>Niobrara-Codell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noFill/>
            </a:ln>
          </c:spPr>
          <c:cat>
            <c:numRef>
              <c:f>'43'!$A$29:$A$256</c:f>
              <c:numCache>
                <c:formatCode>mmm\ yyyy</c:formatCode>
                <c:ptCount val="228"/>
                <c:pt idx="0">
                  <c:v>39844</c:v>
                </c:pt>
                <c:pt idx="1">
                  <c:v>39872</c:v>
                </c:pt>
                <c:pt idx="2">
                  <c:v>39903</c:v>
                </c:pt>
                <c:pt idx="3">
                  <c:v>39933</c:v>
                </c:pt>
                <c:pt idx="4">
                  <c:v>39964</c:v>
                </c:pt>
                <c:pt idx="5">
                  <c:v>39994</c:v>
                </c:pt>
                <c:pt idx="6">
                  <c:v>40025</c:v>
                </c:pt>
                <c:pt idx="7">
                  <c:v>40056</c:v>
                </c:pt>
                <c:pt idx="8">
                  <c:v>40086</c:v>
                </c:pt>
                <c:pt idx="9">
                  <c:v>40117</c:v>
                </c:pt>
                <c:pt idx="10">
                  <c:v>40147</c:v>
                </c:pt>
                <c:pt idx="11">
                  <c:v>40178</c:v>
                </c:pt>
                <c:pt idx="12">
                  <c:v>40209</c:v>
                </c:pt>
                <c:pt idx="13">
                  <c:v>40237</c:v>
                </c:pt>
                <c:pt idx="14">
                  <c:v>40268</c:v>
                </c:pt>
                <c:pt idx="15">
                  <c:v>40298</c:v>
                </c:pt>
                <c:pt idx="16">
                  <c:v>40329</c:v>
                </c:pt>
                <c:pt idx="17">
                  <c:v>40359</c:v>
                </c:pt>
                <c:pt idx="18">
                  <c:v>40390</c:v>
                </c:pt>
                <c:pt idx="19">
                  <c:v>40421</c:v>
                </c:pt>
                <c:pt idx="20">
                  <c:v>40451</c:v>
                </c:pt>
                <c:pt idx="21">
                  <c:v>40482</c:v>
                </c:pt>
                <c:pt idx="22">
                  <c:v>40512</c:v>
                </c:pt>
                <c:pt idx="23">
                  <c:v>40543</c:v>
                </c:pt>
                <c:pt idx="24">
                  <c:v>40574</c:v>
                </c:pt>
                <c:pt idx="25">
                  <c:v>40602</c:v>
                </c:pt>
                <c:pt idx="26">
                  <c:v>40633</c:v>
                </c:pt>
                <c:pt idx="27">
                  <c:v>40663</c:v>
                </c:pt>
                <c:pt idx="28">
                  <c:v>40694</c:v>
                </c:pt>
                <c:pt idx="29">
                  <c:v>40724</c:v>
                </c:pt>
                <c:pt idx="30">
                  <c:v>40755</c:v>
                </c:pt>
                <c:pt idx="31">
                  <c:v>40786</c:v>
                </c:pt>
                <c:pt idx="32">
                  <c:v>40816</c:v>
                </c:pt>
                <c:pt idx="33">
                  <c:v>40847</c:v>
                </c:pt>
                <c:pt idx="34">
                  <c:v>40877</c:v>
                </c:pt>
                <c:pt idx="35">
                  <c:v>40908</c:v>
                </c:pt>
                <c:pt idx="36">
                  <c:v>40939</c:v>
                </c:pt>
                <c:pt idx="37">
                  <c:v>40968</c:v>
                </c:pt>
                <c:pt idx="38">
                  <c:v>40999</c:v>
                </c:pt>
                <c:pt idx="39">
                  <c:v>41029</c:v>
                </c:pt>
                <c:pt idx="40">
                  <c:v>41060</c:v>
                </c:pt>
                <c:pt idx="41">
                  <c:v>41090</c:v>
                </c:pt>
                <c:pt idx="42">
                  <c:v>41121</c:v>
                </c:pt>
                <c:pt idx="43">
                  <c:v>41152</c:v>
                </c:pt>
                <c:pt idx="44">
                  <c:v>41182</c:v>
                </c:pt>
                <c:pt idx="45">
                  <c:v>41213</c:v>
                </c:pt>
                <c:pt idx="46">
                  <c:v>41243</c:v>
                </c:pt>
                <c:pt idx="47">
                  <c:v>41274</c:v>
                </c:pt>
                <c:pt idx="48">
                  <c:v>41305</c:v>
                </c:pt>
                <c:pt idx="49">
                  <c:v>41333</c:v>
                </c:pt>
                <c:pt idx="50">
                  <c:v>41364</c:v>
                </c:pt>
                <c:pt idx="51">
                  <c:v>41394</c:v>
                </c:pt>
                <c:pt idx="52">
                  <c:v>41425</c:v>
                </c:pt>
                <c:pt idx="53">
                  <c:v>41455</c:v>
                </c:pt>
                <c:pt idx="54">
                  <c:v>41486</c:v>
                </c:pt>
                <c:pt idx="55">
                  <c:v>41517</c:v>
                </c:pt>
                <c:pt idx="56">
                  <c:v>41547</c:v>
                </c:pt>
                <c:pt idx="57">
                  <c:v>41578</c:v>
                </c:pt>
                <c:pt idx="58">
                  <c:v>41608</c:v>
                </c:pt>
                <c:pt idx="59">
                  <c:v>41639</c:v>
                </c:pt>
                <c:pt idx="60">
                  <c:v>41670</c:v>
                </c:pt>
                <c:pt idx="61">
                  <c:v>41698</c:v>
                </c:pt>
                <c:pt idx="62">
                  <c:v>41729</c:v>
                </c:pt>
                <c:pt idx="63">
                  <c:v>41759</c:v>
                </c:pt>
                <c:pt idx="64">
                  <c:v>41790</c:v>
                </c:pt>
                <c:pt idx="65">
                  <c:v>41820</c:v>
                </c:pt>
                <c:pt idx="66">
                  <c:v>41851</c:v>
                </c:pt>
                <c:pt idx="67">
                  <c:v>41882</c:v>
                </c:pt>
                <c:pt idx="68">
                  <c:v>41912</c:v>
                </c:pt>
                <c:pt idx="69">
                  <c:v>41943</c:v>
                </c:pt>
                <c:pt idx="70">
                  <c:v>41973</c:v>
                </c:pt>
                <c:pt idx="71">
                  <c:v>42004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  <c:pt idx="144">
                  <c:v>44197</c:v>
                </c:pt>
                <c:pt idx="145">
                  <c:v>44228</c:v>
                </c:pt>
                <c:pt idx="146">
                  <c:v>44256</c:v>
                </c:pt>
                <c:pt idx="147">
                  <c:v>44287</c:v>
                </c:pt>
                <c:pt idx="148">
                  <c:v>44317</c:v>
                </c:pt>
                <c:pt idx="149">
                  <c:v>44348</c:v>
                </c:pt>
                <c:pt idx="150">
                  <c:v>44378</c:v>
                </c:pt>
                <c:pt idx="151">
                  <c:v>44409</c:v>
                </c:pt>
                <c:pt idx="152">
                  <c:v>44440</c:v>
                </c:pt>
                <c:pt idx="153">
                  <c:v>44470</c:v>
                </c:pt>
                <c:pt idx="154">
                  <c:v>44501</c:v>
                </c:pt>
                <c:pt idx="155">
                  <c:v>44531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  <c:pt idx="168">
                  <c:v>44927</c:v>
                </c:pt>
                <c:pt idx="169">
                  <c:v>44958</c:v>
                </c:pt>
                <c:pt idx="170">
                  <c:v>44986</c:v>
                </c:pt>
                <c:pt idx="171">
                  <c:v>45017</c:v>
                </c:pt>
                <c:pt idx="172">
                  <c:v>45047</c:v>
                </c:pt>
                <c:pt idx="173">
                  <c:v>45078</c:v>
                </c:pt>
                <c:pt idx="174">
                  <c:v>45108</c:v>
                </c:pt>
                <c:pt idx="175">
                  <c:v>45139</c:v>
                </c:pt>
                <c:pt idx="176">
                  <c:v>45170</c:v>
                </c:pt>
                <c:pt idx="177">
                  <c:v>45200</c:v>
                </c:pt>
                <c:pt idx="178">
                  <c:v>45231</c:v>
                </c:pt>
                <c:pt idx="179">
                  <c:v>45261</c:v>
                </c:pt>
                <c:pt idx="180">
                  <c:v>45292</c:v>
                </c:pt>
                <c:pt idx="181">
                  <c:v>45323</c:v>
                </c:pt>
                <c:pt idx="182">
                  <c:v>45352</c:v>
                </c:pt>
                <c:pt idx="183">
                  <c:v>45383</c:v>
                </c:pt>
                <c:pt idx="184">
                  <c:v>45413</c:v>
                </c:pt>
                <c:pt idx="185">
                  <c:v>45444</c:v>
                </c:pt>
                <c:pt idx="186">
                  <c:v>45474</c:v>
                </c:pt>
                <c:pt idx="187">
                  <c:v>45505</c:v>
                </c:pt>
                <c:pt idx="188">
                  <c:v>45536</c:v>
                </c:pt>
                <c:pt idx="189">
                  <c:v>45566</c:v>
                </c:pt>
                <c:pt idx="190">
                  <c:v>45597</c:v>
                </c:pt>
                <c:pt idx="191">
                  <c:v>45627</c:v>
                </c:pt>
                <c:pt idx="192">
                  <c:v>45658</c:v>
                </c:pt>
                <c:pt idx="193">
                  <c:v>45689</c:v>
                </c:pt>
                <c:pt idx="194">
                  <c:v>45717</c:v>
                </c:pt>
                <c:pt idx="195">
                  <c:v>45748</c:v>
                </c:pt>
                <c:pt idx="196">
                  <c:v>45778</c:v>
                </c:pt>
                <c:pt idx="197">
                  <c:v>45809</c:v>
                </c:pt>
                <c:pt idx="198">
                  <c:v>45839</c:v>
                </c:pt>
                <c:pt idx="199">
                  <c:v>45870</c:v>
                </c:pt>
                <c:pt idx="200">
                  <c:v>45901</c:v>
                </c:pt>
                <c:pt idx="201">
                  <c:v>45931</c:v>
                </c:pt>
                <c:pt idx="202">
                  <c:v>45962</c:v>
                </c:pt>
                <c:pt idx="203">
                  <c:v>45992</c:v>
                </c:pt>
                <c:pt idx="204">
                  <c:v>46023</c:v>
                </c:pt>
                <c:pt idx="205">
                  <c:v>46054</c:v>
                </c:pt>
                <c:pt idx="206">
                  <c:v>46082</c:v>
                </c:pt>
                <c:pt idx="207">
                  <c:v>46113</c:v>
                </c:pt>
                <c:pt idx="208">
                  <c:v>46143</c:v>
                </c:pt>
                <c:pt idx="209">
                  <c:v>46174</c:v>
                </c:pt>
                <c:pt idx="210">
                  <c:v>46204</c:v>
                </c:pt>
                <c:pt idx="211">
                  <c:v>46235</c:v>
                </c:pt>
                <c:pt idx="212">
                  <c:v>46266</c:v>
                </c:pt>
                <c:pt idx="213">
                  <c:v>46296</c:v>
                </c:pt>
                <c:pt idx="214">
                  <c:v>46327</c:v>
                </c:pt>
                <c:pt idx="215">
                  <c:v>46357</c:v>
                </c:pt>
                <c:pt idx="216">
                  <c:v>46388</c:v>
                </c:pt>
                <c:pt idx="217">
                  <c:v>46419</c:v>
                </c:pt>
                <c:pt idx="218">
                  <c:v>46447</c:v>
                </c:pt>
                <c:pt idx="219">
                  <c:v>46478</c:v>
                </c:pt>
                <c:pt idx="220">
                  <c:v>46508</c:v>
                </c:pt>
                <c:pt idx="221">
                  <c:v>46539</c:v>
                </c:pt>
                <c:pt idx="222">
                  <c:v>46569</c:v>
                </c:pt>
                <c:pt idx="223">
                  <c:v>46600</c:v>
                </c:pt>
                <c:pt idx="224">
                  <c:v>46631</c:v>
                </c:pt>
                <c:pt idx="225">
                  <c:v>46661</c:v>
                </c:pt>
                <c:pt idx="226">
                  <c:v>46692</c:v>
                </c:pt>
                <c:pt idx="227">
                  <c:v>46722</c:v>
                </c:pt>
              </c:numCache>
            </c:numRef>
          </c:cat>
          <c:val>
            <c:numRef>
              <c:f>'43'!$K$29:$K$256</c:f>
              <c:numCache>
                <c:formatCode>0.00</c:formatCode>
                <c:ptCount val="228"/>
                <c:pt idx="0">
                  <c:v>0.56799999999999995</c:v>
                </c:pt>
                <c:pt idx="1">
                  <c:v>0.58599999999999997</c:v>
                </c:pt>
                <c:pt idx="2">
                  <c:v>0.59699999999999998</c:v>
                </c:pt>
                <c:pt idx="3">
                  <c:v>0.57299999999999995</c:v>
                </c:pt>
                <c:pt idx="4">
                  <c:v>0.58399999999999996</c:v>
                </c:pt>
                <c:pt idx="5">
                  <c:v>0.57699999999999996</c:v>
                </c:pt>
                <c:pt idx="6">
                  <c:v>0.57199999999999995</c:v>
                </c:pt>
                <c:pt idx="7">
                  <c:v>0.57999999999999996</c:v>
                </c:pt>
                <c:pt idx="8">
                  <c:v>0.57699999999999996</c:v>
                </c:pt>
                <c:pt idx="9">
                  <c:v>0.55900000000000005</c:v>
                </c:pt>
                <c:pt idx="10">
                  <c:v>0.56799999999999995</c:v>
                </c:pt>
                <c:pt idx="11">
                  <c:v>0.55500000000000005</c:v>
                </c:pt>
                <c:pt idx="12">
                  <c:v>0.57699999999999996</c:v>
                </c:pt>
                <c:pt idx="13">
                  <c:v>0.58499999999999996</c:v>
                </c:pt>
                <c:pt idx="14">
                  <c:v>0.58799999999999997</c:v>
                </c:pt>
                <c:pt idx="15">
                  <c:v>0.59899999999999998</c:v>
                </c:pt>
                <c:pt idx="16">
                  <c:v>0.60599999999999998</c:v>
                </c:pt>
                <c:pt idx="17">
                  <c:v>0.59599999999999997</c:v>
                </c:pt>
                <c:pt idx="18">
                  <c:v>0.55600000000000005</c:v>
                </c:pt>
                <c:pt idx="19">
                  <c:v>0.61099999999999999</c:v>
                </c:pt>
                <c:pt idx="20">
                  <c:v>0.61299999999999999</c:v>
                </c:pt>
                <c:pt idx="21">
                  <c:v>0.61099999999999999</c:v>
                </c:pt>
                <c:pt idx="22">
                  <c:v>0.61899999999999999</c:v>
                </c:pt>
                <c:pt idx="23">
                  <c:v>0.625</c:v>
                </c:pt>
                <c:pt idx="24">
                  <c:v>0.60899999999999999</c:v>
                </c:pt>
                <c:pt idx="25">
                  <c:v>0.60299999999999998</c:v>
                </c:pt>
                <c:pt idx="26">
                  <c:v>0.63700000000000001</c:v>
                </c:pt>
                <c:pt idx="27">
                  <c:v>0.64400000000000002</c:v>
                </c:pt>
                <c:pt idx="28">
                  <c:v>0.628</c:v>
                </c:pt>
                <c:pt idx="29">
                  <c:v>0.65500000000000003</c:v>
                </c:pt>
                <c:pt idx="30">
                  <c:v>0.66100000000000003</c:v>
                </c:pt>
                <c:pt idx="31">
                  <c:v>0.67600000000000005</c:v>
                </c:pt>
                <c:pt idx="32">
                  <c:v>0.66700000000000004</c:v>
                </c:pt>
                <c:pt idx="33">
                  <c:v>0.69</c:v>
                </c:pt>
                <c:pt idx="34">
                  <c:v>0.70299999999999996</c:v>
                </c:pt>
                <c:pt idx="35">
                  <c:v>0.69799999999999995</c:v>
                </c:pt>
                <c:pt idx="36">
                  <c:v>0.69599999999999995</c:v>
                </c:pt>
                <c:pt idx="37">
                  <c:v>0.71699999999999997</c:v>
                </c:pt>
                <c:pt idx="38">
                  <c:v>0.73899999999999999</c:v>
                </c:pt>
                <c:pt idx="39">
                  <c:v>0.66800000000000004</c:v>
                </c:pt>
                <c:pt idx="40">
                  <c:v>0.73899999999999999</c:v>
                </c:pt>
                <c:pt idx="41">
                  <c:v>0.68200000000000005</c:v>
                </c:pt>
                <c:pt idx="42">
                  <c:v>0.68400000000000005</c:v>
                </c:pt>
                <c:pt idx="43">
                  <c:v>0.68799999999999994</c:v>
                </c:pt>
                <c:pt idx="44">
                  <c:v>0.751</c:v>
                </c:pt>
                <c:pt idx="45">
                  <c:v>0.80700000000000005</c:v>
                </c:pt>
                <c:pt idx="46">
                  <c:v>0.81799999999999995</c:v>
                </c:pt>
                <c:pt idx="47">
                  <c:v>0.82199999999999995</c:v>
                </c:pt>
                <c:pt idx="48">
                  <c:v>0.76500000000000001</c:v>
                </c:pt>
                <c:pt idx="49">
                  <c:v>0.78600000000000003</c:v>
                </c:pt>
                <c:pt idx="50">
                  <c:v>0.79400000000000004</c:v>
                </c:pt>
                <c:pt idx="51">
                  <c:v>0.80300000000000005</c:v>
                </c:pt>
                <c:pt idx="52">
                  <c:v>0.79500000000000004</c:v>
                </c:pt>
                <c:pt idx="53">
                  <c:v>0.78800000000000003</c:v>
                </c:pt>
                <c:pt idx="54">
                  <c:v>0.80900000000000005</c:v>
                </c:pt>
                <c:pt idx="55">
                  <c:v>0.84199999999999997</c:v>
                </c:pt>
                <c:pt idx="56">
                  <c:v>0.81399999999999995</c:v>
                </c:pt>
                <c:pt idx="57">
                  <c:v>0.874</c:v>
                </c:pt>
                <c:pt idx="58">
                  <c:v>0.89100000000000001</c:v>
                </c:pt>
                <c:pt idx="59">
                  <c:v>0.83899999999999997</c:v>
                </c:pt>
                <c:pt idx="60">
                  <c:v>0.83399999999999996</c:v>
                </c:pt>
                <c:pt idx="61">
                  <c:v>0.86899999999999999</c:v>
                </c:pt>
                <c:pt idx="62">
                  <c:v>0.92700000000000005</c:v>
                </c:pt>
                <c:pt idx="63">
                  <c:v>0.98</c:v>
                </c:pt>
                <c:pt idx="64">
                  <c:v>1.032</c:v>
                </c:pt>
                <c:pt idx="65">
                  <c:v>1.038</c:v>
                </c:pt>
                <c:pt idx="66">
                  <c:v>1.048</c:v>
                </c:pt>
                <c:pt idx="67">
                  <c:v>1.1459999999999999</c:v>
                </c:pt>
                <c:pt idx="68">
                  <c:v>1.129</c:v>
                </c:pt>
                <c:pt idx="69">
                  <c:v>1.1850000000000001</c:v>
                </c:pt>
                <c:pt idx="70">
                  <c:v>1.1679999999999999</c:v>
                </c:pt>
                <c:pt idx="71">
                  <c:v>1.2310000000000001</c:v>
                </c:pt>
                <c:pt idx="72">
                  <c:v>1.2370000000000001</c:v>
                </c:pt>
                <c:pt idx="73">
                  <c:v>1.3069999999999999</c:v>
                </c:pt>
                <c:pt idx="74">
                  <c:v>1.349</c:v>
                </c:pt>
                <c:pt idx="75">
                  <c:v>1.397</c:v>
                </c:pt>
                <c:pt idx="76">
                  <c:v>1.403</c:v>
                </c:pt>
                <c:pt idx="77">
                  <c:v>1.4630000000000001</c:v>
                </c:pt>
                <c:pt idx="78">
                  <c:v>1.421</c:v>
                </c:pt>
                <c:pt idx="79">
                  <c:v>1.5169999999999999</c:v>
                </c:pt>
                <c:pt idx="80">
                  <c:v>1.516</c:v>
                </c:pt>
                <c:pt idx="81">
                  <c:v>1.552</c:v>
                </c:pt>
                <c:pt idx="82">
                  <c:v>1.5529999999999999</c:v>
                </c:pt>
                <c:pt idx="83">
                  <c:v>1.5329999999999999</c:v>
                </c:pt>
                <c:pt idx="84">
                  <c:v>1.583</c:v>
                </c:pt>
                <c:pt idx="85">
                  <c:v>1.5920000000000001</c:v>
                </c:pt>
                <c:pt idx="86">
                  <c:v>1.5840000000000001</c:v>
                </c:pt>
                <c:pt idx="87">
                  <c:v>1.6339999999999999</c:v>
                </c:pt>
                <c:pt idx="88">
                  <c:v>1.6539999999999999</c:v>
                </c:pt>
                <c:pt idx="89">
                  <c:v>1.593</c:v>
                </c:pt>
                <c:pt idx="90">
                  <c:v>1.601</c:v>
                </c:pt>
                <c:pt idx="91">
                  <c:v>1.65</c:v>
                </c:pt>
                <c:pt idx="92">
                  <c:v>1.635</c:v>
                </c:pt>
                <c:pt idx="93">
                  <c:v>1.673</c:v>
                </c:pt>
                <c:pt idx="94">
                  <c:v>1.6879999999999999</c:v>
                </c:pt>
                <c:pt idx="95">
                  <c:v>1.65</c:v>
                </c:pt>
                <c:pt idx="96">
                  <c:v>1.6339999999999999</c:v>
                </c:pt>
                <c:pt idx="97">
                  <c:v>1.6519999999999999</c:v>
                </c:pt>
                <c:pt idx="98">
                  <c:v>1.665</c:v>
                </c:pt>
                <c:pt idx="99">
                  <c:v>1.661</c:v>
                </c:pt>
                <c:pt idx="100">
                  <c:v>1.627</c:v>
                </c:pt>
                <c:pt idx="101">
                  <c:v>1.643</c:v>
                </c:pt>
                <c:pt idx="102">
                  <c:v>1.6830000000000001</c:v>
                </c:pt>
                <c:pt idx="103">
                  <c:v>1.742</c:v>
                </c:pt>
                <c:pt idx="104">
                  <c:v>1.766</c:v>
                </c:pt>
                <c:pt idx="105">
                  <c:v>1.7490000000000001</c:v>
                </c:pt>
                <c:pt idx="106">
                  <c:v>1.7969999999999999</c:v>
                </c:pt>
                <c:pt idx="107">
                  <c:v>1.865</c:v>
                </c:pt>
                <c:pt idx="108">
                  <c:v>1.855</c:v>
                </c:pt>
                <c:pt idx="109">
                  <c:v>1.84</c:v>
                </c:pt>
                <c:pt idx="110">
                  <c:v>1.867</c:v>
                </c:pt>
                <c:pt idx="111">
                  <c:v>1.964</c:v>
                </c:pt>
                <c:pt idx="112">
                  <c:v>1.972</c:v>
                </c:pt>
                <c:pt idx="113">
                  <c:v>1.8560000000000001</c:v>
                </c:pt>
                <c:pt idx="114">
                  <c:v>1.9319999999999999</c:v>
                </c:pt>
                <c:pt idx="115">
                  <c:v>2.0230000000000001</c:v>
                </c:pt>
                <c:pt idx="116">
                  <c:v>2.0750000000000002</c:v>
                </c:pt>
                <c:pt idx="117">
                  <c:v>2.0939999999999999</c:v>
                </c:pt>
                <c:pt idx="118">
                  <c:v>2.2040000000000002</c:v>
                </c:pt>
                <c:pt idx="119">
                  <c:v>2.2629999999999999</c:v>
                </c:pt>
                <c:pt idx="120">
                  <c:v>2.3109999999999999</c:v>
                </c:pt>
                <c:pt idx="121">
                  <c:v>2.3069999999999999</c:v>
                </c:pt>
                <c:pt idx="122">
                  <c:v>2.2770000000000001</c:v>
                </c:pt>
                <c:pt idx="123">
                  <c:v>2.3849999999999998</c:v>
                </c:pt>
                <c:pt idx="124">
                  <c:v>2.371</c:v>
                </c:pt>
                <c:pt idx="125">
                  <c:v>2.444</c:v>
                </c:pt>
                <c:pt idx="126">
                  <c:v>2.411</c:v>
                </c:pt>
                <c:pt idx="127">
                  <c:v>2.4550000000000001</c:v>
                </c:pt>
                <c:pt idx="128">
                  <c:v>2.4630000000000001</c:v>
                </c:pt>
                <c:pt idx="129">
                  <c:v>2.6739999999999999</c:v>
                </c:pt>
                <c:pt idx="130">
                  <c:v>2.8130000000000002</c:v>
                </c:pt>
                <c:pt idx="131">
                  <c:v>2.8570000000000002</c:v>
                </c:pt>
                <c:pt idx="132">
                  <c:v>2.8029999999999999</c:v>
                </c:pt>
                <c:pt idx="133">
                  <c:v>2.7959999999999998</c:v>
                </c:pt>
                <c:pt idx="134">
                  <c:v>2.7559999999999998</c:v>
                </c:pt>
                <c:pt idx="135">
                  <c:v>2.766</c:v>
                </c:pt>
                <c:pt idx="136">
                  <c:v>2.5270000000000001</c:v>
                </c:pt>
                <c:pt idx="137">
                  <c:v>2.5270000000000001</c:v>
                </c:pt>
                <c:pt idx="138">
                  <c:v>2.617</c:v>
                </c:pt>
                <c:pt idx="139">
                  <c:v>2.6970000000000001</c:v>
                </c:pt>
                <c:pt idx="140">
                  <c:v>2.6709999999999998</c:v>
                </c:pt>
                <c:pt idx="141">
                  <c:v>2.6019999999999999</c:v>
                </c:pt>
                <c:pt idx="142">
                  <c:v>2.6139999999999999</c:v>
                </c:pt>
                <c:pt idx="143">
                  <c:v>2.544</c:v>
                </c:pt>
                <c:pt idx="144">
                  <c:v>2.5019999999999998</c:v>
                </c:pt>
                <c:pt idx="145">
                  <c:v>2.4649999999999999</c:v>
                </c:pt>
                <c:pt idx="146">
                  <c:v>2.4660000000000002</c:v>
                </c:pt>
                <c:pt idx="147">
                  <c:v>2.609</c:v>
                </c:pt>
                <c:pt idx="148">
                  <c:v>2.6619999999999999</c:v>
                </c:pt>
                <c:pt idx="149">
                  <c:v>2.617</c:v>
                </c:pt>
                <c:pt idx="150">
                  <c:v>2.6349999999999998</c:v>
                </c:pt>
                <c:pt idx="151">
                  <c:v>2.6</c:v>
                </c:pt>
                <c:pt idx="152">
                  <c:v>2.5950000000000002</c:v>
                </c:pt>
                <c:pt idx="153">
                  <c:v>2.64</c:v>
                </c:pt>
                <c:pt idx="154">
                  <c:v>2.61</c:v>
                </c:pt>
                <c:pt idx="155">
                  <c:v>2.6040000000000001</c:v>
                </c:pt>
                <c:pt idx="156">
                  <c:v>2.4820000000000002</c:v>
                </c:pt>
                <c:pt idx="157">
                  <c:v>2.5129999999999999</c:v>
                </c:pt>
                <c:pt idx="158">
                  <c:v>2.573</c:v>
                </c:pt>
                <c:pt idx="159">
                  <c:v>2.57</c:v>
                </c:pt>
                <c:pt idx="160">
                  <c:v>2.5259999999999998</c:v>
                </c:pt>
                <c:pt idx="161">
                  <c:v>2.5049999999999999</c:v>
                </c:pt>
                <c:pt idx="162">
                  <c:v>2.5259999999999998</c:v>
                </c:pt>
                <c:pt idx="163">
                  <c:v>2.5649999999999999</c:v>
                </c:pt>
                <c:pt idx="164">
                  <c:v>2.577</c:v>
                </c:pt>
                <c:pt idx="165">
                  <c:v>2.5779999999999998</c:v>
                </c:pt>
                <c:pt idx="166">
                  <c:v>2.589</c:v>
                </c:pt>
                <c:pt idx="167">
                  <c:v>2.4369999999999998</c:v>
                </c:pt>
                <c:pt idx="168">
                  <c:v>2.5089999999999999</c:v>
                </c:pt>
                <c:pt idx="169">
                  <c:v>2.4950000000000001</c:v>
                </c:pt>
                <c:pt idx="170">
                  <c:v>2.5289999999999999</c:v>
                </c:pt>
                <c:pt idx="171">
                  <c:v>2.5489999999999999</c:v>
                </c:pt>
                <c:pt idx="172">
                  <c:v>2.5569999999999999</c:v>
                </c:pt>
                <c:pt idx="173">
                  <c:v>2.5939999999999999</c:v>
                </c:pt>
                <c:pt idx="174">
                  <c:v>2.609</c:v>
                </c:pt>
                <c:pt idx="175">
                  <c:v>2.665</c:v>
                </c:pt>
                <c:pt idx="176">
                  <c:v>2.6520000000000001</c:v>
                </c:pt>
                <c:pt idx="177">
                  <c:v>2.6829999999999998</c:v>
                </c:pt>
                <c:pt idx="178">
                  <c:v>2.7389999999999999</c:v>
                </c:pt>
                <c:pt idx="179">
                  <c:v>2.7679999999999998</c:v>
                </c:pt>
                <c:pt idx="180">
                  <c:v>2.6429999999999998</c:v>
                </c:pt>
                <c:pt idx="181">
                  <c:v>2.7879999999999998</c:v>
                </c:pt>
                <c:pt idx="182">
                  <c:v>2.8279999999999998</c:v>
                </c:pt>
                <c:pt idx="183">
                  <c:v>2.7559999999999998</c:v>
                </c:pt>
                <c:pt idx="184">
                  <c:v>2.7679999999999998</c:v>
                </c:pt>
                <c:pt idx="185">
                  <c:v>2.7509999999999999</c:v>
                </c:pt>
                <c:pt idx="186">
                  <c:v>2.7970000000000002</c:v>
                </c:pt>
                <c:pt idx="187">
                  <c:v>2.8119999999999998</c:v>
                </c:pt>
                <c:pt idx="188">
                  <c:v>2.7919999999999998</c:v>
                </c:pt>
                <c:pt idx="189">
                  <c:v>2.87</c:v>
                </c:pt>
                <c:pt idx="190">
                  <c:v>2.9449999999999998</c:v>
                </c:pt>
                <c:pt idx="191">
                  <c:v>2.9910000000000001</c:v>
                </c:pt>
                <c:pt idx="192">
                  <c:v>2.82</c:v>
                </c:pt>
                <c:pt idx="193">
                  <c:v>2.8260000000000001</c:v>
                </c:pt>
                <c:pt idx="194">
                  <c:v>2.9089999999999998</c:v>
                </c:pt>
                <c:pt idx="195">
                  <c:v>2.8559999999999999</c:v>
                </c:pt>
                <c:pt idx="196">
                  <c:v>2.8580000000000001</c:v>
                </c:pt>
                <c:pt idx="197">
                  <c:v>2.7549999999999999</c:v>
                </c:pt>
                <c:pt idx="198">
                  <c:v>2.8479999999999999</c:v>
                </c:pt>
                <c:pt idx="199">
                  <c:v>2.8740000000000001</c:v>
                </c:pt>
                <c:pt idx="200">
                  <c:v>2.883</c:v>
                </c:pt>
                <c:pt idx="201">
                  <c:v>2.907</c:v>
                </c:pt>
                <c:pt idx="202">
                  <c:v>2.8490000000000002</c:v>
                </c:pt>
                <c:pt idx="203">
                  <c:v>2.8860000000000001</c:v>
                </c:pt>
                <c:pt idx="204">
                  <c:v>2.7589999999999999</c:v>
                </c:pt>
                <c:pt idx="205">
                  <c:v>2.8210000000000002</c:v>
                </c:pt>
                <c:pt idx="206">
                  <c:v>2.8780000000000001</c:v>
                </c:pt>
                <c:pt idx="207">
                  <c:v>2.87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A96-47AA-BD54-ADA52586CBFA}"/>
            </c:ext>
          </c:extLst>
        </c:ser>
        <c:ser>
          <c:idx val="6"/>
          <c:order val="5"/>
          <c:tx>
            <c:strRef>
              <c:f>'43'!$H$28</c:f>
              <c:strCache>
                <c:ptCount val="1"/>
                <c:pt idx="0">
                  <c:v>Barnett</c:v>
                </c:pt>
              </c:strCache>
            </c:strRef>
          </c:tx>
          <c:spPr>
            <a:solidFill>
              <a:srgbClr val="FAB17A"/>
            </a:solidFill>
            <a:ln>
              <a:noFill/>
            </a:ln>
          </c:spPr>
          <c:cat>
            <c:numRef>
              <c:f>'43'!$A$29:$A$256</c:f>
              <c:numCache>
                <c:formatCode>mmm\ yyyy</c:formatCode>
                <c:ptCount val="228"/>
                <c:pt idx="0">
                  <c:v>39844</c:v>
                </c:pt>
                <c:pt idx="1">
                  <c:v>39872</c:v>
                </c:pt>
                <c:pt idx="2">
                  <c:v>39903</c:v>
                </c:pt>
                <c:pt idx="3">
                  <c:v>39933</c:v>
                </c:pt>
                <c:pt idx="4">
                  <c:v>39964</c:v>
                </c:pt>
                <c:pt idx="5">
                  <c:v>39994</c:v>
                </c:pt>
                <c:pt idx="6">
                  <c:v>40025</c:v>
                </c:pt>
                <c:pt idx="7">
                  <c:v>40056</c:v>
                </c:pt>
                <c:pt idx="8">
                  <c:v>40086</c:v>
                </c:pt>
                <c:pt idx="9">
                  <c:v>40117</c:v>
                </c:pt>
                <c:pt idx="10">
                  <c:v>40147</c:v>
                </c:pt>
                <c:pt idx="11">
                  <c:v>40178</c:v>
                </c:pt>
                <c:pt idx="12">
                  <c:v>40209</c:v>
                </c:pt>
                <c:pt idx="13">
                  <c:v>40237</c:v>
                </c:pt>
                <c:pt idx="14">
                  <c:v>40268</c:v>
                </c:pt>
                <c:pt idx="15">
                  <c:v>40298</c:v>
                </c:pt>
                <c:pt idx="16">
                  <c:v>40329</c:v>
                </c:pt>
                <c:pt idx="17">
                  <c:v>40359</c:v>
                </c:pt>
                <c:pt idx="18">
                  <c:v>40390</c:v>
                </c:pt>
                <c:pt idx="19">
                  <c:v>40421</c:v>
                </c:pt>
                <c:pt idx="20">
                  <c:v>40451</c:v>
                </c:pt>
                <c:pt idx="21">
                  <c:v>40482</c:v>
                </c:pt>
                <c:pt idx="22">
                  <c:v>40512</c:v>
                </c:pt>
                <c:pt idx="23">
                  <c:v>40543</c:v>
                </c:pt>
                <c:pt idx="24">
                  <c:v>40574</c:v>
                </c:pt>
                <c:pt idx="25">
                  <c:v>40602</c:v>
                </c:pt>
                <c:pt idx="26">
                  <c:v>40633</c:v>
                </c:pt>
                <c:pt idx="27">
                  <c:v>40663</c:v>
                </c:pt>
                <c:pt idx="28">
                  <c:v>40694</c:v>
                </c:pt>
                <c:pt idx="29">
                  <c:v>40724</c:v>
                </c:pt>
                <c:pt idx="30">
                  <c:v>40755</c:v>
                </c:pt>
                <c:pt idx="31">
                  <c:v>40786</c:v>
                </c:pt>
                <c:pt idx="32">
                  <c:v>40816</c:v>
                </c:pt>
                <c:pt idx="33">
                  <c:v>40847</c:v>
                </c:pt>
                <c:pt idx="34">
                  <c:v>40877</c:v>
                </c:pt>
                <c:pt idx="35">
                  <c:v>40908</c:v>
                </c:pt>
                <c:pt idx="36">
                  <c:v>40939</c:v>
                </c:pt>
                <c:pt idx="37">
                  <c:v>40968</c:v>
                </c:pt>
                <c:pt idx="38">
                  <c:v>40999</c:v>
                </c:pt>
                <c:pt idx="39">
                  <c:v>41029</c:v>
                </c:pt>
                <c:pt idx="40">
                  <c:v>41060</c:v>
                </c:pt>
                <c:pt idx="41">
                  <c:v>41090</c:v>
                </c:pt>
                <c:pt idx="42">
                  <c:v>41121</c:v>
                </c:pt>
                <c:pt idx="43">
                  <c:v>41152</c:v>
                </c:pt>
                <c:pt idx="44">
                  <c:v>41182</c:v>
                </c:pt>
                <c:pt idx="45">
                  <c:v>41213</c:v>
                </c:pt>
                <c:pt idx="46">
                  <c:v>41243</c:v>
                </c:pt>
                <c:pt idx="47">
                  <c:v>41274</c:v>
                </c:pt>
                <c:pt idx="48">
                  <c:v>41305</c:v>
                </c:pt>
                <c:pt idx="49">
                  <c:v>41333</c:v>
                </c:pt>
                <c:pt idx="50">
                  <c:v>41364</c:v>
                </c:pt>
                <c:pt idx="51">
                  <c:v>41394</c:v>
                </c:pt>
                <c:pt idx="52">
                  <c:v>41425</c:v>
                </c:pt>
                <c:pt idx="53">
                  <c:v>41455</c:v>
                </c:pt>
                <c:pt idx="54">
                  <c:v>41486</c:v>
                </c:pt>
                <c:pt idx="55">
                  <c:v>41517</c:v>
                </c:pt>
                <c:pt idx="56">
                  <c:v>41547</c:v>
                </c:pt>
                <c:pt idx="57">
                  <c:v>41578</c:v>
                </c:pt>
                <c:pt idx="58">
                  <c:v>41608</c:v>
                </c:pt>
                <c:pt idx="59">
                  <c:v>41639</c:v>
                </c:pt>
                <c:pt idx="60">
                  <c:v>41670</c:v>
                </c:pt>
                <c:pt idx="61">
                  <c:v>41698</c:v>
                </c:pt>
                <c:pt idx="62">
                  <c:v>41729</c:v>
                </c:pt>
                <c:pt idx="63">
                  <c:v>41759</c:v>
                </c:pt>
                <c:pt idx="64">
                  <c:v>41790</c:v>
                </c:pt>
                <c:pt idx="65">
                  <c:v>41820</c:v>
                </c:pt>
                <c:pt idx="66">
                  <c:v>41851</c:v>
                </c:pt>
                <c:pt idx="67">
                  <c:v>41882</c:v>
                </c:pt>
                <c:pt idx="68">
                  <c:v>41912</c:v>
                </c:pt>
                <c:pt idx="69">
                  <c:v>41943</c:v>
                </c:pt>
                <c:pt idx="70">
                  <c:v>41973</c:v>
                </c:pt>
                <c:pt idx="71">
                  <c:v>42004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  <c:pt idx="144">
                  <c:v>44197</c:v>
                </c:pt>
                <c:pt idx="145">
                  <c:v>44228</c:v>
                </c:pt>
                <c:pt idx="146">
                  <c:v>44256</c:v>
                </c:pt>
                <c:pt idx="147">
                  <c:v>44287</c:v>
                </c:pt>
                <c:pt idx="148">
                  <c:v>44317</c:v>
                </c:pt>
                <c:pt idx="149">
                  <c:v>44348</c:v>
                </c:pt>
                <c:pt idx="150">
                  <c:v>44378</c:v>
                </c:pt>
                <c:pt idx="151">
                  <c:v>44409</c:v>
                </c:pt>
                <c:pt idx="152">
                  <c:v>44440</c:v>
                </c:pt>
                <c:pt idx="153">
                  <c:v>44470</c:v>
                </c:pt>
                <c:pt idx="154">
                  <c:v>44501</c:v>
                </c:pt>
                <c:pt idx="155">
                  <c:v>44531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  <c:pt idx="168">
                  <c:v>44927</c:v>
                </c:pt>
                <c:pt idx="169">
                  <c:v>44958</c:v>
                </c:pt>
                <c:pt idx="170">
                  <c:v>44986</c:v>
                </c:pt>
                <c:pt idx="171">
                  <c:v>45017</c:v>
                </c:pt>
                <c:pt idx="172">
                  <c:v>45047</c:v>
                </c:pt>
                <c:pt idx="173">
                  <c:v>45078</c:v>
                </c:pt>
                <c:pt idx="174">
                  <c:v>45108</c:v>
                </c:pt>
                <c:pt idx="175">
                  <c:v>45139</c:v>
                </c:pt>
                <c:pt idx="176">
                  <c:v>45170</c:v>
                </c:pt>
                <c:pt idx="177">
                  <c:v>45200</c:v>
                </c:pt>
                <c:pt idx="178">
                  <c:v>45231</c:v>
                </c:pt>
                <c:pt idx="179">
                  <c:v>45261</c:v>
                </c:pt>
                <c:pt idx="180">
                  <c:v>45292</c:v>
                </c:pt>
                <c:pt idx="181">
                  <c:v>45323</c:v>
                </c:pt>
                <c:pt idx="182">
                  <c:v>45352</c:v>
                </c:pt>
                <c:pt idx="183">
                  <c:v>45383</c:v>
                </c:pt>
                <c:pt idx="184">
                  <c:v>45413</c:v>
                </c:pt>
                <c:pt idx="185">
                  <c:v>45444</c:v>
                </c:pt>
                <c:pt idx="186">
                  <c:v>45474</c:v>
                </c:pt>
                <c:pt idx="187">
                  <c:v>45505</c:v>
                </c:pt>
                <c:pt idx="188">
                  <c:v>45536</c:v>
                </c:pt>
                <c:pt idx="189">
                  <c:v>45566</c:v>
                </c:pt>
                <c:pt idx="190">
                  <c:v>45597</c:v>
                </c:pt>
                <c:pt idx="191">
                  <c:v>45627</c:v>
                </c:pt>
                <c:pt idx="192">
                  <c:v>45658</c:v>
                </c:pt>
                <c:pt idx="193">
                  <c:v>45689</c:v>
                </c:pt>
                <c:pt idx="194">
                  <c:v>45717</c:v>
                </c:pt>
                <c:pt idx="195">
                  <c:v>45748</c:v>
                </c:pt>
                <c:pt idx="196">
                  <c:v>45778</c:v>
                </c:pt>
                <c:pt idx="197">
                  <c:v>45809</c:v>
                </c:pt>
                <c:pt idx="198">
                  <c:v>45839</c:v>
                </c:pt>
                <c:pt idx="199">
                  <c:v>45870</c:v>
                </c:pt>
                <c:pt idx="200">
                  <c:v>45901</c:v>
                </c:pt>
                <c:pt idx="201">
                  <c:v>45931</c:v>
                </c:pt>
                <c:pt idx="202">
                  <c:v>45962</c:v>
                </c:pt>
                <c:pt idx="203">
                  <c:v>45992</c:v>
                </c:pt>
                <c:pt idx="204">
                  <c:v>46023</c:v>
                </c:pt>
                <c:pt idx="205">
                  <c:v>46054</c:v>
                </c:pt>
                <c:pt idx="206">
                  <c:v>46082</c:v>
                </c:pt>
                <c:pt idx="207">
                  <c:v>46113</c:v>
                </c:pt>
                <c:pt idx="208">
                  <c:v>46143</c:v>
                </c:pt>
                <c:pt idx="209">
                  <c:v>46174</c:v>
                </c:pt>
                <c:pt idx="210">
                  <c:v>46204</c:v>
                </c:pt>
                <c:pt idx="211">
                  <c:v>46235</c:v>
                </c:pt>
                <c:pt idx="212">
                  <c:v>46266</c:v>
                </c:pt>
                <c:pt idx="213">
                  <c:v>46296</c:v>
                </c:pt>
                <c:pt idx="214">
                  <c:v>46327</c:v>
                </c:pt>
                <c:pt idx="215">
                  <c:v>46357</c:v>
                </c:pt>
                <c:pt idx="216">
                  <c:v>46388</c:v>
                </c:pt>
                <c:pt idx="217">
                  <c:v>46419</c:v>
                </c:pt>
                <c:pt idx="218">
                  <c:v>46447</c:v>
                </c:pt>
                <c:pt idx="219">
                  <c:v>46478</c:v>
                </c:pt>
                <c:pt idx="220">
                  <c:v>46508</c:v>
                </c:pt>
                <c:pt idx="221">
                  <c:v>46539</c:v>
                </c:pt>
                <c:pt idx="222">
                  <c:v>46569</c:v>
                </c:pt>
                <c:pt idx="223">
                  <c:v>46600</c:v>
                </c:pt>
                <c:pt idx="224">
                  <c:v>46631</c:v>
                </c:pt>
                <c:pt idx="225">
                  <c:v>46661</c:v>
                </c:pt>
                <c:pt idx="226">
                  <c:v>46692</c:v>
                </c:pt>
                <c:pt idx="227">
                  <c:v>46722</c:v>
                </c:pt>
              </c:numCache>
            </c:numRef>
          </c:cat>
          <c:val>
            <c:numRef>
              <c:f>'43'!$H$29:$H$256</c:f>
              <c:numCache>
                <c:formatCode>0.00</c:formatCode>
                <c:ptCount val="228"/>
                <c:pt idx="0">
                  <c:v>5.1769999999999996</c:v>
                </c:pt>
                <c:pt idx="1">
                  <c:v>5.2939999999999996</c:v>
                </c:pt>
                <c:pt idx="2">
                  <c:v>5.3209999999999997</c:v>
                </c:pt>
                <c:pt idx="3">
                  <c:v>5.27</c:v>
                </c:pt>
                <c:pt idx="4">
                  <c:v>5.1719999999999997</c:v>
                </c:pt>
                <c:pt idx="5">
                  <c:v>5.0999999999999996</c:v>
                </c:pt>
                <c:pt idx="6">
                  <c:v>5.0419999999999998</c:v>
                </c:pt>
                <c:pt idx="7">
                  <c:v>4.96</c:v>
                </c:pt>
                <c:pt idx="8">
                  <c:v>4.8890000000000002</c:v>
                </c:pt>
                <c:pt idx="9">
                  <c:v>4.92</c:v>
                </c:pt>
                <c:pt idx="10">
                  <c:v>4.9020000000000001</c:v>
                </c:pt>
                <c:pt idx="11">
                  <c:v>4.88</c:v>
                </c:pt>
                <c:pt idx="12">
                  <c:v>4.9690000000000003</c:v>
                </c:pt>
                <c:pt idx="13">
                  <c:v>5.0119999999999996</c:v>
                </c:pt>
                <c:pt idx="14">
                  <c:v>5.1260000000000003</c:v>
                </c:pt>
                <c:pt idx="15">
                  <c:v>4.9400000000000004</c:v>
                </c:pt>
                <c:pt idx="16">
                  <c:v>5.2469999999999999</c:v>
                </c:pt>
                <c:pt idx="17">
                  <c:v>5.2119999999999997</c:v>
                </c:pt>
                <c:pt idx="18">
                  <c:v>5.35</c:v>
                </c:pt>
                <c:pt idx="19">
                  <c:v>5.415</c:v>
                </c:pt>
                <c:pt idx="20">
                  <c:v>5.5960000000000001</c:v>
                </c:pt>
                <c:pt idx="21">
                  <c:v>5.6020000000000003</c:v>
                </c:pt>
                <c:pt idx="22">
                  <c:v>5.6710000000000003</c:v>
                </c:pt>
                <c:pt idx="23">
                  <c:v>5.6980000000000004</c:v>
                </c:pt>
                <c:pt idx="24">
                  <c:v>5.6079999999999997</c:v>
                </c:pt>
                <c:pt idx="25">
                  <c:v>5.2779999999999996</c:v>
                </c:pt>
                <c:pt idx="26">
                  <c:v>5.7830000000000004</c:v>
                </c:pt>
                <c:pt idx="27">
                  <c:v>5.8550000000000004</c:v>
                </c:pt>
                <c:pt idx="28">
                  <c:v>5.93</c:v>
                </c:pt>
                <c:pt idx="29">
                  <c:v>5.85</c:v>
                </c:pt>
                <c:pt idx="30">
                  <c:v>5.8280000000000003</c:v>
                </c:pt>
                <c:pt idx="31">
                  <c:v>5.8810000000000002</c:v>
                </c:pt>
                <c:pt idx="32">
                  <c:v>6.0330000000000004</c:v>
                </c:pt>
                <c:pt idx="33">
                  <c:v>6.08</c:v>
                </c:pt>
                <c:pt idx="34">
                  <c:v>6.19</c:v>
                </c:pt>
                <c:pt idx="35">
                  <c:v>6.0970000000000004</c:v>
                </c:pt>
                <c:pt idx="36">
                  <c:v>5.9530000000000003</c:v>
                </c:pt>
                <c:pt idx="37">
                  <c:v>5.8920000000000003</c:v>
                </c:pt>
                <c:pt idx="38">
                  <c:v>6.056</c:v>
                </c:pt>
                <c:pt idx="39">
                  <c:v>5.9950000000000001</c:v>
                </c:pt>
                <c:pt idx="40">
                  <c:v>6.0010000000000003</c:v>
                </c:pt>
                <c:pt idx="41">
                  <c:v>5.9390000000000001</c:v>
                </c:pt>
                <c:pt idx="42">
                  <c:v>6.0659999999999998</c:v>
                </c:pt>
                <c:pt idx="43">
                  <c:v>6.0229999999999997</c:v>
                </c:pt>
                <c:pt idx="44">
                  <c:v>6.0039999999999996</c:v>
                </c:pt>
                <c:pt idx="45">
                  <c:v>5.9279999999999999</c:v>
                </c:pt>
                <c:pt idx="46">
                  <c:v>5.5049999999999999</c:v>
                </c:pt>
                <c:pt idx="47">
                  <c:v>5.5819999999999999</c:v>
                </c:pt>
                <c:pt idx="48">
                  <c:v>4.7350000000000003</c:v>
                </c:pt>
                <c:pt idx="49">
                  <c:v>4.7190000000000003</c:v>
                </c:pt>
                <c:pt idx="50">
                  <c:v>4.702</c:v>
                </c:pt>
                <c:pt idx="51">
                  <c:v>4.6260000000000003</c:v>
                </c:pt>
                <c:pt idx="52">
                  <c:v>4.6369999999999996</c:v>
                </c:pt>
                <c:pt idx="53">
                  <c:v>4.6219999999999999</c:v>
                </c:pt>
                <c:pt idx="54">
                  <c:v>4.6189999999999998</c:v>
                </c:pt>
                <c:pt idx="55">
                  <c:v>4.6319999999999997</c:v>
                </c:pt>
                <c:pt idx="56">
                  <c:v>4.5869999999999997</c:v>
                </c:pt>
                <c:pt idx="57">
                  <c:v>4.5759999999999996</c:v>
                </c:pt>
                <c:pt idx="58">
                  <c:v>4.5090000000000003</c:v>
                </c:pt>
                <c:pt idx="59">
                  <c:v>4.21</c:v>
                </c:pt>
                <c:pt idx="60">
                  <c:v>4.3019999999999996</c:v>
                </c:pt>
                <c:pt idx="61">
                  <c:v>4.2869999999999999</c:v>
                </c:pt>
                <c:pt idx="62">
                  <c:v>4.3330000000000002</c:v>
                </c:pt>
                <c:pt idx="63">
                  <c:v>4.3680000000000003</c:v>
                </c:pt>
                <c:pt idx="64">
                  <c:v>4.3369999999999997</c:v>
                </c:pt>
                <c:pt idx="65">
                  <c:v>4.2839999999999998</c:v>
                </c:pt>
                <c:pt idx="66">
                  <c:v>4.2119999999999997</c:v>
                </c:pt>
                <c:pt idx="67">
                  <c:v>4.1980000000000004</c:v>
                </c:pt>
                <c:pt idx="68">
                  <c:v>4.1829999999999998</c:v>
                </c:pt>
                <c:pt idx="69">
                  <c:v>4.1660000000000004</c:v>
                </c:pt>
                <c:pt idx="70">
                  <c:v>4.1120000000000001</c:v>
                </c:pt>
                <c:pt idx="71">
                  <c:v>4.13</c:v>
                </c:pt>
                <c:pt idx="72">
                  <c:v>3.88</c:v>
                </c:pt>
                <c:pt idx="73">
                  <c:v>3.8260000000000001</c:v>
                </c:pt>
                <c:pt idx="74">
                  <c:v>3.7770000000000001</c:v>
                </c:pt>
                <c:pt idx="75">
                  <c:v>3.778</c:v>
                </c:pt>
                <c:pt idx="76">
                  <c:v>3.7029999999999998</c:v>
                </c:pt>
                <c:pt idx="77">
                  <c:v>3.6509999999999998</c:v>
                </c:pt>
                <c:pt idx="78">
                  <c:v>3.61</c:v>
                </c:pt>
                <c:pt idx="79">
                  <c:v>3.57</c:v>
                </c:pt>
                <c:pt idx="80">
                  <c:v>3.5329999999999999</c:v>
                </c:pt>
                <c:pt idx="81">
                  <c:v>3.4990000000000001</c:v>
                </c:pt>
                <c:pt idx="82">
                  <c:v>3.4670000000000001</c:v>
                </c:pt>
                <c:pt idx="83">
                  <c:v>3.4169999999999998</c:v>
                </c:pt>
                <c:pt idx="84">
                  <c:v>3.2869999999999999</c:v>
                </c:pt>
                <c:pt idx="85">
                  <c:v>3.3010000000000002</c:v>
                </c:pt>
                <c:pt idx="86">
                  <c:v>3.2530000000000001</c:v>
                </c:pt>
                <c:pt idx="87">
                  <c:v>3.1989999999999998</c:v>
                </c:pt>
                <c:pt idx="88">
                  <c:v>3.194</c:v>
                </c:pt>
                <c:pt idx="89">
                  <c:v>3.129</c:v>
                </c:pt>
                <c:pt idx="90">
                  <c:v>3.093</c:v>
                </c:pt>
                <c:pt idx="91">
                  <c:v>3.0529999999999999</c:v>
                </c:pt>
                <c:pt idx="92">
                  <c:v>3.0009999999999999</c:v>
                </c:pt>
                <c:pt idx="93">
                  <c:v>2.984</c:v>
                </c:pt>
                <c:pt idx="94">
                  <c:v>2.9489999999999998</c:v>
                </c:pt>
                <c:pt idx="95">
                  <c:v>2.8820000000000001</c:v>
                </c:pt>
                <c:pt idx="96">
                  <c:v>2.8610000000000002</c:v>
                </c:pt>
                <c:pt idx="97">
                  <c:v>2.89</c:v>
                </c:pt>
                <c:pt idx="98">
                  <c:v>2.847</c:v>
                </c:pt>
                <c:pt idx="99">
                  <c:v>2.839</c:v>
                </c:pt>
                <c:pt idx="100">
                  <c:v>2.8039999999999998</c:v>
                </c:pt>
                <c:pt idx="101">
                  <c:v>2.786</c:v>
                </c:pt>
                <c:pt idx="102">
                  <c:v>2.7469999999999999</c:v>
                </c:pt>
                <c:pt idx="103">
                  <c:v>2.7069999999999999</c:v>
                </c:pt>
                <c:pt idx="104">
                  <c:v>2.6819999999999999</c:v>
                </c:pt>
                <c:pt idx="105">
                  <c:v>2.68</c:v>
                </c:pt>
                <c:pt idx="106">
                  <c:v>2.6629999999999998</c:v>
                </c:pt>
                <c:pt idx="107">
                  <c:v>2.68</c:v>
                </c:pt>
                <c:pt idx="108">
                  <c:v>2.5219999999999998</c:v>
                </c:pt>
                <c:pt idx="109">
                  <c:v>2.5680000000000001</c:v>
                </c:pt>
                <c:pt idx="110">
                  <c:v>2.5649999999999999</c:v>
                </c:pt>
                <c:pt idx="111">
                  <c:v>2.5449999999999999</c:v>
                </c:pt>
                <c:pt idx="112">
                  <c:v>2.56</c:v>
                </c:pt>
                <c:pt idx="113">
                  <c:v>2.552</c:v>
                </c:pt>
                <c:pt idx="114">
                  <c:v>2.492</c:v>
                </c:pt>
                <c:pt idx="115">
                  <c:v>2.484</c:v>
                </c:pt>
                <c:pt idx="116">
                  <c:v>2.4590000000000001</c:v>
                </c:pt>
                <c:pt idx="117">
                  <c:v>2.4609999999999999</c:v>
                </c:pt>
                <c:pt idx="118">
                  <c:v>2.4359999999999999</c:v>
                </c:pt>
                <c:pt idx="119">
                  <c:v>2.4319999999999999</c:v>
                </c:pt>
                <c:pt idx="120">
                  <c:v>2.4380000000000002</c:v>
                </c:pt>
                <c:pt idx="121">
                  <c:v>2.4220000000000002</c:v>
                </c:pt>
                <c:pt idx="122">
                  <c:v>2.395</c:v>
                </c:pt>
                <c:pt idx="123">
                  <c:v>2.3730000000000002</c:v>
                </c:pt>
                <c:pt idx="124">
                  <c:v>2.3479999999999999</c:v>
                </c:pt>
                <c:pt idx="125">
                  <c:v>2.3260000000000001</c:v>
                </c:pt>
                <c:pt idx="126">
                  <c:v>2.302</c:v>
                </c:pt>
                <c:pt idx="127">
                  <c:v>2.282</c:v>
                </c:pt>
                <c:pt idx="128">
                  <c:v>2.2629999999999999</c:v>
                </c:pt>
                <c:pt idx="129">
                  <c:v>2.242</c:v>
                </c:pt>
                <c:pt idx="130">
                  <c:v>2.2170000000000001</c:v>
                </c:pt>
                <c:pt idx="131">
                  <c:v>2.2109999999999999</c:v>
                </c:pt>
                <c:pt idx="132">
                  <c:v>2.2810000000000001</c:v>
                </c:pt>
                <c:pt idx="133">
                  <c:v>2.242</c:v>
                </c:pt>
                <c:pt idx="134">
                  <c:v>2.222</c:v>
                </c:pt>
                <c:pt idx="135">
                  <c:v>2.177</c:v>
                </c:pt>
                <c:pt idx="136">
                  <c:v>2.1419999999999999</c:v>
                </c:pt>
                <c:pt idx="137">
                  <c:v>2.129</c:v>
                </c:pt>
                <c:pt idx="138">
                  <c:v>2.1070000000000002</c:v>
                </c:pt>
                <c:pt idx="139">
                  <c:v>2.0870000000000002</c:v>
                </c:pt>
                <c:pt idx="140">
                  <c:v>2.0840000000000001</c:v>
                </c:pt>
                <c:pt idx="141">
                  <c:v>2.06</c:v>
                </c:pt>
                <c:pt idx="142">
                  <c:v>2.056</c:v>
                </c:pt>
                <c:pt idx="143">
                  <c:v>2.0310000000000001</c:v>
                </c:pt>
                <c:pt idx="144">
                  <c:v>1.9870000000000001</c:v>
                </c:pt>
                <c:pt idx="145">
                  <c:v>1.7170000000000001</c:v>
                </c:pt>
                <c:pt idx="146">
                  <c:v>1.9379999999999999</c:v>
                </c:pt>
                <c:pt idx="147">
                  <c:v>1.958</c:v>
                </c:pt>
                <c:pt idx="148">
                  <c:v>1.9359999999999999</c:v>
                </c:pt>
                <c:pt idx="149">
                  <c:v>1.9259999999999999</c:v>
                </c:pt>
                <c:pt idx="150">
                  <c:v>1.9450000000000001</c:v>
                </c:pt>
                <c:pt idx="151">
                  <c:v>1.9219999999999999</c:v>
                </c:pt>
                <c:pt idx="152">
                  <c:v>1.9370000000000001</c:v>
                </c:pt>
                <c:pt idx="153">
                  <c:v>1.952</c:v>
                </c:pt>
                <c:pt idx="154">
                  <c:v>1.9430000000000001</c:v>
                </c:pt>
                <c:pt idx="155">
                  <c:v>1.929</c:v>
                </c:pt>
                <c:pt idx="156">
                  <c:v>1.875</c:v>
                </c:pt>
                <c:pt idx="157">
                  <c:v>1.8260000000000001</c:v>
                </c:pt>
                <c:pt idx="158">
                  <c:v>1.859</c:v>
                </c:pt>
                <c:pt idx="159">
                  <c:v>1.871</c:v>
                </c:pt>
                <c:pt idx="160">
                  <c:v>1.8839999999999999</c:v>
                </c:pt>
                <c:pt idx="161">
                  <c:v>1.86</c:v>
                </c:pt>
                <c:pt idx="162">
                  <c:v>1.8460000000000001</c:v>
                </c:pt>
                <c:pt idx="163">
                  <c:v>1.879</c:v>
                </c:pt>
                <c:pt idx="164">
                  <c:v>1.875</c:v>
                </c:pt>
                <c:pt idx="165">
                  <c:v>1.893</c:v>
                </c:pt>
                <c:pt idx="166">
                  <c:v>1.93</c:v>
                </c:pt>
                <c:pt idx="167">
                  <c:v>1.851</c:v>
                </c:pt>
                <c:pt idx="168">
                  <c:v>1.8280000000000001</c:v>
                </c:pt>
                <c:pt idx="169">
                  <c:v>1.7869999999999999</c:v>
                </c:pt>
                <c:pt idx="170">
                  <c:v>1.84</c:v>
                </c:pt>
                <c:pt idx="171">
                  <c:v>1.837</c:v>
                </c:pt>
                <c:pt idx="172">
                  <c:v>1.8129999999999999</c:v>
                </c:pt>
                <c:pt idx="173">
                  <c:v>1.8009999999999999</c:v>
                </c:pt>
                <c:pt idx="174">
                  <c:v>1.7789999999999999</c:v>
                </c:pt>
                <c:pt idx="175">
                  <c:v>1.746</c:v>
                </c:pt>
                <c:pt idx="176">
                  <c:v>1.76</c:v>
                </c:pt>
                <c:pt idx="177">
                  <c:v>1.7450000000000001</c:v>
                </c:pt>
                <c:pt idx="178">
                  <c:v>1.7490000000000001</c:v>
                </c:pt>
                <c:pt idx="179">
                  <c:v>1.7310000000000001</c:v>
                </c:pt>
                <c:pt idx="180">
                  <c:v>1.629</c:v>
                </c:pt>
                <c:pt idx="181">
                  <c:v>1.6639999999999999</c:v>
                </c:pt>
                <c:pt idx="182">
                  <c:v>1.651</c:v>
                </c:pt>
                <c:pt idx="183">
                  <c:v>1.629</c:v>
                </c:pt>
                <c:pt idx="184">
                  <c:v>1.6160000000000001</c:v>
                </c:pt>
                <c:pt idx="185">
                  <c:v>1.643</c:v>
                </c:pt>
                <c:pt idx="186">
                  <c:v>1.625</c:v>
                </c:pt>
                <c:pt idx="187">
                  <c:v>1.615</c:v>
                </c:pt>
                <c:pt idx="188">
                  <c:v>1.635</c:v>
                </c:pt>
                <c:pt idx="189">
                  <c:v>1.6359999999999999</c:v>
                </c:pt>
                <c:pt idx="190">
                  <c:v>1.631</c:v>
                </c:pt>
                <c:pt idx="191">
                  <c:v>1.6339999999999999</c:v>
                </c:pt>
                <c:pt idx="192">
                  <c:v>1.6020000000000001</c:v>
                </c:pt>
                <c:pt idx="193">
                  <c:v>1.595</c:v>
                </c:pt>
                <c:pt idx="194">
                  <c:v>1.6120000000000001</c:v>
                </c:pt>
                <c:pt idx="195">
                  <c:v>1.621</c:v>
                </c:pt>
                <c:pt idx="196">
                  <c:v>1.631</c:v>
                </c:pt>
                <c:pt idx="197">
                  <c:v>1.633</c:v>
                </c:pt>
                <c:pt idx="198">
                  <c:v>1.629</c:v>
                </c:pt>
                <c:pt idx="199">
                  <c:v>1.631</c:v>
                </c:pt>
                <c:pt idx="200">
                  <c:v>1.627</c:v>
                </c:pt>
                <c:pt idx="201">
                  <c:v>1.609</c:v>
                </c:pt>
                <c:pt idx="202">
                  <c:v>1.5880000000000001</c:v>
                </c:pt>
                <c:pt idx="203">
                  <c:v>1.5640000000000001</c:v>
                </c:pt>
                <c:pt idx="204">
                  <c:v>1.52</c:v>
                </c:pt>
                <c:pt idx="205">
                  <c:v>1.5469999999999999</c:v>
                </c:pt>
                <c:pt idx="206">
                  <c:v>1.5329999999999999</c:v>
                </c:pt>
                <c:pt idx="207">
                  <c:v>1.5309999999999999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96-47AA-BD54-ADA52586CBFA}"/>
            </c:ext>
          </c:extLst>
        </c:ser>
        <c:ser>
          <c:idx val="5"/>
          <c:order val="6"/>
          <c:tx>
            <c:strRef>
              <c:f>'43'!$G$28</c:f>
              <c:strCache>
                <c:ptCount val="1"/>
                <c:pt idx="0">
                  <c:v>Bakken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</c:spPr>
          <c:cat>
            <c:numRef>
              <c:f>'43'!$A$29:$A$256</c:f>
              <c:numCache>
                <c:formatCode>mmm\ yyyy</c:formatCode>
                <c:ptCount val="228"/>
                <c:pt idx="0">
                  <c:v>39844</c:v>
                </c:pt>
                <c:pt idx="1">
                  <c:v>39872</c:v>
                </c:pt>
                <c:pt idx="2">
                  <c:v>39903</c:v>
                </c:pt>
                <c:pt idx="3">
                  <c:v>39933</c:v>
                </c:pt>
                <c:pt idx="4">
                  <c:v>39964</c:v>
                </c:pt>
                <c:pt idx="5">
                  <c:v>39994</c:v>
                </c:pt>
                <c:pt idx="6">
                  <c:v>40025</c:v>
                </c:pt>
                <c:pt idx="7">
                  <c:v>40056</c:v>
                </c:pt>
                <c:pt idx="8">
                  <c:v>40086</c:v>
                </c:pt>
                <c:pt idx="9">
                  <c:v>40117</c:v>
                </c:pt>
                <c:pt idx="10">
                  <c:v>40147</c:v>
                </c:pt>
                <c:pt idx="11">
                  <c:v>40178</c:v>
                </c:pt>
                <c:pt idx="12">
                  <c:v>40209</c:v>
                </c:pt>
                <c:pt idx="13">
                  <c:v>40237</c:v>
                </c:pt>
                <c:pt idx="14">
                  <c:v>40268</c:v>
                </c:pt>
                <c:pt idx="15">
                  <c:v>40298</c:v>
                </c:pt>
                <c:pt idx="16">
                  <c:v>40329</c:v>
                </c:pt>
                <c:pt idx="17">
                  <c:v>40359</c:v>
                </c:pt>
                <c:pt idx="18">
                  <c:v>40390</c:v>
                </c:pt>
                <c:pt idx="19">
                  <c:v>40421</c:v>
                </c:pt>
                <c:pt idx="20">
                  <c:v>40451</c:v>
                </c:pt>
                <c:pt idx="21">
                  <c:v>40482</c:v>
                </c:pt>
                <c:pt idx="22">
                  <c:v>40512</c:v>
                </c:pt>
                <c:pt idx="23">
                  <c:v>40543</c:v>
                </c:pt>
                <c:pt idx="24">
                  <c:v>40574</c:v>
                </c:pt>
                <c:pt idx="25">
                  <c:v>40602</c:v>
                </c:pt>
                <c:pt idx="26">
                  <c:v>40633</c:v>
                </c:pt>
                <c:pt idx="27">
                  <c:v>40663</c:v>
                </c:pt>
                <c:pt idx="28">
                  <c:v>40694</c:v>
                </c:pt>
                <c:pt idx="29">
                  <c:v>40724</c:v>
                </c:pt>
                <c:pt idx="30">
                  <c:v>40755</c:v>
                </c:pt>
                <c:pt idx="31">
                  <c:v>40786</c:v>
                </c:pt>
                <c:pt idx="32">
                  <c:v>40816</c:v>
                </c:pt>
                <c:pt idx="33">
                  <c:v>40847</c:v>
                </c:pt>
                <c:pt idx="34">
                  <c:v>40877</c:v>
                </c:pt>
                <c:pt idx="35">
                  <c:v>40908</c:v>
                </c:pt>
                <c:pt idx="36">
                  <c:v>40939</c:v>
                </c:pt>
                <c:pt idx="37">
                  <c:v>40968</c:v>
                </c:pt>
                <c:pt idx="38">
                  <c:v>40999</c:v>
                </c:pt>
                <c:pt idx="39">
                  <c:v>41029</c:v>
                </c:pt>
                <c:pt idx="40">
                  <c:v>41060</c:v>
                </c:pt>
                <c:pt idx="41">
                  <c:v>41090</c:v>
                </c:pt>
                <c:pt idx="42">
                  <c:v>41121</c:v>
                </c:pt>
                <c:pt idx="43">
                  <c:v>41152</c:v>
                </c:pt>
                <c:pt idx="44">
                  <c:v>41182</c:v>
                </c:pt>
                <c:pt idx="45">
                  <c:v>41213</c:v>
                </c:pt>
                <c:pt idx="46">
                  <c:v>41243</c:v>
                </c:pt>
                <c:pt idx="47">
                  <c:v>41274</c:v>
                </c:pt>
                <c:pt idx="48">
                  <c:v>41305</c:v>
                </c:pt>
                <c:pt idx="49">
                  <c:v>41333</c:v>
                </c:pt>
                <c:pt idx="50">
                  <c:v>41364</c:v>
                </c:pt>
                <c:pt idx="51">
                  <c:v>41394</c:v>
                </c:pt>
                <c:pt idx="52">
                  <c:v>41425</c:v>
                </c:pt>
                <c:pt idx="53">
                  <c:v>41455</c:v>
                </c:pt>
                <c:pt idx="54">
                  <c:v>41486</c:v>
                </c:pt>
                <c:pt idx="55">
                  <c:v>41517</c:v>
                </c:pt>
                <c:pt idx="56">
                  <c:v>41547</c:v>
                </c:pt>
                <c:pt idx="57">
                  <c:v>41578</c:v>
                </c:pt>
                <c:pt idx="58">
                  <c:v>41608</c:v>
                </c:pt>
                <c:pt idx="59">
                  <c:v>41639</c:v>
                </c:pt>
                <c:pt idx="60">
                  <c:v>41670</c:v>
                </c:pt>
                <c:pt idx="61">
                  <c:v>41698</c:v>
                </c:pt>
                <c:pt idx="62">
                  <c:v>41729</c:v>
                </c:pt>
                <c:pt idx="63">
                  <c:v>41759</c:v>
                </c:pt>
                <c:pt idx="64">
                  <c:v>41790</c:v>
                </c:pt>
                <c:pt idx="65">
                  <c:v>41820</c:v>
                </c:pt>
                <c:pt idx="66">
                  <c:v>41851</c:v>
                </c:pt>
                <c:pt idx="67">
                  <c:v>41882</c:v>
                </c:pt>
                <c:pt idx="68">
                  <c:v>41912</c:v>
                </c:pt>
                <c:pt idx="69">
                  <c:v>41943</c:v>
                </c:pt>
                <c:pt idx="70">
                  <c:v>41973</c:v>
                </c:pt>
                <c:pt idx="71">
                  <c:v>42004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  <c:pt idx="144">
                  <c:v>44197</c:v>
                </c:pt>
                <c:pt idx="145">
                  <c:v>44228</c:v>
                </c:pt>
                <c:pt idx="146">
                  <c:v>44256</c:v>
                </c:pt>
                <c:pt idx="147">
                  <c:v>44287</c:v>
                </c:pt>
                <c:pt idx="148">
                  <c:v>44317</c:v>
                </c:pt>
                <c:pt idx="149">
                  <c:v>44348</c:v>
                </c:pt>
                <c:pt idx="150">
                  <c:v>44378</c:v>
                </c:pt>
                <c:pt idx="151">
                  <c:v>44409</c:v>
                </c:pt>
                <c:pt idx="152">
                  <c:v>44440</c:v>
                </c:pt>
                <c:pt idx="153">
                  <c:v>44470</c:v>
                </c:pt>
                <c:pt idx="154">
                  <c:v>44501</c:v>
                </c:pt>
                <c:pt idx="155">
                  <c:v>44531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  <c:pt idx="168">
                  <c:v>44927</c:v>
                </c:pt>
                <c:pt idx="169">
                  <c:v>44958</c:v>
                </c:pt>
                <c:pt idx="170">
                  <c:v>44986</c:v>
                </c:pt>
                <c:pt idx="171">
                  <c:v>45017</c:v>
                </c:pt>
                <c:pt idx="172">
                  <c:v>45047</c:v>
                </c:pt>
                <c:pt idx="173">
                  <c:v>45078</c:v>
                </c:pt>
                <c:pt idx="174">
                  <c:v>45108</c:v>
                </c:pt>
                <c:pt idx="175">
                  <c:v>45139</c:v>
                </c:pt>
                <c:pt idx="176">
                  <c:v>45170</c:v>
                </c:pt>
                <c:pt idx="177">
                  <c:v>45200</c:v>
                </c:pt>
                <c:pt idx="178">
                  <c:v>45231</c:v>
                </c:pt>
                <c:pt idx="179">
                  <c:v>45261</c:v>
                </c:pt>
                <c:pt idx="180">
                  <c:v>45292</c:v>
                </c:pt>
                <c:pt idx="181">
                  <c:v>45323</c:v>
                </c:pt>
                <c:pt idx="182">
                  <c:v>45352</c:v>
                </c:pt>
                <c:pt idx="183">
                  <c:v>45383</c:v>
                </c:pt>
                <c:pt idx="184">
                  <c:v>45413</c:v>
                </c:pt>
                <c:pt idx="185">
                  <c:v>45444</c:v>
                </c:pt>
                <c:pt idx="186">
                  <c:v>45474</c:v>
                </c:pt>
                <c:pt idx="187">
                  <c:v>45505</c:v>
                </c:pt>
                <c:pt idx="188">
                  <c:v>45536</c:v>
                </c:pt>
                <c:pt idx="189">
                  <c:v>45566</c:v>
                </c:pt>
                <c:pt idx="190">
                  <c:v>45597</c:v>
                </c:pt>
                <c:pt idx="191">
                  <c:v>45627</c:v>
                </c:pt>
                <c:pt idx="192">
                  <c:v>45658</c:v>
                </c:pt>
                <c:pt idx="193">
                  <c:v>45689</c:v>
                </c:pt>
                <c:pt idx="194">
                  <c:v>45717</c:v>
                </c:pt>
                <c:pt idx="195">
                  <c:v>45748</c:v>
                </c:pt>
                <c:pt idx="196">
                  <c:v>45778</c:v>
                </c:pt>
                <c:pt idx="197">
                  <c:v>45809</c:v>
                </c:pt>
                <c:pt idx="198">
                  <c:v>45839</c:v>
                </c:pt>
                <c:pt idx="199">
                  <c:v>45870</c:v>
                </c:pt>
                <c:pt idx="200">
                  <c:v>45901</c:v>
                </c:pt>
                <c:pt idx="201">
                  <c:v>45931</c:v>
                </c:pt>
                <c:pt idx="202">
                  <c:v>45962</c:v>
                </c:pt>
                <c:pt idx="203">
                  <c:v>45992</c:v>
                </c:pt>
                <c:pt idx="204">
                  <c:v>46023</c:v>
                </c:pt>
                <c:pt idx="205">
                  <c:v>46054</c:v>
                </c:pt>
                <c:pt idx="206">
                  <c:v>46082</c:v>
                </c:pt>
                <c:pt idx="207">
                  <c:v>46113</c:v>
                </c:pt>
                <c:pt idx="208">
                  <c:v>46143</c:v>
                </c:pt>
                <c:pt idx="209">
                  <c:v>46174</c:v>
                </c:pt>
                <c:pt idx="210">
                  <c:v>46204</c:v>
                </c:pt>
                <c:pt idx="211">
                  <c:v>46235</c:v>
                </c:pt>
                <c:pt idx="212">
                  <c:v>46266</c:v>
                </c:pt>
                <c:pt idx="213">
                  <c:v>46296</c:v>
                </c:pt>
                <c:pt idx="214">
                  <c:v>46327</c:v>
                </c:pt>
                <c:pt idx="215">
                  <c:v>46357</c:v>
                </c:pt>
                <c:pt idx="216">
                  <c:v>46388</c:v>
                </c:pt>
                <c:pt idx="217">
                  <c:v>46419</c:v>
                </c:pt>
                <c:pt idx="218">
                  <c:v>46447</c:v>
                </c:pt>
                <c:pt idx="219">
                  <c:v>46478</c:v>
                </c:pt>
                <c:pt idx="220">
                  <c:v>46508</c:v>
                </c:pt>
                <c:pt idx="221">
                  <c:v>46539</c:v>
                </c:pt>
                <c:pt idx="222">
                  <c:v>46569</c:v>
                </c:pt>
                <c:pt idx="223">
                  <c:v>46600</c:v>
                </c:pt>
                <c:pt idx="224">
                  <c:v>46631</c:v>
                </c:pt>
                <c:pt idx="225">
                  <c:v>46661</c:v>
                </c:pt>
                <c:pt idx="226">
                  <c:v>46692</c:v>
                </c:pt>
                <c:pt idx="227">
                  <c:v>46722</c:v>
                </c:pt>
              </c:numCache>
            </c:numRef>
          </c:cat>
          <c:val>
            <c:numRef>
              <c:f>'43'!$G$29:$G$256</c:f>
              <c:numCache>
                <c:formatCode>0.00</c:formatCode>
                <c:ptCount val="228"/>
                <c:pt idx="0">
                  <c:v>0.108</c:v>
                </c:pt>
                <c:pt idx="1">
                  <c:v>0.113</c:v>
                </c:pt>
                <c:pt idx="2">
                  <c:v>0.12</c:v>
                </c:pt>
                <c:pt idx="3">
                  <c:v>0.129</c:v>
                </c:pt>
                <c:pt idx="4">
                  <c:v>0.13300000000000001</c:v>
                </c:pt>
                <c:pt idx="5">
                  <c:v>0.13700000000000001</c:v>
                </c:pt>
                <c:pt idx="6">
                  <c:v>0.14699999999999999</c:v>
                </c:pt>
                <c:pt idx="7">
                  <c:v>0.151</c:v>
                </c:pt>
                <c:pt idx="8">
                  <c:v>0.155</c:v>
                </c:pt>
                <c:pt idx="9">
                  <c:v>0.152</c:v>
                </c:pt>
                <c:pt idx="10">
                  <c:v>0.158</c:v>
                </c:pt>
                <c:pt idx="11">
                  <c:v>0.156</c:v>
                </c:pt>
                <c:pt idx="12">
                  <c:v>0.156</c:v>
                </c:pt>
                <c:pt idx="13">
                  <c:v>0.16700000000000001</c:v>
                </c:pt>
                <c:pt idx="14">
                  <c:v>0.17899999999999999</c:v>
                </c:pt>
                <c:pt idx="15">
                  <c:v>0.188</c:v>
                </c:pt>
                <c:pt idx="16">
                  <c:v>0.20200000000000001</c:v>
                </c:pt>
                <c:pt idx="17">
                  <c:v>0.214</c:v>
                </c:pt>
                <c:pt idx="18">
                  <c:v>0.22600000000000001</c:v>
                </c:pt>
                <c:pt idx="19">
                  <c:v>0.23400000000000001</c:v>
                </c:pt>
                <c:pt idx="20">
                  <c:v>0.251</c:v>
                </c:pt>
                <c:pt idx="21">
                  <c:v>0.253</c:v>
                </c:pt>
                <c:pt idx="22">
                  <c:v>0.27400000000000002</c:v>
                </c:pt>
                <c:pt idx="23">
                  <c:v>0.26200000000000001</c:v>
                </c:pt>
                <c:pt idx="24">
                  <c:v>0.26100000000000001</c:v>
                </c:pt>
                <c:pt idx="25">
                  <c:v>0.26800000000000002</c:v>
                </c:pt>
                <c:pt idx="26">
                  <c:v>0.28599999999999998</c:v>
                </c:pt>
                <c:pt idx="27">
                  <c:v>0.28499999999999998</c:v>
                </c:pt>
                <c:pt idx="28">
                  <c:v>0.29499999999999998</c:v>
                </c:pt>
                <c:pt idx="29">
                  <c:v>0.32500000000000001</c:v>
                </c:pt>
                <c:pt idx="30">
                  <c:v>0.36399999999999999</c:v>
                </c:pt>
                <c:pt idx="31">
                  <c:v>0.39500000000000002</c:v>
                </c:pt>
                <c:pt idx="32">
                  <c:v>0.41299999999999998</c:v>
                </c:pt>
                <c:pt idx="33">
                  <c:v>0.443</c:v>
                </c:pt>
                <c:pt idx="34">
                  <c:v>0.46700000000000003</c:v>
                </c:pt>
                <c:pt idx="35">
                  <c:v>0.48599999999999999</c:v>
                </c:pt>
                <c:pt idx="36">
                  <c:v>0.51200000000000001</c:v>
                </c:pt>
                <c:pt idx="37">
                  <c:v>0.53400000000000003</c:v>
                </c:pt>
                <c:pt idx="38">
                  <c:v>0.55900000000000005</c:v>
                </c:pt>
                <c:pt idx="39">
                  <c:v>0.58399999999999996</c:v>
                </c:pt>
                <c:pt idx="40">
                  <c:v>0.621</c:v>
                </c:pt>
                <c:pt idx="41">
                  <c:v>0.64200000000000002</c:v>
                </c:pt>
                <c:pt idx="42">
                  <c:v>0.66800000000000004</c:v>
                </c:pt>
                <c:pt idx="43">
                  <c:v>0.71099999999999997</c:v>
                </c:pt>
                <c:pt idx="44">
                  <c:v>0.74399999999999999</c:v>
                </c:pt>
                <c:pt idx="45">
                  <c:v>0.749</c:v>
                </c:pt>
                <c:pt idx="46">
                  <c:v>0.73499999999999999</c:v>
                </c:pt>
                <c:pt idx="47">
                  <c:v>0.77200000000000002</c:v>
                </c:pt>
                <c:pt idx="48">
                  <c:v>0.44800000000000001</c:v>
                </c:pt>
                <c:pt idx="49">
                  <c:v>0.47499999999999998</c:v>
                </c:pt>
                <c:pt idx="50">
                  <c:v>0.48199999999999998</c:v>
                </c:pt>
                <c:pt idx="51">
                  <c:v>0.49</c:v>
                </c:pt>
                <c:pt idx="52">
                  <c:v>0.51400000000000001</c:v>
                </c:pt>
                <c:pt idx="53">
                  <c:v>0.53500000000000003</c:v>
                </c:pt>
                <c:pt idx="54">
                  <c:v>0.56499999999999995</c:v>
                </c:pt>
                <c:pt idx="55">
                  <c:v>0.58399999999999996</c:v>
                </c:pt>
                <c:pt idx="56">
                  <c:v>0.61399999999999999</c:v>
                </c:pt>
                <c:pt idx="57">
                  <c:v>0.61399999999999999</c:v>
                </c:pt>
                <c:pt idx="58">
                  <c:v>0.629</c:v>
                </c:pt>
                <c:pt idx="59">
                  <c:v>0.58899999999999997</c:v>
                </c:pt>
                <c:pt idx="60">
                  <c:v>0.60799999999999998</c:v>
                </c:pt>
                <c:pt idx="61">
                  <c:v>0.63500000000000001</c:v>
                </c:pt>
                <c:pt idx="62">
                  <c:v>0.65</c:v>
                </c:pt>
                <c:pt idx="63">
                  <c:v>0.66800000000000004</c:v>
                </c:pt>
                <c:pt idx="64">
                  <c:v>0.70799999999999996</c:v>
                </c:pt>
                <c:pt idx="65">
                  <c:v>0.746</c:v>
                </c:pt>
                <c:pt idx="66">
                  <c:v>0.77500000000000002</c:v>
                </c:pt>
                <c:pt idx="67">
                  <c:v>0.80600000000000005</c:v>
                </c:pt>
                <c:pt idx="68">
                  <c:v>0.85099999999999998</c:v>
                </c:pt>
                <c:pt idx="69">
                  <c:v>0.85499999999999998</c:v>
                </c:pt>
                <c:pt idx="70">
                  <c:v>0.85699999999999998</c:v>
                </c:pt>
                <c:pt idx="71">
                  <c:v>0.90400000000000003</c:v>
                </c:pt>
                <c:pt idx="72">
                  <c:v>0.92200000000000004</c:v>
                </c:pt>
                <c:pt idx="73">
                  <c:v>0.92800000000000005</c:v>
                </c:pt>
                <c:pt idx="74">
                  <c:v>0.95699999999999996</c:v>
                </c:pt>
                <c:pt idx="75">
                  <c:v>0.96299999999999997</c:v>
                </c:pt>
                <c:pt idx="76">
                  <c:v>1.016</c:v>
                </c:pt>
                <c:pt idx="77">
                  <c:v>1.038</c:v>
                </c:pt>
                <c:pt idx="78">
                  <c:v>1.046</c:v>
                </c:pt>
                <c:pt idx="79">
                  <c:v>1.0349999999999999</c:v>
                </c:pt>
                <c:pt idx="80">
                  <c:v>1.0109999999999999</c:v>
                </c:pt>
                <c:pt idx="81">
                  <c:v>1.048</c:v>
                </c:pt>
                <c:pt idx="82">
                  <c:v>1.0620000000000001</c:v>
                </c:pt>
                <c:pt idx="83">
                  <c:v>1.0569999999999999</c:v>
                </c:pt>
                <c:pt idx="84">
                  <c:v>1.109</c:v>
                </c:pt>
                <c:pt idx="85">
                  <c:v>1.145</c:v>
                </c:pt>
                <c:pt idx="86">
                  <c:v>1.1599999999999999</c:v>
                </c:pt>
                <c:pt idx="87">
                  <c:v>1.101</c:v>
                </c:pt>
                <c:pt idx="88">
                  <c:v>1.113</c:v>
                </c:pt>
                <c:pt idx="89">
                  <c:v>1.123</c:v>
                </c:pt>
                <c:pt idx="90">
                  <c:v>1.1439999999999999</c:v>
                </c:pt>
                <c:pt idx="91">
                  <c:v>1.101</c:v>
                </c:pt>
                <c:pt idx="92">
                  <c:v>1.0840000000000001</c:v>
                </c:pt>
                <c:pt idx="93">
                  <c:v>1.157</c:v>
                </c:pt>
                <c:pt idx="94">
                  <c:v>1.1879999999999999</c:v>
                </c:pt>
                <c:pt idx="95">
                  <c:v>1.038</c:v>
                </c:pt>
                <c:pt idx="96">
                  <c:v>1.0509999999999999</c:v>
                </c:pt>
                <c:pt idx="97">
                  <c:v>1.153</c:v>
                </c:pt>
                <c:pt idx="98">
                  <c:v>1.1659999999999999</c:v>
                </c:pt>
                <c:pt idx="99">
                  <c:v>1.2370000000000001</c:v>
                </c:pt>
                <c:pt idx="100">
                  <c:v>1.2470000000000001</c:v>
                </c:pt>
                <c:pt idx="101">
                  <c:v>1.2450000000000001</c:v>
                </c:pt>
                <c:pt idx="102">
                  <c:v>1.278</c:v>
                </c:pt>
                <c:pt idx="103">
                  <c:v>1.3120000000000001</c:v>
                </c:pt>
                <c:pt idx="104">
                  <c:v>1.3069999999999999</c:v>
                </c:pt>
                <c:pt idx="105">
                  <c:v>1.39</c:v>
                </c:pt>
                <c:pt idx="106">
                  <c:v>1.413</c:v>
                </c:pt>
                <c:pt idx="107">
                  <c:v>1.4079999999999999</c:v>
                </c:pt>
                <c:pt idx="108">
                  <c:v>1.361</c:v>
                </c:pt>
                <c:pt idx="109">
                  <c:v>1.385</c:v>
                </c:pt>
                <c:pt idx="110">
                  <c:v>1.393</c:v>
                </c:pt>
                <c:pt idx="111">
                  <c:v>1.4750000000000001</c:v>
                </c:pt>
                <c:pt idx="112">
                  <c:v>1.526</c:v>
                </c:pt>
                <c:pt idx="113">
                  <c:v>1.514</c:v>
                </c:pt>
                <c:pt idx="114">
                  <c:v>1.579</c:v>
                </c:pt>
                <c:pt idx="115">
                  <c:v>1.6060000000000001</c:v>
                </c:pt>
                <c:pt idx="116">
                  <c:v>1.655</c:v>
                </c:pt>
                <c:pt idx="117">
                  <c:v>1.6850000000000001</c:v>
                </c:pt>
                <c:pt idx="118">
                  <c:v>1.663</c:v>
                </c:pt>
                <c:pt idx="119">
                  <c:v>1.7470000000000001</c:v>
                </c:pt>
                <c:pt idx="120">
                  <c:v>1.7629999999999999</c:v>
                </c:pt>
                <c:pt idx="121">
                  <c:v>1.7030000000000001</c:v>
                </c:pt>
                <c:pt idx="122">
                  <c:v>1.833</c:v>
                </c:pt>
                <c:pt idx="123">
                  <c:v>1.853</c:v>
                </c:pt>
                <c:pt idx="124">
                  <c:v>1.845</c:v>
                </c:pt>
                <c:pt idx="125">
                  <c:v>1.891</c:v>
                </c:pt>
                <c:pt idx="126">
                  <c:v>1.9279999999999999</c:v>
                </c:pt>
                <c:pt idx="127">
                  <c:v>1.974</c:v>
                </c:pt>
                <c:pt idx="128">
                  <c:v>1.9359999999999999</c:v>
                </c:pt>
                <c:pt idx="129">
                  <c:v>2.0259999999999998</c:v>
                </c:pt>
                <c:pt idx="130">
                  <c:v>2.069</c:v>
                </c:pt>
                <c:pt idx="131">
                  <c:v>2.024</c:v>
                </c:pt>
                <c:pt idx="132">
                  <c:v>2.226</c:v>
                </c:pt>
                <c:pt idx="133">
                  <c:v>2.2909999999999999</c:v>
                </c:pt>
                <c:pt idx="134">
                  <c:v>2.3170000000000002</c:v>
                </c:pt>
                <c:pt idx="135">
                  <c:v>2.0059999999999998</c:v>
                </c:pt>
                <c:pt idx="136">
                  <c:v>1.42</c:v>
                </c:pt>
                <c:pt idx="137">
                  <c:v>1.4510000000000001</c:v>
                </c:pt>
                <c:pt idx="138">
                  <c:v>1.7</c:v>
                </c:pt>
                <c:pt idx="139">
                  <c:v>1.9430000000000001</c:v>
                </c:pt>
                <c:pt idx="140">
                  <c:v>2.0659999999999998</c:v>
                </c:pt>
                <c:pt idx="141">
                  <c:v>2.1240000000000001</c:v>
                </c:pt>
                <c:pt idx="142">
                  <c:v>2.125</c:v>
                </c:pt>
                <c:pt idx="143">
                  <c:v>2.1230000000000002</c:v>
                </c:pt>
                <c:pt idx="144">
                  <c:v>2.129</c:v>
                </c:pt>
                <c:pt idx="145">
                  <c:v>2.0219999999999998</c:v>
                </c:pt>
                <c:pt idx="146">
                  <c:v>2.141</c:v>
                </c:pt>
                <c:pt idx="147">
                  <c:v>2.19</c:v>
                </c:pt>
                <c:pt idx="148">
                  <c:v>2.23</c:v>
                </c:pt>
                <c:pt idx="149">
                  <c:v>2.2309999999999999</c:v>
                </c:pt>
                <c:pt idx="150">
                  <c:v>2.1520000000000001</c:v>
                </c:pt>
                <c:pt idx="151">
                  <c:v>2.2130000000000001</c:v>
                </c:pt>
                <c:pt idx="152">
                  <c:v>2.2589999999999999</c:v>
                </c:pt>
                <c:pt idx="153">
                  <c:v>2.2400000000000002</c:v>
                </c:pt>
                <c:pt idx="154">
                  <c:v>2.3029999999999999</c:v>
                </c:pt>
                <c:pt idx="155">
                  <c:v>2.2599999999999998</c:v>
                </c:pt>
                <c:pt idx="156">
                  <c:v>2.13</c:v>
                </c:pt>
                <c:pt idx="157">
                  <c:v>2.153</c:v>
                </c:pt>
                <c:pt idx="158">
                  <c:v>2.2589999999999999</c:v>
                </c:pt>
                <c:pt idx="159">
                  <c:v>1.845</c:v>
                </c:pt>
                <c:pt idx="160">
                  <c:v>2.0910000000000002</c:v>
                </c:pt>
                <c:pt idx="161">
                  <c:v>2.2959999999999998</c:v>
                </c:pt>
                <c:pt idx="162">
                  <c:v>2.3290000000000002</c:v>
                </c:pt>
                <c:pt idx="163">
                  <c:v>2.3180000000000001</c:v>
                </c:pt>
                <c:pt idx="164">
                  <c:v>2.3820000000000001</c:v>
                </c:pt>
                <c:pt idx="165">
                  <c:v>2.3660000000000001</c:v>
                </c:pt>
                <c:pt idx="166">
                  <c:v>2.2890000000000001</c:v>
                </c:pt>
                <c:pt idx="167">
                  <c:v>1.992</c:v>
                </c:pt>
                <c:pt idx="168">
                  <c:v>2.1819999999999999</c:v>
                </c:pt>
                <c:pt idx="169">
                  <c:v>2.3410000000000002</c:v>
                </c:pt>
                <c:pt idx="170">
                  <c:v>2.339</c:v>
                </c:pt>
                <c:pt idx="171">
                  <c:v>2.3929999999999998</c:v>
                </c:pt>
                <c:pt idx="172">
                  <c:v>2.4209999999999998</c:v>
                </c:pt>
                <c:pt idx="173">
                  <c:v>2.4900000000000002</c:v>
                </c:pt>
                <c:pt idx="174">
                  <c:v>2.5329999999999999</c:v>
                </c:pt>
                <c:pt idx="175">
                  <c:v>2.5550000000000002</c:v>
                </c:pt>
                <c:pt idx="176">
                  <c:v>2.6480000000000001</c:v>
                </c:pt>
                <c:pt idx="177">
                  <c:v>2.6179999999999999</c:v>
                </c:pt>
                <c:pt idx="178">
                  <c:v>2.6629999999999998</c:v>
                </c:pt>
                <c:pt idx="179">
                  <c:v>2.7109999999999999</c:v>
                </c:pt>
                <c:pt idx="180">
                  <c:v>2.3039999999999998</c:v>
                </c:pt>
                <c:pt idx="181">
                  <c:v>2.5859999999999999</c:v>
                </c:pt>
                <c:pt idx="182">
                  <c:v>2.6030000000000002</c:v>
                </c:pt>
                <c:pt idx="183">
                  <c:v>2.665</c:v>
                </c:pt>
                <c:pt idx="184">
                  <c:v>2.694</c:v>
                </c:pt>
                <c:pt idx="185">
                  <c:v>2.6819999999999999</c:v>
                </c:pt>
                <c:pt idx="186">
                  <c:v>2.6659999999999999</c:v>
                </c:pt>
                <c:pt idx="187">
                  <c:v>2.7130000000000001</c:v>
                </c:pt>
                <c:pt idx="188">
                  <c:v>2.7370000000000001</c:v>
                </c:pt>
                <c:pt idx="189">
                  <c:v>2.63</c:v>
                </c:pt>
                <c:pt idx="190">
                  <c:v>2.6789999999999998</c:v>
                </c:pt>
                <c:pt idx="191">
                  <c:v>2.6080000000000001</c:v>
                </c:pt>
                <c:pt idx="192">
                  <c:v>2.5670000000000002</c:v>
                </c:pt>
                <c:pt idx="193">
                  <c:v>2.5270000000000001</c:v>
                </c:pt>
                <c:pt idx="194">
                  <c:v>2.657</c:v>
                </c:pt>
                <c:pt idx="195">
                  <c:v>2.6819999999999999</c:v>
                </c:pt>
                <c:pt idx="196">
                  <c:v>2.6059999999999999</c:v>
                </c:pt>
                <c:pt idx="197">
                  <c:v>2.6890000000000001</c:v>
                </c:pt>
                <c:pt idx="198">
                  <c:v>2.7509999999999999</c:v>
                </c:pt>
                <c:pt idx="199">
                  <c:v>2.7480000000000002</c:v>
                </c:pt>
                <c:pt idx="200">
                  <c:v>2.77</c:v>
                </c:pt>
                <c:pt idx="201">
                  <c:v>2.7570000000000001</c:v>
                </c:pt>
                <c:pt idx="202">
                  <c:v>2.7450000000000001</c:v>
                </c:pt>
                <c:pt idx="203">
                  <c:v>2.59</c:v>
                </c:pt>
                <c:pt idx="204">
                  <c:v>2.57</c:v>
                </c:pt>
                <c:pt idx="205">
                  <c:v>2.6259999999999999</c:v>
                </c:pt>
                <c:pt idx="206">
                  <c:v>2.6480000000000001</c:v>
                </c:pt>
                <c:pt idx="207">
                  <c:v>2.7309999999999999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96-47AA-BD54-ADA52586CBFA}"/>
            </c:ext>
          </c:extLst>
        </c:ser>
        <c:ser>
          <c:idx val="4"/>
          <c:order val="7"/>
          <c:tx>
            <c:strRef>
              <c:f>'43'!$F$28</c:f>
              <c:strCache>
                <c:ptCount val="1"/>
                <c:pt idx="0">
                  <c:v>Eagle Ford</c:v>
                </c:pt>
              </c:strCache>
            </c:strRef>
          </c:tx>
          <c:spPr>
            <a:solidFill>
              <a:srgbClr val="ECE3F5">
                <a:alpha val="70000"/>
              </a:srgbClr>
            </a:solidFill>
          </c:spPr>
          <c:cat>
            <c:numRef>
              <c:f>'43'!$A$29:$A$256</c:f>
              <c:numCache>
                <c:formatCode>mmm\ yyyy</c:formatCode>
                <c:ptCount val="228"/>
                <c:pt idx="0">
                  <c:v>39844</c:v>
                </c:pt>
                <c:pt idx="1">
                  <c:v>39872</c:v>
                </c:pt>
                <c:pt idx="2">
                  <c:v>39903</c:v>
                </c:pt>
                <c:pt idx="3">
                  <c:v>39933</c:v>
                </c:pt>
                <c:pt idx="4">
                  <c:v>39964</c:v>
                </c:pt>
                <c:pt idx="5">
                  <c:v>39994</c:v>
                </c:pt>
                <c:pt idx="6">
                  <c:v>40025</c:v>
                </c:pt>
                <c:pt idx="7">
                  <c:v>40056</c:v>
                </c:pt>
                <c:pt idx="8">
                  <c:v>40086</c:v>
                </c:pt>
                <c:pt idx="9">
                  <c:v>40117</c:v>
                </c:pt>
                <c:pt idx="10">
                  <c:v>40147</c:v>
                </c:pt>
                <c:pt idx="11">
                  <c:v>40178</c:v>
                </c:pt>
                <c:pt idx="12">
                  <c:v>40209</c:v>
                </c:pt>
                <c:pt idx="13">
                  <c:v>40237</c:v>
                </c:pt>
                <c:pt idx="14">
                  <c:v>40268</c:v>
                </c:pt>
                <c:pt idx="15">
                  <c:v>40298</c:v>
                </c:pt>
                <c:pt idx="16">
                  <c:v>40329</c:v>
                </c:pt>
                <c:pt idx="17">
                  <c:v>40359</c:v>
                </c:pt>
                <c:pt idx="18">
                  <c:v>40390</c:v>
                </c:pt>
                <c:pt idx="19">
                  <c:v>40421</c:v>
                </c:pt>
                <c:pt idx="20">
                  <c:v>40451</c:v>
                </c:pt>
                <c:pt idx="21">
                  <c:v>40482</c:v>
                </c:pt>
                <c:pt idx="22">
                  <c:v>40512</c:v>
                </c:pt>
                <c:pt idx="23">
                  <c:v>40543</c:v>
                </c:pt>
                <c:pt idx="24">
                  <c:v>40574</c:v>
                </c:pt>
                <c:pt idx="25">
                  <c:v>40602</c:v>
                </c:pt>
                <c:pt idx="26">
                  <c:v>40633</c:v>
                </c:pt>
                <c:pt idx="27">
                  <c:v>40663</c:v>
                </c:pt>
                <c:pt idx="28">
                  <c:v>40694</c:v>
                </c:pt>
                <c:pt idx="29">
                  <c:v>40724</c:v>
                </c:pt>
                <c:pt idx="30">
                  <c:v>40755</c:v>
                </c:pt>
                <c:pt idx="31">
                  <c:v>40786</c:v>
                </c:pt>
                <c:pt idx="32">
                  <c:v>40816</c:v>
                </c:pt>
                <c:pt idx="33">
                  <c:v>40847</c:v>
                </c:pt>
                <c:pt idx="34">
                  <c:v>40877</c:v>
                </c:pt>
                <c:pt idx="35">
                  <c:v>40908</c:v>
                </c:pt>
                <c:pt idx="36">
                  <c:v>40939</c:v>
                </c:pt>
                <c:pt idx="37">
                  <c:v>40968</c:v>
                </c:pt>
                <c:pt idx="38">
                  <c:v>40999</c:v>
                </c:pt>
                <c:pt idx="39">
                  <c:v>41029</c:v>
                </c:pt>
                <c:pt idx="40">
                  <c:v>41060</c:v>
                </c:pt>
                <c:pt idx="41">
                  <c:v>41090</c:v>
                </c:pt>
                <c:pt idx="42">
                  <c:v>41121</c:v>
                </c:pt>
                <c:pt idx="43">
                  <c:v>41152</c:v>
                </c:pt>
                <c:pt idx="44">
                  <c:v>41182</c:v>
                </c:pt>
                <c:pt idx="45">
                  <c:v>41213</c:v>
                </c:pt>
                <c:pt idx="46">
                  <c:v>41243</c:v>
                </c:pt>
                <c:pt idx="47">
                  <c:v>41274</c:v>
                </c:pt>
                <c:pt idx="48">
                  <c:v>41305</c:v>
                </c:pt>
                <c:pt idx="49">
                  <c:v>41333</c:v>
                </c:pt>
                <c:pt idx="50">
                  <c:v>41364</c:v>
                </c:pt>
                <c:pt idx="51">
                  <c:v>41394</c:v>
                </c:pt>
                <c:pt idx="52">
                  <c:v>41425</c:v>
                </c:pt>
                <c:pt idx="53">
                  <c:v>41455</c:v>
                </c:pt>
                <c:pt idx="54">
                  <c:v>41486</c:v>
                </c:pt>
                <c:pt idx="55">
                  <c:v>41517</c:v>
                </c:pt>
                <c:pt idx="56">
                  <c:v>41547</c:v>
                </c:pt>
                <c:pt idx="57">
                  <c:v>41578</c:v>
                </c:pt>
                <c:pt idx="58">
                  <c:v>41608</c:v>
                </c:pt>
                <c:pt idx="59">
                  <c:v>41639</c:v>
                </c:pt>
                <c:pt idx="60">
                  <c:v>41670</c:v>
                </c:pt>
                <c:pt idx="61">
                  <c:v>41698</c:v>
                </c:pt>
                <c:pt idx="62">
                  <c:v>41729</c:v>
                </c:pt>
                <c:pt idx="63">
                  <c:v>41759</c:v>
                </c:pt>
                <c:pt idx="64">
                  <c:v>41790</c:v>
                </c:pt>
                <c:pt idx="65">
                  <c:v>41820</c:v>
                </c:pt>
                <c:pt idx="66">
                  <c:v>41851</c:v>
                </c:pt>
                <c:pt idx="67">
                  <c:v>41882</c:v>
                </c:pt>
                <c:pt idx="68">
                  <c:v>41912</c:v>
                </c:pt>
                <c:pt idx="69">
                  <c:v>41943</c:v>
                </c:pt>
                <c:pt idx="70">
                  <c:v>41973</c:v>
                </c:pt>
                <c:pt idx="71">
                  <c:v>42004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  <c:pt idx="144">
                  <c:v>44197</c:v>
                </c:pt>
                <c:pt idx="145">
                  <c:v>44228</c:v>
                </c:pt>
                <c:pt idx="146">
                  <c:v>44256</c:v>
                </c:pt>
                <c:pt idx="147">
                  <c:v>44287</c:v>
                </c:pt>
                <c:pt idx="148">
                  <c:v>44317</c:v>
                </c:pt>
                <c:pt idx="149">
                  <c:v>44348</c:v>
                </c:pt>
                <c:pt idx="150">
                  <c:v>44378</c:v>
                </c:pt>
                <c:pt idx="151">
                  <c:v>44409</c:v>
                </c:pt>
                <c:pt idx="152">
                  <c:v>44440</c:v>
                </c:pt>
                <c:pt idx="153">
                  <c:v>44470</c:v>
                </c:pt>
                <c:pt idx="154">
                  <c:v>44501</c:v>
                </c:pt>
                <c:pt idx="155">
                  <c:v>44531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  <c:pt idx="168">
                  <c:v>44927</c:v>
                </c:pt>
                <c:pt idx="169">
                  <c:v>44958</c:v>
                </c:pt>
                <c:pt idx="170">
                  <c:v>44986</c:v>
                </c:pt>
                <c:pt idx="171">
                  <c:v>45017</c:v>
                </c:pt>
                <c:pt idx="172">
                  <c:v>45047</c:v>
                </c:pt>
                <c:pt idx="173">
                  <c:v>45078</c:v>
                </c:pt>
                <c:pt idx="174">
                  <c:v>45108</c:v>
                </c:pt>
                <c:pt idx="175">
                  <c:v>45139</c:v>
                </c:pt>
                <c:pt idx="176">
                  <c:v>45170</c:v>
                </c:pt>
                <c:pt idx="177">
                  <c:v>45200</c:v>
                </c:pt>
                <c:pt idx="178">
                  <c:v>45231</c:v>
                </c:pt>
                <c:pt idx="179">
                  <c:v>45261</c:v>
                </c:pt>
                <c:pt idx="180">
                  <c:v>45292</c:v>
                </c:pt>
                <c:pt idx="181">
                  <c:v>45323</c:v>
                </c:pt>
                <c:pt idx="182">
                  <c:v>45352</c:v>
                </c:pt>
                <c:pt idx="183">
                  <c:v>45383</c:v>
                </c:pt>
                <c:pt idx="184">
                  <c:v>45413</c:v>
                </c:pt>
                <c:pt idx="185">
                  <c:v>45444</c:v>
                </c:pt>
                <c:pt idx="186">
                  <c:v>45474</c:v>
                </c:pt>
                <c:pt idx="187">
                  <c:v>45505</c:v>
                </c:pt>
                <c:pt idx="188">
                  <c:v>45536</c:v>
                </c:pt>
                <c:pt idx="189">
                  <c:v>45566</c:v>
                </c:pt>
                <c:pt idx="190">
                  <c:v>45597</c:v>
                </c:pt>
                <c:pt idx="191">
                  <c:v>45627</c:v>
                </c:pt>
                <c:pt idx="192">
                  <c:v>45658</c:v>
                </c:pt>
                <c:pt idx="193">
                  <c:v>45689</c:v>
                </c:pt>
                <c:pt idx="194">
                  <c:v>45717</c:v>
                </c:pt>
                <c:pt idx="195">
                  <c:v>45748</c:v>
                </c:pt>
                <c:pt idx="196">
                  <c:v>45778</c:v>
                </c:pt>
                <c:pt idx="197">
                  <c:v>45809</c:v>
                </c:pt>
                <c:pt idx="198">
                  <c:v>45839</c:v>
                </c:pt>
                <c:pt idx="199">
                  <c:v>45870</c:v>
                </c:pt>
                <c:pt idx="200">
                  <c:v>45901</c:v>
                </c:pt>
                <c:pt idx="201">
                  <c:v>45931</c:v>
                </c:pt>
                <c:pt idx="202">
                  <c:v>45962</c:v>
                </c:pt>
                <c:pt idx="203">
                  <c:v>45992</c:v>
                </c:pt>
                <c:pt idx="204">
                  <c:v>46023</c:v>
                </c:pt>
                <c:pt idx="205">
                  <c:v>46054</c:v>
                </c:pt>
                <c:pt idx="206">
                  <c:v>46082</c:v>
                </c:pt>
                <c:pt idx="207">
                  <c:v>46113</c:v>
                </c:pt>
                <c:pt idx="208">
                  <c:v>46143</c:v>
                </c:pt>
                <c:pt idx="209">
                  <c:v>46174</c:v>
                </c:pt>
                <c:pt idx="210">
                  <c:v>46204</c:v>
                </c:pt>
                <c:pt idx="211">
                  <c:v>46235</c:v>
                </c:pt>
                <c:pt idx="212">
                  <c:v>46266</c:v>
                </c:pt>
                <c:pt idx="213">
                  <c:v>46296</c:v>
                </c:pt>
                <c:pt idx="214">
                  <c:v>46327</c:v>
                </c:pt>
                <c:pt idx="215">
                  <c:v>46357</c:v>
                </c:pt>
                <c:pt idx="216">
                  <c:v>46388</c:v>
                </c:pt>
                <c:pt idx="217">
                  <c:v>46419</c:v>
                </c:pt>
                <c:pt idx="218">
                  <c:v>46447</c:v>
                </c:pt>
                <c:pt idx="219">
                  <c:v>46478</c:v>
                </c:pt>
                <c:pt idx="220">
                  <c:v>46508</c:v>
                </c:pt>
                <c:pt idx="221">
                  <c:v>46539</c:v>
                </c:pt>
                <c:pt idx="222">
                  <c:v>46569</c:v>
                </c:pt>
                <c:pt idx="223">
                  <c:v>46600</c:v>
                </c:pt>
                <c:pt idx="224">
                  <c:v>46631</c:v>
                </c:pt>
                <c:pt idx="225">
                  <c:v>46661</c:v>
                </c:pt>
                <c:pt idx="226">
                  <c:v>46692</c:v>
                </c:pt>
                <c:pt idx="227">
                  <c:v>46722</c:v>
                </c:pt>
              </c:numCache>
            </c:numRef>
          </c:cat>
          <c:val>
            <c:numRef>
              <c:f>'43'!$F$29:$F$256</c:f>
              <c:numCache>
                <c:formatCode>0.00</c:formatCode>
                <c:ptCount val="228"/>
                <c:pt idx="0">
                  <c:v>6.0000000000000001E-3</c:v>
                </c:pt>
                <c:pt idx="1">
                  <c:v>0.01</c:v>
                </c:pt>
                <c:pt idx="2">
                  <c:v>1.2E-2</c:v>
                </c:pt>
                <c:pt idx="3">
                  <c:v>1.4999999999999999E-2</c:v>
                </c:pt>
                <c:pt idx="4">
                  <c:v>2.1000000000000001E-2</c:v>
                </c:pt>
                <c:pt idx="5">
                  <c:v>2.7E-2</c:v>
                </c:pt>
                <c:pt idx="6">
                  <c:v>3.6999999999999998E-2</c:v>
                </c:pt>
                <c:pt idx="7">
                  <c:v>4.8000000000000001E-2</c:v>
                </c:pt>
                <c:pt idx="8">
                  <c:v>6.0999999999999999E-2</c:v>
                </c:pt>
                <c:pt idx="9">
                  <c:v>8.6999999999999994E-2</c:v>
                </c:pt>
                <c:pt idx="10">
                  <c:v>0.127</c:v>
                </c:pt>
                <c:pt idx="11">
                  <c:v>0.126</c:v>
                </c:pt>
                <c:pt idx="12">
                  <c:v>0.13800000000000001</c:v>
                </c:pt>
                <c:pt idx="13">
                  <c:v>0.14899999999999999</c:v>
                </c:pt>
                <c:pt idx="14">
                  <c:v>0.16300000000000001</c:v>
                </c:pt>
                <c:pt idx="15">
                  <c:v>0.182</c:v>
                </c:pt>
                <c:pt idx="16">
                  <c:v>0.223</c:v>
                </c:pt>
                <c:pt idx="17">
                  <c:v>0.27200000000000002</c:v>
                </c:pt>
                <c:pt idx="18">
                  <c:v>0.28699999999999998</c:v>
                </c:pt>
                <c:pt idx="19">
                  <c:v>0.32400000000000001</c:v>
                </c:pt>
                <c:pt idx="20">
                  <c:v>0.373</c:v>
                </c:pt>
                <c:pt idx="21">
                  <c:v>0.41699999999999998</c:v>
                </c:pt>
                <c:pt idx="22">
                  <c:v>0.46700000000000003</c:v>
                </c:pt>
                <c:pt idx="23">
                  <c:v>0.60499999999999998</c:v>
                </c:pt>
                <c:pt idx="24">
                  <c:v>0.67300000000000004</c:v>
                </c:pt>
                <c:pt idx="25">
                  <c:v>0.71899999999999997</c:v>
                </c:pt>
                <c:pt idx="26">
                  <c:v>0.73799999999999999</c:v>
                </c:pt>
                <c:pt idx="27">
                  <c:v>0.86899999999999999</c:v>
                </c:pt>
                <c:pt idx="28">
                  <c:v>0.93600000000000005</c:v>
                </c:pt>
                <c:pt idx="29">
                  <c:v>0.98799999999999999</c:v>
                </c:pt>
                <c:pt idx="30">
                  <c:v>1.091</c:v>
                </c:pt>
                <c:pt idx="31">
                  <c:v>1.2350000000000001</c:v>
                </c:pt>
                <c:pt idx="32">
                  <c:v>1.4059999999999999</c:v>
                </c:pt>
                <c:pt idx="33">
                  <c:v>1.4970000000000001</c:v>
                </c:pt>
                <c:pt idx="34">
                  <c:v>1.665</c:v>
                </c:pt>
                <c:pt idx="35">
                  <c:v>1.794</c:v>
                </c:pt>
                <c:pt idx="36">
                  <c:v>1.89</c:v>
                </c:pt>
                <c:pt idx="37">
                  <c:v>1.9379999999999999</c:v>
                </c:pt>
                <c:pt idx="38">
                  <c:v>2.0350000000000001</c:v>
                </c:pt>
                <c:pt idx="39">
                  <c:v>2.0699999999999998</c:v>
                </c:pt>
                <c:pt idx="40">
                  <c:v>2.2349999999999999</c:v>
                </c:pt>
                <c:pt idx="41">
                  <c:v>2.3370000000000002</c:v>
                </c:pt>
                <c:pt idx="42">
                  <c:v>2.4449999999999998</c:v>
                </c:pt>
                <c:pt idx="43">
                  <c:v>2.62</c:v>
                </c:pt>
                <c:pt idx="44">
                  <c:v>2.7330000000000001</c:v>
                </c:pt>
                <c:pt idx="45">
                  <c:v>2.8809999999999998</c:v>
                </c:pt>
                <c:pt idx="46">
                  <c:v>2.9940000000000002</c:v>
                </c:pt>
                <c:pt idx="47">
                  <c:v>3.0030000000000001</c:v>
                </c:pt>
                <c:pt idx="48">
                  <c:v>2.5609999999999999</c:v>
                </c:pt>
                <c:pt idx="49">
                  <c:v>2.7090000000000001</c:v>
                </c:pt>
                <c:pt idx="50">
                  <c:v>2.8620000000000001</c:v>
                </c:pt>
                <c:pt idx="51">
                  <c:v>2.94</c:v>
                </c:pt>
                <c:pt idx="52">
                  <c:v>3.0630000000000002</c:v>
                </c:pt>
                <c:pt idx="53">
                  <c:v>3.2090000000000001</c:v>
                </c:pt>
                <c:pt idx="54">
                  <c:v>3.2549999999999999</c:v>
                </c:pt>
                <c:pt idx="55">
                  <c:v>3.2410000000000001</c:v>
                </c:pt>
                <c:pt idx="56">
                  <c:v>3.3029999999999999</c:v>
                </c:pt>
                <c:pt idx="57">
                  <c:v>3.2650000000000001</c:v>
                </c:pt>
                <c:pt idx="58">
                  <c:v>3.2450000000000001</c:v>
                </c:pt>
                <c:pt idx="59">
                  <c:v>3.4340000000000002</c:v>
                </c:pt>
                <c:pt idx="60">
                  <c:v>3.343</c:v>
                </c:pt>
                <c:pt idx="61">
                  <c:v>3.4319999999999999</c:v>
                </c:pt>
                <c:pt idx="62">
                  <c:v>3.5569999999999999</c:v>
                </c:pt>
                <c:pt idx="63">
                  <c:v>3.7440000000000002</c:v>
                </c:pt>
                <c:pt idx="64">
                  <c:v>3.8940000000000001</c:v>
                </c:pt>
                <c:pt idx="65">
                  <c:v>4.0039999999999996</c:v>
                </c:pt>
                <c:pt idx="66">
                  <c:v>4.0460000000000003</c:v>
                </c:pt>
                <c:pt idx="67">
                  <c:v>4.0890000000000004</c:v>
                </c:pt>
                <c:pt idx="68">
                  <c:v>4.101</c:v>
                </c:pt>
                <c:pt idx="69">
                  <c:v>4.1849999999999996</c:v>
                </c:pt>
                <c:pt idx="70">
                  <c:v>4.2990000000000004</c:v>
                </c:pt>
                <c:pt idx="71">
                  <c:v>4.5739999999999998</c:v>
                </c:pt>
                <c:pt idx="72">
                  <c:v>4.4139999999999997</c:v>
                </c:pt>
                <c:pt idx="73">
                  <c:v>4.5199999999999996</c:v>
                </c:pt>
                <c:pt idx="74">
                  <c:v>4.5529999999999999</c:v>
                </c:pt>
                <c:pt idx="75">
                  <c:v>4.53</c:v>
                </c:pt>
                <c:pt idx="76">
                  <c:v>4.5110000000000001</c:v>
                </c:pt>
                <c:pt idx="77">
                  <c:v>4.508</c:v>
                </c:pt>
                <c:pt idx="78">
                  <c:v>4.6050000000000004</c:v>
                </c:pt>
                <c:pt idx="79">
                  <c:v>4.5359999999999996</c:v>
                </c:pt>
                <c:pt idx="80">
                  <c:v>4.6559999999999997</c:v>
                </c:pt>
                <c:pt idx="81">
                  <c:v>4.6390000000000002</c:v>
                </c:pt>
                <c:pt idx="82">
                  <c:v>4.5110000000000001</c:v>
                </c:pt>
                <c:pt idx="83">
                  <c:v>4.5579999999999998</c:v>
                </c:pt>
                <c:pt idx="84">
                  <c:v>4.3440000000000003</c:v>
                </c:pt>
                <c:pt idx="85">
                  <c:v>4.2830000000000004</c:v>
                </c:pt>
                <c:pt idx="86">
                  <c:v>4.2439999999999998</c:v>
                </c:pt>
                <c:pt idx="87">
                  <c:v>4.2530000000000001</c:v>
                </c:pt>
                <c:pt idx="88">
                  <c:v>4.2649999999999997</c:v>
                </c:pt>
                <c:pt idx="89">
                  <c:v>4.2450000000000001</c:v>
                </c:pt>
                <c:pt idx="90">
                  <c:v>4.1559999999999997</c:v>
                </c:pt>
                <c:pt idx="91">
                  <c:v>4.0590000000000002</c:v>
                </c:pt>
                <c:pt idx="92">
                  <c:v>3.95</c:v>
                </c:pt>
                <c:pt idx="93">
                  <c:v>3.91</c:v>
                </c:pt>
                <c:pt idx="94">
                  <c:v>3.85</c:v>
                </c:pt>
                <c:pt idx="95">
                  <c:v>3.7410000000000001</c:v>
                </c:pt>
                <c:pt idx="96">
                  <c:v>3.734</c:v>
                </c:pt>
                <c:pt idx="97">
                  <c:v>3.7650000000000001</c:v>
                </c:pt>
                <c:pt idx="98">
                  <c:v>3.7130000000000001</c:v>
                </c:pt>
                <c:pt idx="99">
                  <c:v>3.7730000000000001</c:v>
                </c:pt>
                <c:pt idx="100">
                  <c:v>3.8479999999999999</c:v>
                </c:pt>
                <c:pt idx="101">
                  <c:v>3.9590000000000001</c:v>
                </c:pt>
                <c:pt idx="102">
                  <c:v>4.0880000000000001</c:v>
                </c:pt>
                <c:pt idx="103">
                  <c:v>3.82</c:v>
                </c:pt>
                <c:pt idx="104">
                  <c:v>3.9620000000000002</c:v>
                </c:pt>
                <c:pt idx="105">
                  <c:v>4.1219999999999999</c:v>
                </c:pt>
                <c:pt idx="106">
                  <c:v>4.1929999999999996</c:v>
                </c:pt>
                <c:pt idx="107">
                  <c:v>4.1230000000000002</c:v>
                </c:pt>
                <c:pt idx="108">
                  <c:v>3.9020000000000001</c:v>
                </c:pt>
                <c:pt idx="109">
                  <c:v>3.907</c:v>
                </c:pt>
                <c:pt idx="110">
                  <c:v>3.9980000000000002</c:v>
                </c:pt>
                <c:pt idx="111">
                  <c:v>3.9780000000000002</c:v>
                </c:pt>
                <c:pt idx="112">
                  <c:v>4.0220000000000002</c:v>
                </c:pt>
                <c:pt idx="113">
                  <c:v>4.0670000000000002</c:v>
                </c:pt>
                <c:pt idx="114">
                  <c:v>4.04</c:v>
                </c:pt>
                <c:pt idx="115">
                  <c:v>4.1040000000000001</c:v>
                </c:pt>
                <c:pt idx="116">
                  <c:v>4.0890000000000004</c:v>
                </c:pt>
                <c:pt idx="117">
                  <c:v>4.0720000000000001</c:v>
                </c:pt>
                <c:pt idx="118">
                  <c:v>4.1120000000000001</c:v>
                </c:pt>
                <c:pt idx="119">
                  <c:v>4.157</c:v>
                </c:pt>
                <c:pt idx="120">
                  <c:v>4.1269999999999998</c:v>
                </c:pt>
                <c:pt idx="121">
                  <c:v>4.08</c:v>
                </c:pt>
                <c:pt idx="122">
                  <c:v>4.085</c:v>
                </c:pt>
                <c:pt idx="123">
                  <c:v>4.181</c:v>
                </c:pt>
                <c:pt idx="124">
                  <c:v>4.2460000000000004</c:v>
                </c:pt>
                <c:pt idx="125">
                  <c:v>4.3230000000000004</c:v>
                </c:pt>
                <c:pt idx="126">
                  <c:v>4.3719999999999999</c:v>
                </c:pt>
                <c:pt idx="127">
                  <c:v>4.4269999999999996</c:v>
                </c:pt>
                <c:pt idx="128">
                  <c:v>4.5019999999999998</c:v>
                </c:pt>
                <c:pt idx="129">
                  <c:v>4.4909999999999997</c:v>
                </c:pt>
                <c:pt idx="130">
                  <c:v>4.4480000000000004</c:v>
                </c:pt>
                <c:pt idx="131">
                  <c:v>4.4710000000000001</c:v>
                </c:pt>
                <c:pt idx="132">
                  <c:v>4.641</c:v>
                </c:pt>
                <c:pt idx="133">
                  <c:v>4.5860000000000003</c:v>
                </c:pt>
                <c:pt idx="134">
                  <c:v>4.5720000000000001</c:v>
                </c:pt>
                <c:pt idx="135">
                  <c:v>4.3869999999999996</c:v>
                </c:pt>
                <c:pt idx="136">
                  <c:v>3.65</c:v>
                </c:pt>
                <c:pt idx="137">
                  <c:v>3.7010000000000001</c:v>
                </c:pt>
                <c:pt idx="138">
                  <c:v>3.79</c:v>
                </c:pt>
                <c:pt idx="139">
                  <c:v>3.8620000000000001</c:v>
                </c:pt>
                <c:pt idx="140">
                  <c:v>3.8130000000000002</c:v>
                </c:pt>
                <c:pt idx="141">
                  <c:v>3.7250000000000001</c:v>
                </c:pt>
                <c:pt idx="142">
                  <c:v>3.6909999999999998</c:v>
                </c:pt>
                <c:pt idx="143">
                  <c:v>3.6539999999999999</c:v>
                </c:pt>
                <c:pt idx="144">
                  <c:v>3.6150000000000002</c:v>
                </c:pt>
                <c:pt idx="145">
                  <c:v>3.2069999999999999</c:v>
                </c:pt>
                <c:pt idx="146">
                  <c:v>3.8130000000000002</c:v>
                </c:pt>
                <c:pt idx="147">
                  <c:v>3.9119999999999999</c:v>
                </c:pt>
                <c:pt idx="148">
                  <c:v>3.839</c:v>
                </c:pt>
                <c:pt idx="149">
                  <c:v>3.7970000000000002</c:v>
                </c:pt>
                <c:pt idx="150">
                  <c:v>3.8719999999999999</c:v>
                </c:pt>
                <c:pt idx="151">
                  <c:v>3.8039999999999998</c:v>
                </c:pt>
                <c:pt idx="152">
                  <c:v>3.8340000000000001</c:v>
                </c:pt>
                <c:pt idx="153">
                  <c:v>3.8039999999999998</c:v>
                </c:pt>
                <c:pt idx="154">
                  <c:v>3.7890000000000001</c:v>
                </c:pt>
                <c:pt idx="155">
                  <c:v>3.883</c:v>
                </c:pt>
                <c:pt idx="156">
                  <c:v>3.7949999999999999</c:v>
                </c:pt>
                <c:pt idx="157">
                  <c:v>3.887</c:v>
                </c:pt>
                <c:pt idx="158">
                  <c:v>3.95</c:v>
                </c:pt>
                <c:pt idx="159">
                  <c:v>4.1289999999999996</c:v>
                </c:pt>
                <c:pt idx="160">
                  <c:v>4.1550000000000002</c:v>
                </c:pt>
                <c:pt idx="161">
                  <c:v>4.2930000000000001</c:v>
                </c:pt>
                <c:pt idx="162">
                  <c:v>4.22</c:v>
                </c:pt>
                <c:pt idx="163">
                  <c:v>4.2729999999999997</c:v>
                </c:pt>
                <c:pt idx="164">
                  <c:v>4.2720000000000002</c:v>
                </c:pt>
                <c:pt idx="165">
                  <c:v>4.2830000000000004</c:v>
                </c:pt>
                <c:pt idx="166">
                  <c:v>4.2409999999999997</c:v>
                </c:pt>
                <c:pt idx="167">
                  <c:v>4.2039999999999997</c:v>
                </c:pt>
                <c:pt idx="168">
                  <c:v>4.1440000000000001</c:v>
                </c:pt>
                <c:pt idx="169">
                  <c:v>4.2300000000000004</c:v>
                </c:pt>
                <c:pt idx="170">
                  <c:v>4.4660000000000002</c:v>
                </c:pt>
                <c:pt idx="171">
                  <c:v>4.4119999999999999</c:v>
                </c:pt>
                <c:pt idx="172">
                  <c:v>4.4880000000000004</c:v>
                </c:pt>
                <c:pt idx="173">
                  <c:v>4.4050000000000002</c:v>
                </c:pt>
                <c:pt idx="174">
                  <c:v>4.4210000000000003</c:v>
                </c:pt>
                <c:pt idx="175">
                  <c:v>4.351</c:v>
                </c:pt>
                <c:pt idx="176">
                  <c:v>4.4630000000000001</c:v>
                </c:pt>
                <c:pt idx="177">
                  <c:v>4.3920000000000003</c:v>
                </c:pt>
                <c:pt idx="178">
                  <c:v>4.3760000000000003</c:v>
                </c:pt>
                <c:pt idx="179">
                  <c:v>4.359</c:v>
                </c:pt>
                <c:pt idx="180">
                  <c:v>4.2240000000000002</c:v>
                </c:pt>
                <c:pt idx="181">
                  <c:v>4.3019999999999996</c:v>
                </c:pt>
                <c:pt idx="182">
                  <c:v>4.298</c:v>
                </c:pt>
                <c:pt idx="183">
                  <c:v>4.1749999999999998</c:v>
                </c:pt>
                <c:pt idx="184">
                  <c:v>4.3630000000000004</c:v>
                </c:pt>
                <c:pt idx="185">
                  <c:v>4.3490000000000002</c:v>
                </c:pt>
                <c:pt idx="186">
                  <c:v>4.2229999999999999</c:v>
                </c:pt>
                <c:pt idx="187">
                  <c:v>4.1740000000000004</c:v>
                </c:pt>
                <c:pt idx="188">
                  <c:v>4.1900000000000004</c:v>
                </c:pt>
                <c:pt idx="189">
                  <c:v>4.3579999999999997</c:v>
                </c:pt>
                <c:pt idx="190">
                  <c:v>4.2519999999999998</c:v>
                </c:pt>
                <c:pt idx="191">
                  <c:v>4.1319999999999997</c:v>
                </c:pt>
                <c:pt idx="192">
                  <c:v>3.9649999999999999</c:v>
                </c:pt>
                <c:pt idx="193">
                  <c:v>4.1130000000000004</c:v>
                </c:pt>
                <c:pt idx="194">
                  <c:v>4.1859999999999999</c:v>
                </c:pt>
                <c:pt idx="195">
                  <c:v>4.2539999999999996</c:v>
                </c:pt>
                <c:pt idx="196">
                  <c:v>4.3890000000000002</c:v>
                </c:pt>
                <c:pt idx="197">
                  <c:v>4.4390000000000001</c:v>
                </c:pt>
                <c:pt idx="198">
                  <c:v>4.391</c:v>
                </c:pt>
                <c:pt idx="199">
                  <c:v>4.3360000000000003</c:v>
                </c:pt>
                <c:pt idx="200">
                  <c:v>4.2779999999999996</c:v>
                </c:pt>
                <c:pt idx="201">
                  <c:v>4.2530000000000001</c:v>
                </c:pt>
                <c:pt idx="202">
                  <c:v>4.2450000000000001</c:v>
                </c:pt>
                <c:pt idx="203">
                  <c:v>4.1379999999999999</c:v>
                </c:pt>
                <c:pt idx="204">
                  <c:v>3.875</c:v>
                </c:pt>
                <c:pt idx="205">
                  <c:v>4</c:v>
                </c:pt>
                <c:pt idx="206">
                  <c:v>4.0019999999999998</c:v>
                </c:pt>
                <c:pt idx="207">
                  <c:v>3.9319999999999999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96-47AA-BD54-ADA52586CBFA}"/>
            </c:ext>
          </c:extLst>
        </c:ser>
        <c:ser>
          <c:idx val="2"/>
          <c:order val="8"/>
          <c:tx>
            <c:strRef>
              <c:f>'43'!$E$28</c:f>
              <c:strCache>
                <c:ptCount val="1"/>
                <c:pt idx="0">
                  <c:v>Utica</c:v>
                </c:pt>
              </c:strCache>
            </c:strRef>
          </c:tx>
          <c:spPr>
            <a:solidFill>
              <a:srgbClr val="CF97D5">
                <a:alpha val="65000"/>
              </a:srgbClr>
            </a:solidFill>
            <a:ln>
              <a:noFill/>
            </a:ln>
          </c:spPr>
          <c:cat>
            <c:numRef>
              <c:f>'43'!$A$29:$A$256</c:f>
              <c:numCache>
                <c:formatCode>mmm\ yyyy</c:formatCode>
                <c:ptCount val="228"/>
                <c:pt idx="0">
                  <c:v>39844</c:v>
                </c:pt>
                <c:pt idx="1">
                  <c:v>39872</c:v>
                </c:pt>
                <c:pt idx="2">
                  <c:v>39903</c:v>
                </c:pt>
                <c:pt idx="3">
                  <c:v>39933</c:v>
                </c:pt>
                <c:pt idx="4">
                  <c:v>39964</c:v>
                </c:pt>
                <c:pt idx="5">
                  <c:v>39994</c:v>
                </c:pt>
                <c:pt idx="6">
                  <c:v>40025</c:v>
                </c:pt>
                <c:pt idx="7">
                  <c:v>40056</c:v>
                </c:pt>
                <c:pt idx="8">
                  <c:v>40086</c:v>
                </c:pt>
                <c:pt idx="9">
                  <c:v>40117</c:v>
                </c:pt>
                <c:pt idx="10">
                  <c:v>40147</c:v>
                </c:pt>
                <c:pt idx="11">
                  <c:v>40178</c:v>
                </c:pt>
                <c:pt idx="12">
                  <c:v>40209</c:v>
                </c:pt>
                <c:pt idx="13">
                  <c:v>40237</c:v>
                </c:pt>
                <c:pt idx="14">
                  <c:v>40268</c:v>
                </c:pt>
                <c:pt idx="15">
                  <c:v>40298</c:v>
                </c:pt>
                <c:pt idx="16">
                  <c:v>40329</c:v>
                </c:pt>
                <c:pt idx="17">
                  <c:v>40359</c:v>
                </c:pt>
                <c:pt idx="18">
                  <c:v>40390</c:v>
                </c:pt>
                <c:pt idx="19">
                  <c:v>40421</c:v>
                </c:pt>
                <c:pt idx="20">
                  <c:v>40451</c:v>
                </c:pt>
                <c:pt idx="21">
                  <c:v>40482</c:v>
                </c:pt>
                <c:pt idx="22">
                  <c:v>40512</c:v>
                </c:pt>
                <c:pt idx="23">
                  <c:v>40543</c:v>
                </c:pt>
                <c:pt idx="24">
                  <c:v>40574</c:v>
                </c:pt>
                <c:pt idx="25">
                  <c:v>40602</c:v>
                </c:pt>
                <c:pt idx="26">
                  <c:v>40633</c:v>
                </c:pt>
                <c:pt idx="27">
                  <c:v>40663</c:v>
                </c:pt>
                <c:pt idx="28">
                  <c:v>40694</c:v>
                </c:pt>
                <c:pt idx="29">
                  <c:v>40724</c:v>
                </c:pt>
                <c:pt idx="30">
                  <c:v>40755</c:v>
                </c:pt>
                <c:pt idx="31">
                  <c:v>40786</c:v>
                </c:pt>
                <c:pt idx="32">
                  <c:v>40816</c:v>
                </c:pt>
                <c:pt idx="33">
                  <c:v>40847</c:v>
                </c:pt>
                <c:pt idx="34">
                  <c:v>40877</c:v>
                </c:pt>
                <c:pt idx="35">
                  <c:v>40908</c:v>
                </c:pt>
                <c:pt idx="36">
                  <c:v>40939</c:v>
                </c:pt>
                <c:pt idx="37">
                  <c:v>40968</c:v>
                </c:pt>
                <c:pt idx="38">
                  <c:v>40999</c:v>
                </c:pt>
                <c:pt idx="39">
                  <c:v>41029</c:v>
                </c:pt>
                <c:pt idx="40">
                  <c:v>41060</c:v>
                </c:pt>
                <c:pt idx="41">
                  <c:v>41090</c:v>
                </c:pt>
                <c:pt idx="42">
                  <c:v>41121</c:v>
                </c:pt>
                <c:pt idx="43">
                  <c:v>41152</c:v>
                </c:pt>
                <c:pt idx="44">
                  <c:v>41182</c:v>
                </c:pt>
                <c:pt idx="45">
                  <c:v>41213</c:v>
                </c:pt>
                <c:pt idx="46">
                  <c:v>41243</c:v>
                </c:pt>
                <c:pt idx="47">
                  <c:v>41274</c:v>
                </c:pt>
                <c:pt idx="48">
                  <c:v>41305</c:v>
                </c:pt>
                <c:pt idx="49">
                  <c:v>41333</c:v>
                </c:pt>
                <c:pt idx="50">
                  <c:v>41364</c:v>
                </c:pt>
                <c:pt idx="51">
                  <c:v>41394</c:v>
                </c:pt>
                <c:pt idx="52">
                  <c:v>41425</c:v>
                </c:pt>
                <c:pt idx="53">
                  <c:v>41455</c:v>
                </c:pt>
                <c:pt idx="54">
                  <c:v>41486</c:v>
                </c:pt>
                <c:pt idx="55">
                  <c:v>41517</c:v>
                </c:pt>
                <c:pt idx="56">
                  <c:v>41547</c:v>
                </c:pt>
                <c:pt idx="57">
                  <c:v>41578</c:v>
                </c:pt>
                <c:pt idx="58">
                  <c:v>41608</c:v>
                </c:pt>
                <c:pt idx="59">
                  <c:v>41639</c:v>
                </c:pt>
                <c:pt idx="60">
                  <c:v>41670</c:v>
                </c:pt>
                <c:pt idx="61">
                  <c:v>41698</c:v>
                </c:pt>
                <c:pt idx="62">
                  <c:v>41729</c:v>
                </c:pt>
                <c:pt idx="63">
                  <c:v>41759</c:v>
                </c:pt>
                <c:pt idx="64">
                  <c:v>41790</c:v>
                </c:pt>
                <c:pt idx="65">
                  <c:v>41820</c:v>
                </c:pt>
                <c:pt idx="66">
                  <c:v>41851</c:v>
                </c:pt>
                <c:pt idx="67">
                  <c:v>41882</c:v>
                </c:pt>
                <c:pt idx="68">
                  <c:v>41912</c:v>
                </c:pt>
                <c:pt idx="69">
                  <c:v>41943</c:v>
                </c:pt>
                <c:pt idx="70">
                  <c:v>41973</c:v>
                </c:pt>
                <c:pt idx="71">
                  <c:v>42004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  <c:pt idx="144">
                  <c:v>44197</c:v>
                </c:pt>
                <c:pt idx="145">
                  <c:v>44228</c:v>
                </c:pt>
                <c:pt idx="146">
                  <c:v>44256</c:v>
                </c:pt>
                <c:pt idx="147">
                  <c:v>44287</c:v>
                </c:pt>
                <c:pt idx="148">
                  <c:v>44317</c:v>
                </c:pt>
                <c:pt idx="149">
                  <c:v>44348</c:v>
                </c:pt>
                <c:pt idx="150">
                  <c:v>44378</c:v>
                </c:pt>
                <c:pt idx="151">
                  <c:v>44409</c:v>
                </c:pt>
                <c:pt idx="152">
                  <c:v>44440</c:v>
                </c:pt>
                <c:pt idx="153">
                  <c:v>44470</c:v>
                </c:pt>
                <c:pt idx="154">
                  <c:v>44501</c:v>
                </c:pt>
                <c:pt idx="155">
                  <c:v>44531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  <c:pt idx="168">
                  <c:v>44927</c:v>
                </c:pt>
                <c:pt idx="169">
                  <c:v>44958</c:v>
                </c:pt>
                <c:pt idx="170">
                  <c:v>44986</c:v>
                </c:pt>
                <c:pt idx="171">
                  <c:v>45017</c:v>
                </c:pt>
                <c:pt idx="172">
                  <c:v>45047</c:v>
                </c:pt>
                <c:pt idx="173">
                  <c:v>45078</c:v>
                </c:pt>
                <c:pt idx="174">
                  <c:v>45108</c:v>
                </c:pt>
                <c:pt idx="175">
                  <c:v>45139</c:v>
                </c:pt>
                <c:pt idx="176">
                  <c:v>45170</c:v>
                </c:pt>
                <c:pt idx="177">
                  <c:v>45200</c:v>
                </c:pt>
                <c:pt idx="178">
                  <c:v>45231</c:v>
                </c:pt>
                <c:pt idx="179">
                  <c:v>45261</c:v>
                </c:pt>
                <c:pt idx="180">
                  <c:v>45292</c:v>
                </c:pt>
                <c:pt idx="181">
                  <c:v>45323</c:v>
                </c:pt>
                <c:pt idx="182">
                  <c:v>45352</c:v>
                </c:pt>
                <c:pt idx="183">
                  <c:v>45383</c:v>
                </c:pt>
                <c:pt idx="184">
                  <c:v>45413</c:v>
                </c:pt>
                <c:pt idx="185">
                  <c:v>45444</c:v>
                </c:pt>
                <c:pt idx="186">
                  <c:v>45474</c:v>
                </c:pt>
                <c:pt idx="187">
                  <c:v>45505</c:v>
                </c:pt>
                <c:pt idx="188">
                  <c:v>45536</c:v>
                </c:pt>
                <c:pt idx="189">
                  <c:v>45566</c:v>
                </c:pt>
                <c:pt idx="190">
                  <c:v>45597</c:v>
                </c:pt>
                <c:pt idx="191">
                  <c:v>45627</c:v>
                </c:pt>
                <c:pt idx="192">
                  <c:v>45658</c:v>
                </c:pt>
                <c:pt idx="193">
                  <c:v>45689</c:v>
                </c:pt>
                <c:pt idx="194">
                  <c:v>45717</c:v>
                </c:pt>
                <c:pt idx="195">
                  <c:v>45748</c:v>
                </c:pt>
                <c:pt idx="196">
                  <c:v>45778</c:v>
                </c:pt>
                <c:pt idx="197">
                  <c:v>45809</c:v>
                </c:pt>
                <c:pt idx="198">
                  <c:v>45839</c:v>
                </c:pt>
                <c:pt idx="199">
                  <c:v>45870</c:v>
                </c:pt>
                <c:pt idx="200">
                  <c:v>45901</c:v>
                </c:pt>
                <c:pt idx="201">
                  <c:v>45931</c:v>
                </c:pt>
                <c:pt idx="202">
                  <c:v>45962</c:v>
                </c:pt>
                <c:pt idx="203">
                  <c:v>45992</c:v>
                </c:pt>
                <c:pt idx="204">
                  <c:v>46023</c:v>
                </c:pt>
                <c:pt idx="205">
                  <c:v>46054</c:v>
                </c:pt>
                <c:pt idx="206">
                  <c:v>46082</c:v>
                </c:pt>
                <c:pt idx="207">
                  <c:v>46113</c:v>
                </c:pt>
                <c:pt idx="208">
                  <c:v>46143</c:v>
                </c:pt>
                <c:pt idx="209">
                  <c:v>46174</c:v>
                </c:pt>
                <c:pt idx="210">
                  <c:v>46204</c:v>
                </c:pt>
                <c:pt idx="211">
                  <c:v>46235</c:v>
                </c:pt>
                <c:pt idx="212">
                  <c:v>46266</c:v>
                </c:pt>
                <c:pt idx="213">
                  <c:v>46296</c:v>
                </c:pt>
                <c:pt idx="214">
                  <c:v>46327</c:v>
                </c:pt>
                <c:pt idx="215">
                  <c:v>46357</c:v>
                </c:pt>
                <c:pt idx="216">
                  <c:v>46388</c:v>
                </c:pt>
                <c:pt idx="217">
                  <c:v>46419</c:v>
                </c:pt>
                <c:pt idx="218">
                  <c:v>46447</c:v>
                </c:pt>
                <c:pt idx="219">
                  <c:v>46478</c:v>
                </c:pt>
                <c:pt idx="220">
                  <c:v>46508</c:v>
                </c:pt>
                <c:pt idx="221">
                  <c:v>46539</c:v>
                </c:pt>
                <c:pt idx="222">
                  <c:v>46569</c:v>
                </c:pt>
                <c:pt idx="223">
                  <c:v>46600</c:v>
                </c:pt>
                <c:pt idx="224">
                  <c:v>46631</c:v>
                </c:pt>
                <c:pt idx="225">
                  <c:v>46661</c:v>
                </c:pt>
                <c:pt idx="226">
                  <c:v>46692</c:v>
                </c:pt>
                <c:pt idx="227">
                  <c:v>46722</c:v>
                </c:pt>
              </c:numCache>
            </c:numRef>
          </c:cat>
          <c:val>
            <c:numRef>
              <c:f>'43'!$E$29:$E$256</c:f>
              <c:numCache>
                <c:formatCode>0.00</c:formatCode>
                <c:ptCount val="228"/>
                <c:pt idx="0">
                  <c:v>1E-3</c:v>
                </c:pt>
                <c:pt idx="1">
                  <c:v>1E-3</c:v>
                </c:pt>
                <c:pt idx="2">
                  <c:v>1E-3</c:v>
                </c:pt>
                <c:pt idx="3">
                  <c:v>1E-3</c:v>
                </c:pt>
                <c:pt idx="4">
                  <c:v>1E-3</c:v>
                </c:pt>
                <c:pt idx="5">
                  <c:v>1E-3</c:v>
                </c:pt>
                <c:pt idx="6">
                  <c:v>1E-3</c:v>
                </c:pt>
                <c:pt idx="7">
                  <c:v>1E-3</c:v>
                </c:pt>
                <c:pt idx="8">
                  <c:v>1E-3</c:v>
                </c:pt>
                <c:pt idx="9">
                  <c:v>1E-3</c:v>
                </c:pt>
                <c:pt idx="10">
                  <c:v>1E-3</c:v>
                </c:pt>
                <c:pt idx="11">
                  <c:v>1E-3</c:v>
                </c:pt>
                <c:pt idx="12">
                  <c:v>1E-3</c:v>
                </c:pt>
                <c:pt idx="13">
                  <c:v>1E-3</c:v>
                </c:pt>
                <c:pt idx="14">
                  <c:v>1E-3</c:v>
                </c:pt>
                <c:pt idx="15">
                  <c:v>1E-3</c:v>
                </c:pt>
                <c:pt idx="16">
                  <c:v>1E-3</c:v>
                </c:pt>
                <c:pt idx="17">
                  <c:v>1E-3</c:v>
                </c:pt>
                <c:pt idx="18">
                  <c:v>1E-3</c:v>
                </c:pt>
                <c:pt idx="19">
                  <c:v>1E-3</c:v>
                </c:pt>
                <c:pt idx="20">
                  <c:v>1E-3</c:v>
                </c:pt>
                <c:pt idx="21">
                  <c:v>1E-3</c:v>
                </c:pt>
                <c:pt idx="22">
                  <c:v>1E-3</c:v>
                </c:pt>
                <c:pt idx="23">
                  <c:v>1E-3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8.0000000000000002E-3</c:v>
                </c:pt>
                <c:pt idx="30">
                  <c:v>8.9999999999999993E-3</c:v>
                </c:pt>
                <c:pt idx="31">
                  <c:v>1.2E-2</c:v>
                </c:pt>
                <c:pt idx="32">
                  <c:v>1.7999999999999999E-2</c:v>
                </c:pt>
                <c:pt idx="33">
                  <c:v>1.9E-2</c:v>
                </c:pt>
                <c:pt idx="34">
                  <c:v>1.9E-2</c:v>
                </c:pt>
                <c:pt idx="35">
                  <c:v>1.9E-2</c:v>
                </c:pt>
                <c:pt idx="36">
                  <c:v>1.2999999999999999E-2</c:v>
                </c:pt>
                <c:pt idx="37">
                  <c:v>1.4999999999999999E-2</c:v>
                </c:pt>
                <c:pt idx="38">
                  <c:v>1.4999999999999999E-2</c:v>
                </c:pt>
                <c:pt idx="39">
                  <c:v>1.9E-2</c:v>
                </c:pt>
                <c:pt idx="40">
                  <c:v>1.9E-2</c:v>
                </c:pt>
                <c:pt idx="41">
                  <c:v>3.2000000000000001E-2</c:v>
                </c:pt>
                <c:pt idx="42">
                  <c:v>4.2000000000000003E-2</c:v>
                </c:pt>
                <c:pt idx="43">
                  <c:v>5.1999999999999998E-2</c:v>
                </c:pt>
                <c:pt idx="44">
                  <c:v>6.3E-2</c:v>
                </c:pt>
                <c:pt idx="45">
                  <c:v>6.3E-2</c:v>
                </c:pt>
                <c:pt idx="46">
                  <c:v>7.4999999999999997E-2</c:v>
                </c:pt>
                <c:pt idx="47">
                  <c:v>8.6999999999999994E-2</c:v>
                </c:pt>
                <c:pt idx="48">
                  <c:v>8.5999999999999993E-2</c:v>
                </c:pt>
                <c:pt idx="49">
                  <c:v>0.106</c:v>
                </c:pt>
                <c:pt idx="50">
                  <c:v>0.11700000000000001</c:v>
                </c:pt>
                <c:pt idx="51">
                  <c:v>0.155</c:v>
                </c:pt>
                <c:pt idx="52">
                  <c:v>0.17100000000000001</c:v>
                </c:pt>
                <c:pt idx="53">
                  <c:v>0.21199999999999999</c:v>
                </c:pt>
                <c:pt idx="54">
                  <c:v>0.34100000000000003</c:v>
                </c:pt>
                <c:pt idx="55">
                  <c:v>0.38500000000000001</c:v>
                </c:pt>
                <c:pt idx="56">
                  <c:v>0.42299999999999999</c:v>
                </c:pt>
                <c:pt idx="57">
                  <c:v>0.434</c:v>
                </c:pt>
                <c:pt idx="58">
                  <c:v>0.47499999999999998</c:v>
                </c:pt>
                <c:pt idx="59">
                  <c:v>0.55000000000000004</c:v>
                </c:pt>
                <c:pt idx="60">
                  <c:v>0.68500000000000005</c:v>
                </c:pt>
                <c:pt idx="61">
                  <c:v>0.71499999999999997</c:v>
                </c:pt>
                <c:pt idx="62">
                  <c:v>0.78200000000000003</c:v>
                </c:pt>
                <c:pt idx="63">
                  <c:v>0.86199999999999999</c:v>
                </c:pt>
                <c:pt idx="64">
                  <c:v>0.91200000000000003</c:v>
                </c:pt>
                <c:pt idx="65">
                  <c:v>1.02</c:v>
                </c:pt>
                <c:pt idx="66">
                  <c:v>1.2629999999999999</c:v>
                </c:pt>
                <c:pt idx="67">
                  <c:v>1.397</c:v>
                </c:pt>
                <c:pt idx="68">
                  <c:v>1.53</c:v>
                </c:pt>
                <c:pt idx="69">
                  <c:v>1.6759999999999999</c:v>
                </c:pt>
                <c:pt idx="70">
                  <c:v>1.7809999999999999</c:v>
                </c:pt>
                <c:pt idx="71">
                  <c:v>1.927</c:v>
                </c:pt>
                <c:pt idx="72">
                  <c:v>2.0219999999999998</c:v>
                </c:pt>
                <c:pt idx="73">
                  <c:v>2.1190000000000002</c:v>
                </c:pt>
                <c:pt idx="74">
                  <c:v>2.149</c:v>
                </c:pt>
                <c:pt idx="75">
                  <c:v>2.331</c:v>
                </c:pt>
                <c:pt idx="76">
                  <c:v>2.528</c:v>
                </c:pt>
                <c:pt idx="77">
                  <c:v>2.6240000000000001</c:v>
                </c:pt>
                <c:pt idx="78">
                  <c:v>2.6440000000000001</c:v>
                </c:pt>
                <c:pt idx="79">
                  <c:v>2.7970000000000002</c:v>
                </c:pt>
                <c:pt idx="80">
                  <c:v>2.9140000000000001</c:v>
                </c:pt>
                <c:pt idx="81">
                  <c:v>3.181</c:v>
                </c:pt>
                <c:pt idx="82">
                  <c:v>3.4060000000000001</c:v>
                </c:pt>
                <c:pt idx="83">
                  <c:v>3.5449999999999999</c:v>
                </c:pt>
                <c:pt idx="84">
                  <c:v>3.6539999999999999</c:v>
                </c:pt>
                <c:pt idx="85">
                  <c:v>3.8149999999999999</c:v>
                </c:pt>
                <c:pt idx="86">
                  <c:v>3.8969999999999998</c:v>
                </c:pt>
                <c:pt idx="87">
                  <c:v>3.762</c:v>
                </c:pt>
                <c:pt idx="88">
                  <c:v>3.8180000000000001</c:v>
                </c:pt>
                <c:pt idx="89">
                  <c:v>3.9119999999999999</c:v>
                </c:pt>
                <c:pt idx="90">
                  <c:v>3.8410000000000002</c:v>
                </c:pt>
                <c:pt idx="91">
                  <c:v>4.1079999999999997</c:v>
                </c:pt>
                <c:pt idx="92">
                  <c:v>4.1900000000000004</c:v>
                </c:pt>
                <c:pt idx="93">
                  <c:v>3.9569999999999999</c:v>
                </c:pt>
                <c:pt idx="94">
                  <c:v>4.0629999999999997</c:v>
                </c:pt>
                <c:pt idx="95">
                  <c:v>4.2309999999999999</c:v>
                </c:pt>
                <c:pt idx="96">
                  <c:v>4.2709999999999999</c:v>
                </c:pt>
                <c:pt idx="97">
                  <c:v>4.343</c:v>
                </c:pt>
                <c:pt idx="98">
                  <c:v>4.4029999999999996</c:v>
                </c:pt>
                <c:pt idx="99">
                  <c:v>4.351</c:v>
                </c:pt>
                <c:pt idx="100">
                  <c:v>4.4370000000000003</c:v>
                </c:pt>
                <c:pt idx="101">
                  <c:v>4.7110000000000003</c:v>
                </c:pt>
                <c:pt idx="102">
                  <c:v>5.0419999999999998</c:v>
                </c:pt>
                <c:pt idx="103">
                  <c:v>5.2229999999999999</c:v>
                </c:pt>
                <c:pt idx="104">
                  <c:v>5.38</c:v>
                </c:pt>
                <c:pt idx="105">
                  <c:v>5.3689999999999998</c:v>
                </c:pt>
                <c:pt idx="106">
                  <c:v>5.7190000000000003</c:v>
                </c:pt>
                <c:pt idx="107">
                  <c:v>5.9989999999999997</c:v>
                </c:pt>
                <c:pt idx="108">
                  <c:v>6.032</c:v>
                </c:pt>
                <c:pt idx="109">
                  <c:v>6.2359999999999998</c:v>
                </c:pt>
                <c:pt idx="110">
                  <c:v>6.3220000000000001</c:v>
                </c:pt>
                <c:pt idx="111">
                  <c:v>6.0880000000000001</c:v>
                </c:pt>
                <c:pt idx="112">
                  <c:v>6.4809999999999999</c:v>
                </c:pt>
                <c:pt idx="113">
                  <c:v>6.694</c:v>
                </c:pt>
                <c:pt idx="114">
                  <c:v>6.577</c:v>
                </c:pt>
                <c:pt idx="115">
                  <c:v>6.94</c:v>
                </c:pt>
                <c:pt idx="116">
                  <c:v>7.2960000000000003</c:v>
                </c:pt>
                <c:pt idx="117">
                  <c:v>7.306</c:v>
                </c:pt>
                <c:pt idx="118">
                  <c:v>7.5709999999999997</c:v>
                </c:pt>
                <c:pt idx="119">
                  <c:v>7.7939999999999996</c:v>
                </c:pt>
                <c:pt idx="120">
                  <c:v>7.0309999999999997</c:v>
                </c:pt>
                <c:pt idx="121">
                  <c:v>7.25</c:v>
                </c:pt>
                <c:pt idx="122">
                  <c:v>7.3360000000000003</c:v>
                </c:pt>
                <c:pt idx="123">
                  <c:v>6.8890000000000002</c:v>
                </c:pt>
                <c:pt idx="124">
                  <c:v>7.2789999999999999</c:v>
                </c:pt>
                <c:pt idx="125">
                  <c:v>7.5549999999999997</c:v>
                </c:pt>
                <c:pt idx="126">
                  <c:v>7.47</c:v>
                </c:pt>
                <c:pt idx="127">
                  <c:v>7.9370000000000003</c:v>
                </c:pt>
                <c:pt idx="128">
                  <c:v>8.23</c:v>
                </c:pt>
                <c:pt idx="129">
                  <c:v>7.9089999999999998</c:v>
                </c:pt>
                <c:pt idx="130">
                  <c:v>8.2289999999999992</c:v>
                </c:pt>
                <c:pt idx="131">
                  <c:v>8.2919999999999998</c:v>
                </c:pt>
                <c:pt idx="132">
                  <c:v>7.0140000000000002</c:v>
                </c:pt>
                <c:pt idx="133">
                  <c:v>7.2149999999999999</c:v>
                </c:pt>
                <c:pt idx="134">
                  <c:v>7.3230000000000004</c:v>
                </c:pt>
                <c:pt idx="135">
                  <c:v>6.6929999999999996</c:v>
                </c:pt>
                <c:pt idx="136">
                  <c:v>6.9329999999999998</c:v>
                </c:pt>
                <c:pt idx="137">
                  <c:v>7.0910000000000002</c:v>
                </c:pt>
                <c:pt idx="138">
                  <c:v>6.79</c:v>
                </c:pt>
                <c:pt idx="139">
                  <c:v>6.8</c:v>
                </c:pt>
                <c:pt idx="140">
                  <c:v>7.1189999999999998</c:v>
                </c:pt>
                <c:pt idx="141">
                  <c:v>6.7430000000000003</c:v>
                </c:pt>
                <c:pt idx="142">
                  <c:v>6.9610000000000003</c:v>
                </c:pt>
                <c:pt idx="143">
                  <c:v>7.2839999999999998</c:v>
                </c:pt>
                <c:pt idx="144">
                  <c:v>6.6630000000000003</c:v>
                </c:pt>
                <c:pt idx="145">
                  <c:v>6.9249999999999998</c:v>
                </c:pt>
                <c:pt idx="146">
                  <c:v>7.0940000000000003</c:v>
                </c:pt>
                <c:pt idx="147">
                  <c:v>6.6</c:v>
                </c:pt>
                <c:pt idx="148">
                  <c:v>6.8289999999999997</c:v>
                </c:pt>
                <c:pt idx="149">
                  <c:v>7.0090000000000003</c:v>
                </c:pt>
                <c:pt idx="150">
                  <c:v>6.6109999999999998</c:v>
                </c:pt>
                <c:pt idx="151">
                  <c:v>6.7380000000000004</c:v>
                </c:pt>
                <c:pt idx="152">
                  <c:v>6.7830000000000004</c:v>
                </c:pt>
                <c:pt idx="153">
                  <c:v>6.9139999999999997</c:v>
                </c:pt>
                <c:pt idx="154">
                  <c:v>7.1139999999999999</c:v>
                </c:pt>
                <c:pt idx="155">
                  <c:v>7.1970000000000001</c:v>
                </c:pt>
                <c:pt idx="156">
                  <c:v>6.7190000000000003</c:v>
                </c:pt>
                <c:pt idx="157">
                  <c:v>6.907</c:v>
                </c:pt>
                <c:pt idx="158">
                  <c:v>6.9859999999999998</c:v>
                </c:pt>
                <c:pt idx="159">
                  <c:v>6.6360000000000001</c:v>
                </c:pt>
                <c:pt idx="160">
                  <c:v>6.8040000000000003</c:v>
                </c:pt>
                <c:pt idx="161">
                  <c:v>7.024</c:v>
                </c:pt>
                <c:pt idx="162">
                  <c:v>6.7439999999999998</c:v>
                </c:pt>
                <c:pt idx="163">
                  <c:v>7</c:v>
                </c:pt>
                <c:pt idx="164">
                  <c:v>7.1369999999999996</c:v>
                </c:pt>
                <c:pt idx="165">
                  <c:v>6.7069999999999999</c:v>
                </c:pt>
                <c:pt idx="166">
                  <c:v>7.06</c:v>
                </c:pt>
                <c:pt idx="167">
                  <c:v>7.492</c:v>
                </c:pt>
                <c:pt idx="168">
                  <c:v>7.0490000000000004</c:v>
                </c:pt>
                <c:pt idx="169">
                  <c:v>7.2050000000000001</c:v>
                </c:pt>
                <c:pt idx="170">
                  <c:v>7.2240000000000002</c:v>
                </c:pt>
                <c:pt idx="171">
                  <c:v>6.6319999999999997</c:v>
                </c:pt>
                <c:pt idx="172">
                  <c:v>6.8949999999999996</c:v>
                </c:pt>
                <c:pt idx="173">
                  <c:v>6.9459999999999997</c:v>
                </c:pt>
                <c:pt idx="174">
                  <c:v>6.7510000000000003</c:v>
                </c:pt>
                <c:pt idx="175">
                  <c:v>6.8209999999999997</c:v>
                </c:pt>
                <c:pt idx="176">
                  <c:v>6.8159999999999998</c:v>
                </c:pt>
                <c:pt idx="177">
                  <c:v>6.39</c:v>
                </c:pt>
                <c:pt idx="178">
                  <c:v>6.5819999999999999</c:v>
                </c:pt>
                <c:pt idx="179">
                  <c:v>6.726</c:v>
                </c:pt>
                <c:pt idx="180">
                  <c:v>6.6120000000000001</c:v>
                </c:pt>
                <c:pt idx="181">
                  <c:v>6.7370000000000001</c:v>
                </c:pt>
                <c:pt idx="182">
                  <c:v>6.7009999999999996</c:v>
                </c:pt>
                <c:pt idx="183">
                  <c:v>6.4290000000000003</c:v>
                </c:pt>
                <c:pt idx="184">
                  <c:v>6.5590000000000002</c:v>
                </c:pt>
                <c:pt idx="185">
                  <c:v>6.6239999999999997</c:v>
                </c:pt>
                <c:pt idx="186">
                  <c:v>6.274</c:v>
                </c:pt>
                <c:pt idx="187">
                  <c:v>6.4219999999999997</c:v>
                </c:pt>
                <c:pt idx="188">
                  <c:v>6.7770000000000001</c:v>
                </c:pt>
                <c:pt idx="189">
                  <c:v>6.5709999999999997</c:v>
                </c:pt>
                <c:pt idx="190">
                  <c:v>6.7889999999999997</c:v>
                </c:pt>
                <c:pt idx="191">
                  <c:v>7.0289999999999999</c:v>
                </c:pt>
                <c:pt idx="192">
                  <c:v>6.4950000000000001</c:v>
                </c:pt>
                <c:pt idx="193">
                  <c:v>6.5759999999999996</c:v>
                </c:pt>
                <c:pt idx="194">
                  <c:v>6.6829999999999998</c:v>
                </c:pt>
                <c:pt idx="195">
                  <c:v>6.3659999999999997</c:v>
                </c:pt>
                <c:pt idx="196">
                  <c:v>6.6909999999999998</c:v>
                </c:pt>
                <c:pt idx="197">
                  <c:v>6.8319999999999999</c:v>
                </c:pt>
                <c:pt idx="198">
                  <c:v>6.7690000000000001</c:v>
                </c:pt>
                <c:pt idx="199">
                  <c:v>6.9850000000000003</c:v>
                </c:pt>
                <c:pt idx="200">
                  <c:v>7.0819999999999999</c:v>
                </c:pt>
                <c:pt idx="201">
                  <c:v>6.9340000000000002</c:v>
                </c:pt>
                <c:pt idx="202">
                  <c:v>7.0970000000000004</c:v>
                </c:pt>
                <c:pt idx="203">
                  <c:v>7.1710000000000003</c:v>
                </c:pt>
                <c:pt idx="204">
                  <c:v>6.8470000000000004</c:v>
                </c:pt>
                <c:pt idx="205">
                  <c:v>6.9649999999999999</c:v>
                </c:pt>
                <c:pt idx="206">
                  <c:v>6.9690000000000003</c:v>
                </c:pt>
                <c:pt idx="207">
                  <c:v>6.5309999999999997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96-47AA-BD54-ADA52586CBFA}"/>
            </c:ext>
          </c:extLst>
        </c:ser>
        <c:ser>
          <c:idx val="3"/>
          <c:order val="9"/>
          <c:tx>
            <c:strRef>
              <c:f>'43'!$D$28</c:f>
              <c:strCache>
                <c:ptCount val="1"/>
                <c:pt idx="0">
                  <c:v>Marcellus</c:v>
                </c:pt>
              </c:strCache>
            </c:strRef>
          </c:tx>
          <c:spPr>
            <a:solidFill>
              <a:srgbClr val="95A0D7">
                <a:alpha val="70000"/>
              </a:srgbClr>
            </a:solidFill>
            <a:ln>
              <a:noFill/>
            </a:ln>
          </c:spPr>
          <c:cat>
            <c:numRef>
              <c:f>'43'!$A$29:$A$256</c:f>
              <c:numCache>
                <c:formatCode>mmm\ yyyy</c:formatCode>
                <c:ptCount val="228"/>
                <c:pt idx="0">
                  <c:v>39844</c:v>
                </c:pt>
                <c:pt idx="1">
                  <c:v>39872</c:v>
                </c:pt>
                <c:pt idx="2">
                  <c:v>39903</c:v>
                </c:pt>
                <c:pt idx="3">
                  <c:v>39933</c:v>
                </c:pt>
                <c:pt idx="4">
                  <c:v>39964</c:v>
                </c:pt>
                <c:pt idx="5">
                  <c:v>39994</c:v>
                </c:pt>
                <c:pt idx="6">
                  <c:v>40025</c:v>
                </c:pt>
                <c:pt idx="7">
                  <c:v>40056</c:v>
                </c:pt>
                <c:pt idx="8">
                  <c:v>40086</c:v>
                </c:pt>
                <c:pt idx="9">
                  <c:v>40117</c:v>
                </c:pt>
                <c:pt idx="10">
                  <c:v>40147</c:v>
                </c:pt>
                <c:pt idx="11">
                  <c:v>40178</c:v>
                </c:pt>
                <c:pt idx="12">
                  <c:v>40209</c:v>
                </c:pt>
                <c:pt idx="13">
                  <c:v>40237</c:v>
                </c:pt>
                <c:pt idx="14">
                  <c:v>40268</c:v>
                </c:pt>
                <c:pt idx="15">
                  <c:v>40298</c:v>
                </c:pt>
                <c:pt idx="16">
                  <c:v>40329</c:v>
                </c:pt>
                <c:pt idx="17">
                  <c:v>40359</c:v>
                </c:pt>
                <c:pt idx="18">
                  <c:v>40390</c:v>
                </c:pt>
                <c:pt idx="19">
                  <c:v>40421</c:v>
                </c:pt>
                <c:pt idx="20">
                  <c:v>40451</c:v>
                </c:pt>
                <c:pt idx="21">
                  <c:v>40482</c:v>
                </c:pt>
                <c:pt idx="22">
                  <c:v>40512</c:v>
                </c:pt>
                <c:pt idx="23">
                  <c:v>40543</c:v>
                </c:pt>
                <c:pt idx="24">
                  <c:v>40574</c:v>
                </c:pt>
                <c:pt idx="25">
                  <c:v>40602</c:v>
                </c:pt>
                <c:pt idx="26">
                  <c:v>40633</c:v>
                </c:pt>
                <c:pt idx="27">
                  <c:v>40663</c:v>
                </c:pt>
                <c:pt idx="28">
                  <c:v>40694</c:v>
                </c:pt>
                <c:pt idx="29">
                  <c:v>40724</c:v>
                </c:pt>
                <c:pt idx="30">
                  <c:v>40755</c:v>
                </c:pt>
                <c:pt idx="31">
                  <c:v>40786</c:v>
                </c:pt>
                <c:pt idx="32">
                  <c:v>40816</c:v>
                </c:pt>
                <c:pt idx="33">
                  <c:v>40847</c:v>
                </c:pt>
                <c:pt idx="34">
                  <c:v>40877</c:v>
                </c:pt>
                <c:pt idx="35">
                  <c:v>40908</c:v>
                </c:pt>
                <c:pt idx="36">
                  <c:v>40939</c:v>
                </c:pt>
                <c:pt idx="37">
                  <c:v>40968</c:v>
                </c:pt>
                <c:pt idx="38">
                  <c:v>40999</c:v>
                </c:pt>
                <c:pt idx="39">
                  <c:v>41029</c:v>
                </c:pt>
                <c:pt idx="40">
                  <c:v>41060</c:v>
                </c:pt>
                <c:pt idx="41">
                  <c:v>41090</c:v>
                </c:pt>
                <c:pt idx="42">
                  <c:v>41121</c:v>
                </c:pt>
                <c:pt idx="43">
                  <c:v>41152</c:v>
                </c:pt>
                <c:pt idx="44">
                  <c:v>41182</c:v>
                </c:pt>
                <c:pt idx="45">
                  <c:v>41213</c:v>
                </c:pt>
                <c:pt idx="46">
                  <c:v>41243</c:v>
                </c:pt>
                <c:pt idx="47">
                  <c:v>41274</c:v>
                </c:pt>
                <c:pt idx="48">
                  <c:v>41305</c:v>
                </c:pt>
                <c:pt idx="49">
                  <c:v>41333</c:v>
                </c:pt>
                <c:pt idx="50">
                  <c:v>41364</c:v>
                </c:pt>
                <c:pt idx="51">
                  <c:v>41394</c:v>
                </c:pt>
                <c:pt idx="52">
                  <c:v>41425</c:v>
                </c:pt>
                <c:pt idx="53">
                  <c:v>41455</c:v>
                </c:pt>
                <c:pt idx="54">
                  <c:v>41486</c:v>
                </c:pt>
                <c:pt idx="55">
                  <c:v>41517</c:v>
                </c:pt>
                <c:pt idx="56">
                  <c:v>41547</c:v>
                </c:pt>
                <c:pt idx="57">
                  <c:v>41578</c:v>
                </c:pt>
                <c:pt idx="58">
                  <c:v>41608</c:v>
                </c:pt>
                <c:pt idx="59">
                  <c:v>41639</c:v>
                </c:pt>
                <c:pt idx="60">
                  <c:v>41670</c:v>
                </c:pt>
                <c:pt idx="61">
                  <c:v>41698</c:v>
                </c:pt>
                <c:pt idx="62">
                  <c:v>41729</c:v>
                </c:pt>
                <c:pt idx="63">
                  <c:v>41759</c:v>
                </c:pt>
                <c:pt idx="64">
                  <c:v>41790</c:v>
                </c:pt>
                <c:pt idx="65">
                  <c:v>41820</c:v>
                </c:pt>
                <c:pt idx="66">
                  <c:v>41851</c:v>
                </c:pt>
                <c:pt idx="67">
                  <c:v>41882</c:v>
                </c:pt>
                <c:pt idx="68">
                  <c:v>41912</c:v>
                </c:pt>
                <c:pt idx="69">
                  <c:v>41943</c:v>
                </c:pt>
                <c:pt idx="70">
                  <c:v>41973</c:v>
                </c:pt>
                <c:pt idx="71">
                  <c:v>42004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  <c:pt idx="144">
                  <c:v>44197</c:v>
                </c:pt>
                <c:pt idx="145">
                  <c:v>44228</c:v>
                </c:pt>
                <c:pt idx="146">
                  <c:v>44256</c:v>
                </c:pt>
                <c:pt idx="147">
                  <c:v>44287</c:v>
                </c:pt>
                <c:pt idx="148">
                  <c:v>44317</c:v>
                </c:pt>
                <c:pt idx="149">
                  <c:v>44348</c:v>
                </c:pt>
                <c:pt idx="150">
                  <c:v>44378</c:v>
                </c:pt>
                <c:pt idx="151">
                  <c:v>44409</c:v>
                </c:pt>
                <c:pt idx="152">
                  <c:v>44440</c:v>
                </c:pt>
                <c:pt idx="153">
                  <c:v>44470</c:v>
                </c:pt>
                <c:pt idx="154">
                  <c:v>44501</c:v>
                </c:pt>
                <c:pt idx="155">
                  <c:v>44531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  <c:pt idx="168">
                  <c:v>44927</c:v>
                </c:pt>
                <c:pt idx="169">
                  <c:v>44958</c:v>
                </c:pt>
                <c:pt idx="170">
                  <c:v>44986</c:v>
                </c:pt>
                <c:pt idx="171">
                  <c:v>45017</c:v>
                </c:pt>
                <c:pt idx="172">
                  <c:v>45047</c:v>
                </c:pt>
                <c:pt idx="173">
                  <c:v>45078</c:v>
                </c:pt>
                <c:pt idx="174">
                  <c:v>45108</c:v>
                </c:pt>
                <c:pt idx="175">
                  <c:v>45139</c:v>
                </c:pt>
                <c:pt idx="176">
                  <c:v>45170</c:v>
                </c:pt>
                <c:pt idx="177">
                  <c:v>45200</c:v>
                </c:pt>
                <c:pt idx="178">
                  <c:v>45231</c:v>
                </c:pt>
                <c:pt idx="179">
                  <c:v>45261</c:v>
                </c:pt>
                <c:pt idx="180">
                  <c:v>45292</c:v>
                </c:pt>
                <c:pt idx="181">
                  <c:v>45323</c:v>
                </c:pt>
                <c:pt idx="182">
                  <c:v>45352</c:v>
                </c:pt>
                <c:pt idx="183">
                  <c:v>45383</c:v>
                </c:pt>
                <c:pt idx="184">
                  <c:v>45413</c:v>
                </c:pt>
                <c:pt idx="185">
                  <c:v>45444</c:v>
                </c:pt>
                <c:pt idx="186">
                  <c:v>45474</c:v>
                </c:pt>
                <c:pt idx="187">
                  <c:v>45505</c:v>
                </c:pt>
                <c:pt idx="188">
                  <c:v>45536</c:v>
                </c:pt>
                <c:pt idx="189">
                  <c:v>45566</c:v>
                </c:pt>
                <c:pt idx="190">
                  <c:v>45597</c:v>
                </c:pt>
                <c:pt idx="191">
                  <c:v>45627</c:v>
                </c:pt>
                <c:pt idx="192">
                  <c:v>45658</c:v>
                </c:pt>
                <c:pt idx="193">
                  <c:v>45689</c:v>
                </c:pt>
                <c:pt idx="194">
                  <c:v>45717</c:v>
                </c:pt>
                <c:pt idx="195">
                  <c:v>45748</c:v>
                </c:pt>
                <c:pt idx="196">
                  <c:v>45778</c:v>
                </c:pt>
                <c:pt idx="197">
                  <c:v>45809</c:v>
                </c:pt>
                <c:pt idx="198">
                  <c:v>45839</c:v>
                </c:pt>
                <c:pt idx="199">
                  <c:v>45870</c:v>
                </c:pt>
                <c:pt idx="200">
                  <c:v>45901</c:v>
                </c:pt>
                <c:pt idx="201">
                  <c:v>45931</c:v>
                </c:pt>
                <c:pt idx="202">
                  <c:v>45962</c:v>
                </c:pt>
                <c:pt idx="203">
                  <c:v>45992</c:v>
                </c:pt>
                <c:pt idx="204">
                  <c:v>46023</c:v>
                </c:pt>
                <c:pt idx="205">
                  <c:v>46054</c:v>
                </c:pt>
                <c:pt idx="206">
                  <c:v>46082</c:v>
                </c:pt>
                <c:pt idx="207">
                  <c:v>46113</c:v>
                </c:pt>
                <c:pt idx="208">
                  <c:v>46143</c:v>
                </c:pt>
                <c:pt idx="209">
                  <c:v>46174</c:v>
                </c:pt>
                <c:pt idx="210">
                  <c:v>46204</c:v>
                </c:pt>
                <c:pt idx="211">
                  <c:v>46235</c:v>
                </c:pt>
                <c:pt idx="212">
                  <c:v>46266</c:v>
                </c:pt>
                <c:pt idx="213">
                  <c:v>46296</c:v>
                </c:pt>
                <c:pt idx="214">
                  <c:v>46327</c:v>
                </c:pt>
                <c:pt idx="215">
                  <c:v>46357</c:v>
                </c:pt>
                <c:pt idx="216">
                  <c:v>46388</c:v>
                </c:pt>
                <c:pt idx="217">
                  <c:v>46419</c:v>
                </c:pt>
                <c:pt idx="218">
                  <c:v>46447</c:v>
                </c:pt>
                <c:pt idx="219">
                  <c:v>46478</c:v>
                </c:pt>
                <c:pt idx="220">
                  <c:v>46508</c:v>
                </c:pt>
                <c:pt idx="221">
                  <c:v>46539</c:v>
                </c:pt>
                <c:pt idx="222">
                  <c:v>46569</c:v>
                </c:pt>
                <c:pt idx="223">
                  <c:v>46600</c:v>
                </c:pt>
                <c:pt idx="224">
                  <c:v>46631</c:v>
                </c:pt>
                <c:pt idx="225">
                  <c:v>46661</c:v>
                </c:pt>
                <c:pt idx="226">
                  <c:v>46692</c:v>
                </c:pt>
                <c:pt idx="227">
                  <c:v>46722</c:v>
                </c:pt>
              </c:numCache>
            </c:numRef>
          </c:cat>
          <c:val>
            <c:numRef>
              <c:f>'43'!$D$29:$D$256</c:f>
              <c:numCache>
                <c:formatCode>0.00</c:formatCode>
                <c:ptCount val="228"/>
                <c:pt idx="0">
                  <c:v>0.14699999999999999</c:v>
                </c:pt>
                <c:pt idx="1">
                  <c:v>0.17199999999999999</c:v>
                </c:pt>
                <c:pt idx="2">
                  <c:v>0.19500000000000001</c:v>
                </c:pt>
                <c:pt idx="3">
                  <c:v>0.22600000000000001</c:v>
                </c:pt>
                <c:pt idx="4">
                  <c:v>0.24299999999999999</c:v>
                </c:pt>
                <c:pt idx="5">
                  <c:v>0.26500000000000001</c:v>
                </c:pt>
                <c:pt idx="6">
                  <c:v>0.46700000000000003</c:v>
                </c:pt>
                <c:pt idx="7">
                  <c:v>0.47399999999999998</c:v>
                </c:pt>
                <c:pt idx="8">
                  <c:v>0.48599999999999999</c:v>
                </c:pt>
                <c:pt idx="9">
                  <c:v>0.48799999999999999</c:v>
                </c:pt>
                <c:pt idx="10">
                  <c:v>0.495</c:v>
                </c:pt>
                <c:pt idx="11">
                  <c:v>0.48699999999999999</c:v>
                </c:pt>
                <c:pt idx="12">
                  <c:v>0.55200000000000005</c:v>
                </c:pt>
                <c:pt idx="13">
                  <c:v>0.67300000000000004</c:v>
                </c:pt>
                <c:pt idx="14">
                  <c:v>0.78600000000000003</c:v>
                </c:pt>
                <c:pt idx="15">
                  <c:v>0.88900000000000001</c:v>
                </c:pt>
                <c:pt idx="16">
                  <c:v>1.0509999999999999</c:v>
                </c:pt>
                <c:pt idx="17">
                  <c:v>1.1639999999999999</c:v>
                </c:pt>
                <c:pt idx="18">
                  <c:v>1.276</c:v>
                </c:pt>
                <c:pt idx="19">
                  <c:v>1.417</c:v>
                </c:pt>
                <c:pt idx="20">
                  <c:v>1.631</c:v>
                </c:pt>
                <c:pt idx="21">
                  <c:v>1.8939999999999999</c:v>
                </c:pt>
                <c:pt idx="22">
                  <c:v>2.044</c:v>
                </c:pt>
                <c:pt idx="23">
                  <c:v>2.165</c:v>
                </c:pt>
                <c:pt idx="24">
                  <c:v>2.1789999999999998</c:v>
                </c:pt>
                <c:pt idx="25">
                  <c:v>2.4620000000000002</c:v>
                </c:pt>
                <c:pt idx="26">
                  <c:v>2.75</c:v>
                </c:pt>
                <c:pt idx="27">
                  <c:v>2.9889999999999999</c:v>
                </c:pt>
                <c:pt idx="28">
                  <c:v>3.2240000000000002</c:v>
                </c:pt>
                <c:pt idx="29">
                  <c:v>3.4569999999999999</c:v>
                </c:pt>
                <c:pt idx="30">
                  <c:v>3.254</c:v>
                </c:pt>
                <c:pt idx="31">
                  <c:v>3.5569999999999999</c:v>
                </c:pt>
                <c:pt idx="32">
                  <c:v>3.8610000000000002</c:v>
                </c:pt>
                <c:pt idx="33">
                  <c:v>4.2560000000000002</c:v>
                </c:pt>
                <c:pt idx="34">
                  <c:v>4.6050000000000004</c:v>
                </c:pt>
                <c:pt idx="35">
                  <c:v>4.9109999999999996</c:v>
                </c:pt>
                <c:pt idx="36">
                  <c:v>4.8490000000000002</c:v>
                </c:pt>
                <c:pt idx="37">
                  <c:v>5.2080000000000002</c:v>
                </c:pt>
                <c:pt idx="38">
                  <c:v>5.57</c:v>
                </c:pt>
                <c:pt idx="39">
                  <c:v>5.9539999999999997</c:v>
                </c:pt>
                <c:pt idx="40">
                  <c:v>6.3369999999999997</c:v>
                </c:pt>
                <c:pt idx="41">
                  <c:v>6.5430000000000001</c:v>
                </c:pt>
                <c:pt idx="42">
                  <c:v>6.3689999999999998</c:v>
                </c:pt>
                <c:pt idx="43">
                  <c:v>6.7130000000000001</c:v>
                </c:pt>
                <c:pt idx="44">
                  <c:v>7.0119999999999996</c:v>
                </c:pt>
                <c:pt idx="45">
                  <c:v>7.5990000000000002</c:v>
                </c:pt>
                <c:pt idx="46">
                  <c:v>7.87</c:v>
                </c:pt>
                <c:pt idx="47">
                  <c:v>8.1460000000000008</c:v>
                </c:pt>
                <c:pt idx="48">
                  <c:v>8.0280000000000005</c:v>
                </c:pt>
                <c:pt idx="49">
                  <c:v>8.2409999999999997</c:v>
                </c:pt>
                <c:pt idx="50">
                  <c:v>8.702</c:v>
                </c:pt>
                <c:pt idx="51">
                  <c:v>9.1289999999999996</c:v>
                </c:pt>
                <c:pt idx="52">
                  <c:v>9.7289999999999992</c:v>
                </c:pt>
                <c:pt idx="53">
                  <c:v>10.162000000000001</c:v>
                </c:pt>
                <c:pt idx="54">
                  <c:v>9.7330000000000005</c:v>
                </c:pt>
                <c:pt idx="55">
                  <c:v>10.114000000000001</c:v>
                </c:pt>
                <c:pt idx="56">
                  <c:v>10.472</c:v>
                </c:pt>
                <c:pt idx="57">
                  <c:v>11.04</c:v>
                </c:pt>
                <c:pt idx="58">
                  <c:v>11.715</c:v>
                </c:pt>
                <c:pt idx="59">
                  <c:v>11.999000000000001</c:v>
                </c:pt>
                <c:pt idx="60">
                  <c:v>11.587</c:v>
                </c:pt>
                <c:pt idx="61">
                  <c:v>11.901</c:v>
                </c:pt>
                <c:pt idx="62">
                  <c:v>12.234</c:v>
                </c:pt>
                <c:pt idx="63">
                  <c:v>12.654999999999999</c:v>
                </c:pt>
                <c:pt idx="64">
                  <c:v>13.179</c:v>
                </c:pt>
                <c:pt idx="65">
                  <c:v>13.619</c:v>
                </c:pt>
                <c:pt idx="66">
                  <c:v>12.596</c:v>
                </c:pt>
                <c:pt idx="67">
                  <c:v>12.981999999999999</c:v>
                </c:pt>
                <c:pt idx="68">
                  <c:v>13.519</c:v>
                </c:pt>
                <c:pt idx="69">
                  <c:v>14.085000000000001</c:v>
                </c:pt>
                <c:pt idx="70">
                  <c:v>14.74</c:v>
                </c:pt>
                <c:pt idx="71">
                  <c:v>15.337999999999999</c:v>
                </c:pt>
                <c:pt idx="72">
                  <c:v>15.026999999999999</c:v>
                </c:pt>
                <c:pt idx="73">
                  <c:v>15.063000000000001</c:v>
                </c:pt>
                <c:pt idx="74">
                  <c:v>15.304</c:v>
                </c:pt>
                <c:pt idx="75">
                  <c:v>15.105</c:v>
                </c:pt>
                <c:pt idx="76">
                  <c:v>14.707000000000001</c:v>
                </c:pt>
                <c:pt idx="77">
                  <c:v>14.534000000000001</c:v>
                </c:pt>
                <c:pt idx="78">
                  <c:v>14.817</c:v>
                </c:pt>
                <c:pt idx="79">
                  <c:v>15.154999999999999</c:v>
                </c:pt>
                <c:pt idx="80">
                  <c:v>15.224</c:v>
                </c:pt>
                <c:pt idx="81">
                  <c:v>14.84</c:v>
                </c:pt>
                <c:pt idx="82">
                  <c:v>15.031000000000001</c:v>
                </c:pt>
                <c:pt idx="83">
                  <c:v>15.44</c:v>
                </c:pt>
                <c:pt idx="84">
                  <c:v>16.14</c:v>
                </c:pt>
                <c:pt idx="85">
                  <c:v>16.523</c:v>
                </c:pt>
                <c:pt idx="86">
                  <c:v>16.052</c:v>
                </c:pt>
                <c:pt idx="87">
                  <c:v>16.04</c:v>
                </c:pt>
                <c:pt idx="88">
                  <c:v>15.996</c:v>
                </c:pt>
                <c:pt idx="89">
                  <c:v>15.957000000000001</c:v>
                </c:pt>
                <c:pt idx="90">
                  <c:v>16.215</c:v>
                </c:pt>
                <c:pt idx="91">
                  <c:v>16.2</c:v>
                </c:pt>
                <c:pt idx="92">
                  <c:v>15.760999999999999</c:v>
                </c:pt>
                <c:pt idx="93">
                  <c:v>15.413</c:v>
                </c:pt>
                <c:pt idx="94">
                  <c:v>16.405999999999999</c:v>
                </c:pt>
                <c:pt idx="95">
                  <c:v>16.768999999999998</c:v>
                </c:pt>
                <c:pt idx="96">
                  <c:v>16.978000000000002</c:v>
                </c:pt>
                <c:pt idx="97">
                  <c:v>16.945</c:v>
                </c:pt>
                <c:pt idx="98">
                  <c:v>16.986000000000001</c:v>
                </c:pt>
                <c:pt idx="99">
                  <c:v>17.053000000000001</c:v>
                </c:pt>
                <c:pt idx="100">
                  <c:v>17.135000000000002</c:v>
                </c:pt>
                <c:pt idx="101">
                  <c:v>17.178000000000001</c:v>
                </c:pt>
                <c:pt idx="102">
                  <c:v>17.181999999999999</c:v>
                </c:pt>
                <c:pt idx="103">
                  <c:v>17.084</c:v>
                </c:pt>
                <c:pt idx="104">
                  <c:v>17.254000000000001</c:v>
                </c:pt>
                <c:pt idx="105">
                  <c:v>17.003</c:v>
                </c:pt>
                <c:pt idx="106">
                  <c:v>18.338000000000001</c:v>
                </c:pt>
                <c:pt idx="107">
                  <c:v>18.776</c:v>
                </c:pt>
                <c:pt idx="108">
                  <c:v>18.417999999999999</c:v>
                </c:pt>
                <c:pt idx="109">
                  <c:v>18.684000000000001</c:v>
                </c:pt>
                <c:pt idx="110">
                  <c:v>18.613</c:v>
                </c:pt>
                <c:pt idx="111">
                  <c:v>18.608000000000001</c:v>
                </c:pt>
                <c:pt idx="112">
                  <c:v>18.454999999999998</c:v>
                </c:pt>
                <c:pt idx="113">
                  <c:v>18.670999999999999</c:v>
                </c:pt>
                <c:pt idx="114">
                  <c:v>19.239999999999998</c:v>
                </c:pt>
                <c:pt idx="115">
                  <c:v>19.718</c:v>
                </c:pt>
                <c:pt idx="116">
                  <c:v>20.292000000000002</c:v>
                </c:pt>
                <c:pt idx="117">
                  <c:v>20.704000000000001</c:v>
                </c:pt>
                <c:pt idx="118">
                  <c:v>21.134</c:v>
                </c:pt>
                <c:pt idx="119">
                  <c:v>21.27</c:v>
                </c:pt>
                <c:pt idx="120">
                  <c:v>21.526</c:v>
                </c:pt>
                <c:pt idx="121">
                  <c:v>21.576000000000001</c:v>
                </c:pt>
                <c:pt idx="122">
                  <c:v>21.609000000000002</c:v>
                </c:pt>
                <c:pt idx="123">
                  <c:v>21.613</c:v>
                </c:pt>
                <c:pt idx="124">
                  <c:v>21.457000000000001</c:v>
                </c:pt>
                <c:pt idx="125">
                  <c:v>21.768999999999998</c:v>
                </c:pt>
                <c:pt idx="126">
                  <c:v>21.989000000000001</c:v>
                </c:pt>
                <c:pt idx="127">
                  <c:v>22.143000000000001</c:v>
                </c:pt>
                <c:pt idx="128">
                  <c:v>22.224</c:v>
                </c:pt>
                <c:pt idx="129">
                  <c:v>22.664999999999999</c:v>
                </c:pt>
                <c:pt idx="130">
                  <c:v>23.481999999999999</c:v>
                </c:pt>
                <c:pt idx="131">
                  <c:v>23.279</c:v>
                </c:pt>
                <c:pt idx="132">
                  <c:v>23.306999999999999</c:v>
                </c:pt>
                <c:pt idx="133">
                  <c:v>23.494</c:v>
                </c:pt>
                <c:pt idx="134">
                  <c:v>23.277000000000001</c:v>
                </c:pt>
                <c:pt idx="135">
                  <c:v>23.478000000000002</c:v>
                </c:pt>
                <c:pt idx="136">
                  <c:v>23.140999999999998</c:v>
                </c:pt>
                <c:pt idx="137">
                  <c:v>23.018999999999998</c:v>
                </c:pt>
                <c:pt idx="138">
                  <c:v>23.846</c:v>
                </c:pt>
                <c:pt idx="139">
                  <c:v>24.059000000000001</c:v>
                </c:pt>
                <c:pt idx="140">
                  <c:v>23.533000000000001</c:v>
                </c:pt>
                <c:pt idx="141">
                  <c:v>23.72</c:v>
                </c:pt>
                <c:pt idx="142">
                  <c:v>24.742999999999999</c:v>
                </c:pt>
                <c:pt idx="143">
                  <c:v>25.271000000000001</c:v>
                </c:pt>
                <c:pt idx="144">
                  <c:v>25.294</c:v>
                </c:pt>
                <c:pt idx="145">
                  <c:v>24.939</c:v>
                </c:pt>
                <c:pt idx="146">
                  <c:v>24.812999999999999</c:v>
                </c:pt>
                <c:pt idx="147">
                  <c:v>24.866</c:v>
                </c:pt>
                <c:pt idx="148">
                  <c:v>24.811</c:v>
                </c:pt>
                <c:pt idx="149">
                  <c:v>24.922000000000001</c:v>
                </c:pt>
                <c:pt idx="150">
                  <c:v>24.8</c:v>
                </c:pt>
                <c:pt idx="151">
                  <c:v>25.533000000000001</c:v>
                </c:pt>
                <c:pt idx="152">
                  <c:v>25.515999999999998</c:v>
                </c:pt>
                <c:pt idx="153">
                  <c:v>25.562000000000001</c:v>
                </c:pt>
                <c:pt idx="154">
                  <c:v>26.038</c:v>
                </c:pt>
                <c:pt idx="155">
                  <c:v>26.530999999999999</c:v>
                </c:pt>
                <c:pt idx="156">
                  <c:v>25.646000000000001</c:v>
                </c:pt>
                <c:pt idx="157">
                  <c:v>25.039000000000001</c:v>
                </c:pt>
                <c:pt idx="158">
                  <c:v>25.06</c:v>
                </c:pt>
                <c:pt idx="159">
                  <c:v>25.172999999999998</c:v>
                </c:pt>
                <c:pt idx="160">
                  <c:v>25.518000000000001</c:v>
                </c:pt>
                <c:pt idx="161">
                  <c:v>25.510999999999999</c:v>
                </c:pt>
                <c:pt idx="162">
                  <c:v>25.867999999999999</c:v>
                </c:pt>
                <c:pt idx="163">
                  <c:v>25.649000000000001</c:v>
                </c:pt>
                <c:pt idx="164">
                  <c:v>25.69</c:v>
                </c:pt>
                <c:pt idx="165">
                  <c:v>25.553999999999998</c:v>
                </c:pt>
                <c:pt idx="166">
                  <c:v>25.710999999999999</c:v>
                </c:pt>
                <c:pt idx="167">
                  <c:v>25.172999999999998</c:v>
                </c:pt>
                <c:pt idx="168">
                  <c:v>26.1</c:v>
                </c:pt>
                <c:pt idx="169">
                  <c:v>25.751000000000001</c:v>
                </c:pt>
                <c:pt idx="170">
                  <c:v>25.991</c:v>
                </c:pt>
                <c:pt idx="171">
                  <c:v>25.815999999999999</c:v>
                </c:pt>
                <c:pt idx="172">
                  <c:v>26.123000000000001</c:v>
                </c:pt>
                <c:pt idx="173">
                  <c:v>26.449000000000002</c:v>
                </c:pt>
                <c:pt idx="174">
                  <c:v>26.46</c:v>
                </c:pt>
                <c:pt idx="175">
                  <c:v>26.494</c:v>
                </c:pt>
                <c:pt idx="176">
                  <c:v>26.195</c:v>
                </c:pt>
                <c:pt idx="177">
                  <c:v>26.556999999999999</c:v>
                </c:pt>
                <c:pt idx="178">
                  <c:v>27.588999999999999</c:v>
                </c:pt>
                <c:pt idx="179">
                  <c:v>27.745000000000001</c:v>
                </c:pt>
                <c:pt idx="180">
                  <c:v>27.321000000000002</c:v>
                </c:pt>
                <c:pt idx="181">
                  <c:v>27.167000000000002</c:v>
                </c:pt>
                <c:pt idx="182">
                  <c:v>25.564</c:v>
                </c:pt>
                <c:pt idx="183">
                  <c:v>25.574000000000002</c:v>
                </c:pt>
                <c:pt idx="184">
                  <c:v>25.34</c:v>
                </c:pt>
                <c:pt idx="185">
                  <c:v>26.061</c:v>
                </c:pt>
                <c:pt idx="186">
                  <c:v>26.623000000000001</c:v>
                </c:pt>
                <c:pt idx="187">
                  <c:v>25.934000000000001</c:v>
                </c:pt>
                <c:pt idx="188">
                  <c:v>25.518000000000001</c:v>
                </c:pt>
                <c:pt idx="189">
                  <c:v>25.742999999999999</c:v>
                </c:pt>
                <c:pt idx="190">
                  <c:v>25.831</c:v>
                </c:pt>
                <c:pt idx="191">
                  <c:v>27.067</c:v>
                </c:pt>
                <c:pt idx="192">
                  <c:v>26.614999999999998</c:v>
                </c:pt>
                <c:pt idx="193">
                  <c:v>27.030999999999999</c:v>
                </c:pt>
                <c:pt idx="194">
                  <c:v>26.768999999999998</c:v>
                </c:pt>
                <c:pt idx="195">
                  <c:v>26.936</c:v>
                </c:pt>
                <c:pt idx="196">
                  <c:v>27.113</c:v>
                </c:pt>
                <c:pt idx="197">
                  <c:v>26.952999999999999</c:v>
                </c:pt>
                <c:pt idx="198">
                  <c:v>26.451000000000001</c:v>
                </c:pt>
                <c:pt idx="199">
                  <c:v>26.344999999999999</c:v>
                </c:pt>
                <c:pt idx="200">
                  <c:v>26.03</c:v>
                </c:pt>
                <c:pt idx="201">
                  <c:v>25.306000000000001</c:v>
                </c:pt>
                <c:pt idx="202">
                  <c:v>26.702000000000002</c:v>
                </c:pt>
                <c:pt idx="203">
                  <c:v>26.966999999999999</c:v>
                </c:pt>
                <c:pt idx="204">
                  <c:v>26.158000000000001</c:v>
                </c:pt>
                <c:pt idx="205">
                  <c:v>26.495999999999999</c:v>
                </c:pt>
                <c:pt idx="206">
                  <c:v>26.834</c:v>
                </c:pt>
                <c:pt idx="207">
                  <c:v>26.861000000000001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A96-47AA-BD54-ADA52586CBFA}"/>
            </c:ext>
          </c:extLst>
        </c:ser>
        <c:ser>
          <c:idx val="1"/>
          <c:order val="10"/>
          <c:tx>
            <c:strRef>
              <c:f>'43'!$C$28</c:f>
              <c:strCache>
                <c:ptCount val="1"/>
                <c:pt idx="0">
                  <c:v>Haynesville</c:v>
                </c:pt>
              </c:strCache>
            </c:strRef>
          </c:tx>
          <c:spPr>
            <a:solidFill>
              <a:schemeClr val="tx2">
                <a:lumMod val="75000"/>
                <a:lumOff val="25000"/>
                <a:alpha val="70000"/>
              </a:schemeClr>
            </a:solidFill>
          </c:spPr>
          <c:cat>
            <c:numRef>
              <c:f>'43'!$A$29:$A$256</c:f>
              <c:numCache>
                <c:formatCode>mmm\ yyyy</c:formatCode>
                <c:ptCount val="228"/>
                <c:pt idx="0">
                  <c:v>39844</c:v>
                </c:pt>
                <c:pt idx="1">
                  <c:v>39872</c:v>
                </c:pt>
                <c:pt idx="2">
                  <c:v>39903</c:v>
                </c:pt>
                <c:pt idx="3">
                  <c:v>39933</c:v>
                </c:pt>
                <c:pt idx="4">
                  <c:v>39964</c:v>
                </c:pt>
                <c:pt idx="5">
                  <c:v>39994</c:v>
                </c:pt>
                <c:pt idx="6">
                  <c:v>40025</c:v>
                </c:pt>
                <c:pt idx="7">
                  <c:v>40056</c:v>
                </c:pt>
                <c:pt idx="8">
                  <c:v>40086</c:v>
                </c:pt>
                <c:pt idx="9">
                  <c:v>40117</c:v>
                </c:pt>
                <c:pt idx="10">
                  <c:v>40147</c:v>
                </c:pt>
                <c:pt idx="11">
                  <c:v>40178</c:v>
                </c:pt>
                <c:pt idx="12">
                  <c:v>40209</c:v>
                </c:pt>
                <c:pt idx="13">
                  <c:v>40237</c:v>
                </c:pt>
                <c:pt idx="14">
                  <c:v>40268</c:v>
                </c:pt>
                <c:pt idx="15">
                  <c:v>40298</c:v>
                </c:pt>
                <c:pt idx="16">
                  <c:v>40329</c:v>
                </c:pt>
                <c:pt idx="17">
                  <c:v>40359</c:v>
                </c:pt>
                <c:pt idx="18">
                  <c:v>40390</c:v>
                </c:pt>
                <c:pt idx="19">
                  <c:v>40421</c:v>
                </c:pt>
                <c:pt idx="20">
                  <c:v>40451</c:v>
                </c:pt>
                <c:pt idx="21">
                  <c:v>40482</c:v>
                </c:pt>
                <c:pt idx="22">
                  <c:v>40512</c:v>
                </c:pt>
                <c:pt idx="23">
                  <c:v>40543</c:v>
                </c:pt>
                <c:pt idx="24">
                  <c:v>40574</c:v>
                </c:pt>
                <c:pt idx="25">
                  <c:v>40602</c:v>
                </c:pt>
                <c:pt idx="26">
                  <c:v>40633</c:v>
                </c:pt>
                <c:pt idx="27">
                  <c:v>40663</c:v>
                </c:pt>
                <c:pt idx="28">
                  <c:v>40694</c:v>
                </c:pt>
                <c:pt idx="29">
                  <c:v>40724</c:v>
                </c:pt>
                <c:pt idx="30">
                  <c:v>40755</c:v>
                </c:pt>
                <c:pt idx="31">
                  <c:v>40786</c:v>
                </c:pt>
                <c:pt idx="32">
                  <c:v>40816</c:v>
                </c:pt>
                <c:pt idx="33">
                  <c:v>40847</c:v>
                </c:pt>
                <c:pt idx="34">
                  <c:v>40877</c:v>
                </c:pt>
                <c:pt idx="35">
                  <c:v>40908</c:v>
                </c:pt>
                <c:pt idx="36">
                  <c:v>40939</c:v>
                </c:pt>
                <c:pt idx="37">
                  <c:v>40968</c:v>
                </c:pt>
                <c:pt idx="38">
                  <c:v>40999</c:v>
                </c:pt>
                <c:pt idx="39">
                  <c:v>41029</c:v>
                </c:pt>
                <c:pt idx="40">
                  <c:v>41060</c:v>
                </c:pt>
                <c:pt idx="41">
                  <c:v>41090</c:v>
                </c:pt>
                <c:pt idx="42">
                  <c:v>41121</c:v>
                </c:pt>
                <c:pt idx="43">
                  <c:v>41152</c:v>
                </c:pt>
                <c:pt idx="44">
                  <c:v>41182</c:v>
                </c:pt>
                <c:pt idx="45">
                  <c:v>41213</c:v>
                </c:pt>
                <c:pt idx="46">
                  <c:v>41243</c:v>
                </c:pt>
                <c:pt idx="47">
                  <c:v>41274</c:v>
                </c:pt>
                <c:pt idx="48">
                  <c:v>41305</c:v>
                </c:pt>
                <c:pt idx="49">
                  <c:v>41333</c:v>
                </c:pt>
                <c:pt idx="50">
                  <c:v>41364</c:v>
                </c:pt>
                <c:pt idx="51">
                  <c:v>41394</c:v>
                </c:pt>
                <c:pt idx="52">
                  <c:v>41425</c:v>
                </c:pt>
                <c:pt idx="53">
                  <c:v>41455</c:v>
                </c:pt>
                <c:pt idx="54">
                  <c:v>41486</c:v>
                </c:pt>
                <c:pt idx="55">
                  <c:v>41517</c:v>
                </c:pt>
                <c:pt idx="56">
                  <c:v>41547</c:v>
                </c:pt>
                <c:pt idx="57">
                  <c:v>41578</c:v>
                </c:pt>
                <c:pt idx="58">
                  <c:v>41608</c:v>
                </c:pt>
                <c:pt idx="59">
                  <c:v>41639</c:v>
                </c:pt>
                <c:pt idx="60">
                  <c:v>41670</c:v>
                </c:pt>
                <c:pt idx="61">
                  <c:v>41698</c:v>
                </c:pt>
                <c:pt idx="62">
                  <c:v>41729</c:v>
                </c:pt>
                <c:pt idx="63">
                  <c:v>41759</c:v>
                </c:pt>
                <c:pt idx="64">
                  <c:v>41790</c:v>
                </c:pt>
                <c:pt idx="65">
                  <c:v>41820</c:v>
                </c:pt>
                <c:pt idx="66">
                  <c:v>41851</c:v>
                </c:pt>
                <c:pt idx="67">
                  <c:v>41882</c:v>
                </c:pt>
                <c:pt idx="68">
                  <c:v>41912</c:v>
                </c:pt>
                <c:pt idx="69">
                  <c:v>41943</c:v>
                </c:pt>
                <c:pt idx="70">
                  <c:v>41973</c:v>
                </c:pt>
                <c:pt idx="71">
                  <c:v>42004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  <c:pt idx="144">
                  <c:v>44197</c:v>
                </c:pt>
                <c:pt idx="145">
                  <c:v>44228</c:v>
                </c:pt>
                <c:pt idx="146">
                  <c:v>44256</c:v>
                </c:pt>
                <c:pt idx="147">
                  <c:v>44287</c:v>
                </c:pt>
                <c:pt idx="148">
                  <c:v>44317</c:v>
                </c:pt>
                <c:pt idx="149">
                  <c:v>44348</c:v>
                </c:pt>
                <c:pt idx="150">
                  <c:v>44378</c:v>
                </c:pt>
                <c:pt idx="151">
                  <c:v>44409</c:v>
                </c:pt>
                <c:pt idx="152">
                  <c:v>44440</c:v>
                </c:pt>
                <c:pt idx="153">
                  <c:v>44470</c:v>
                </c:pt>
                <c:pt idx="154">
                  <c:v>44501</c:v>
                </c:pt>
                <c:pt idx="155">
                  <c:v>44531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  <c:pt idx="168">
                  <c:v>44927</c:v>
                </c:pt>
                <c:pt idx="169">
                  <c:v>44958</c:v>
                </c:pt>
                <c:pt idx="170">
                  <c:v>44986</c:v>
                </c:pt>
                <c:pt idx="171">
                  <c:v>45017</c:v>
                </c:pt>
                <c:pt idx="172">
                  <c:v>45047</c:v>
                </c:pt>
                <c:pt idx="173">
                  <c:v>45078</c:v>
                </c:pt>
                <c:pt idx="174">
                  <c:v>45108</c:v>
                </c:pt>
                <c:pt idx="175">
                  <c:v>45139</c:v>
                </c:pt>
                <c:pt idx="176">
                  <c:v>45170</c:v>
                </c:pt>
                <c:pt idx="177">
                  <c:v>45200</c:v>
                </c:pt>
                <c:pt idx="178">
                  <c:v>45231</c:v>
                </c:pt>
                <c:pt idx="179">
                  <c:v>45261</c:v>
                </c:pt>
                <c:pt idx="180">
                  <c:v>45292</c:v>
                </c:pt>
                <c:pt idx="181">
                  <c:v>45323</c:v>
                </c:pt>
                <c:pt idx="182">
                  <c:v>45352</c:v>
                </c:pt>
                <c:pt idx="183">
                  <c:v>45383</c:v>
                </c:pt>
                <c:pt idx="184">
                  <c:v>45413</c:v>
                </c:pt>
                <c:pt idx="185">
                  <c:v>45444</c:v>
                </c:pt>
                <c:pt idx="186">
                  <c:v>45474</c:v>
                </c:pt>
                <c:pt idx="187">
                  <c:v>45505</c:v>
                </c:pt>
                <c:pt idx="188">
                  <c:v>45536</c:v>
                </c:pt>
                <c:pt idx="189">
                  <c:v>45566</c:v>
                </c:pt>
                <c:pt idx="190">
                  <c:v>45597</c:v>
                </c:pt>
                <c:pt idx="191">
                  <c:v>45627</c:v>
                </c:pt>
                <c:pt idx="192">
                  <c:v>45658</c:v>
                </c:pt>
                <c:pt idx="193">
                  <c:v>45689</c:v>
                </c:pt>
                <c:pt idx="194">
                  <c:v>45717</c:v>
                </c:pt>
                <c:pt idx="195">
                  <c:v>45748</c:v>
                </c:pt>
                <c:pt idx="196">
                  <c:v>45778</c:v>
                </c:pt>
                <c:pt idx="197">
                  <c:v>45809</c:v>
                </c:pt>
                <c:pt idx="198">
                  <c:v>45839</c:v>
                </c:pt>
                <c:pt idx="199">
                  <c:v>45870</c:v>
                </c:pt>
                <c:pt idx="200">
                  <c:v>45901</c:v>
                </c:pt>
                <c:pt idx="201">
                  <c:v>45931</c:v>
                </c:pt>
                <c:pt idx="202">
                  <c:v>45962</c:v>
                </c:pt>
                <c:pt idx="203">
                  <c:v>45992</c:v>
                </c:pt>
                <c:pt idx="204">
                  <c:v>46023</c:v>
                </c:pt>
                <c:pt idx="205">
                  <c:v>46054</c:v>
                </c:pt>
                <c:pt idx="206">
                  <c:v>46082</c:v>
                </c:pt>
                <c:pt idx="207">
                  <c:v>46113</c:v>
                </c:pt>
                <c:pt idx="208">
                  <c:v>46143</c:v>
                </c:pt>
                <c:pt idx="209">
                  <c:v>46174</c:v>
                </c:pt>
                <c:pt idx="210">
                  <c:v>46204</c:v>
                </c:pt>
                <c:pt idx="211">
                  <c:v>46235</c:v>
                </c:pt>
                <c:pt idx="212">
                  <c:v>46266</c:v>
                </c:pt>
                <c:pt idx="213">
                  <c:v>46296</c:v>
                </c:pt>
                <c:pt idx="214">
                  <c:v>46327</c:v>
                </c:pt>
                <c:pt idx="215">
                  <c:v>46357</c:v>
                </c:pt>
                <c:pt idx="216">
                  <c:v>46388</c:v>
                </c:pt>
                <c:pt idx="217">
                  <c:v>46419</c:v>
                </c:pt>
                <c:pt idx="218">
                  <c:v>46447</c:v>
                </c:pt>
                <c:pt idx="219">
                  <c:v>46478</c:v>
                </c:pt>
                <c:pt idx="220">
                  <c:v>46508</c:v>
                </c:pt>
                <c:pt idx="221">
                  <c:v>46539</c:v>
                </c:pt>
                <c:pt idx="222">
                  <c:v>46569</c:v>
                </c:pt>
                <c:pt idx="223">
                  <c:v>46600</c:v>
                </c:pt>
                <c:pt idx="224">
                  <c:v>46631</c:v>
                </c:pt>
                <c:pt idx="225">
                  <c:v>46661</c:v>
                </c:pt>
                <c:pt idx="226">
                  <c:v>46692</c:v>
                </c:pt>
                <c:pt idx="227">
                  <c:v>46722</c:v>
                </c:pt>
              </c:numCache>
            </c:numRef>
          </c:cat>
          <c:val>
            <c:numRef>
              <c:f>'43'!$C$29:$C$256</c:f>
              <c:numCache>
                <c:formatCode>0.00</c:formatCode>
                <c:ptCount val="228"/>
                <c:pt idx="0">
                  <c:v>0.45700000000000002</c:v>
                </c:pt>
                <c:pt idx="1">
                  <c:v>0.54700000000000004</c:v>
                </c:pt>
                <c:pt idx="2">
                  <c:v>0.65600000000000003</c:v>
                </c:pt>
                <c:pt idx="3">
                  <c:v>0.82299999999999995</c:v>
                </c:pt>
                <c:pt idx="4">
                  <c:v>0.97799999999999998</c:v>
                </c:pt>
                <c:pt idx="5">
                  <c:v>1.159</c:v>
                </c:pt>
                <c:pt idx="6">
                  <c:v>1.3049999999999999</c:v>
                </c:pt>
                <c:pt idx="7">
                  <c:v>1.5309999999999999</c:v>
                </c:pt>
                <c:pt idx="8">
                  <c:v>1.742</c:v>
                </c:pt>
                <c:pt idx="9">
                  <c:v>2.0409999999999999</c:v>
                </c:pt>
                <c:pt idx="10">
                  <c:v>2.331</c:v>
                </c:pt>
                <c:pt idx="11">
                  <c:v>2.3889999999999998</c:v>
                </c:pt>
                <c:pt idx="12">
                  <c:v>2.6259999999999999</c:v>
                </c:pt>
                <c:pt idx="13">
                  <c:v>2.855</c:v>
                </c:pt>
                <c:pt idx="14">
                  <c:v>3.2559999999999998</c:v>
                </c:pt>
                <c:pt idx="15">
                  <c:v>3.359</c:v>
                </c:pt>
                <c:pt idx="16">
                  <c:v>3.5859999999999999</c:v>
                </c:pt>
                <c:pt idx="17">
                  <c:v>3.9590000000000001</c:v>
                </c:pt>
                <c:pt idx="18">
                  <c:v>4.2629999999999999</c:v>
                </c:pt>
                <c:pt idx="19">
                  <c:v>4.5149999999999997</c:v>
                </c:pt>
                <c:pt idx="20">
                  <c:v>4.7320000000000002</c:v>
                </c:pt>
                <c:pt idx="21">
                  <c:v>4.8209999999999997</c:v>
                </c:pt>
                <c:pt idx="22">
                  <c:v>5.2290000000000001</c:v>
                </c:pt>
                <c:pt idx="23">
                  <c:v>5.6020000000000003</c:v>
                </c:pt>
                <c:pt idx="24">
                  <c:v>5.8120000000000003</c:v>
                </c:pt>
                <c:pt idx="25">
                  <c:v>6.01</c:v>
                </c:pt>
                <c:pt idx="26">
                  <c:v>6.5289999999999999</c:v>
                </c:pt>
                <c:pt idx="27">
                  <c:v>6.8209999999999997</c:v>
                </c:pt>
                <c:pt idx="28">
                  <c:v>7.0529999999999999</c:v>
                </c:pt>
                <c:pt idx="29">
                  <c:v>6.9669999999999996</c:v>
                </c:pt>
                <c:pt idx="30">
                  <c:v>7.14</c:v>
                </c:pt>
                <c:pt idx="31">
                  <c:v>7.4189999999999996</c:v>
                </c:pt>
                <c:pt idx="32">
                  <c:v>7.5709999999999997</c:v>
                </c:pt>
                <c:pt idx="33">
                  <c:v>7.6280000000000001</c:v>
                </c:pt>
                <c:pt idx="34">
                  <c:v>7.827</c:v>
                </c:pt>
                <c:pt idx="35">
                  <c:v>7.7640000000000002</c:v>
                </c:pt>
                <c:pt idx="36">
                  <c:v>7.7</c:v>
                </c:pt>
                <c:pt idx="37">
                  <c:v>7.3049999999999997</c:v>
                </c:pt>
                <c:pt idx="38">
                  <c:v>7.266</c:v>
                </c:pt>
                <c:pt idx="39">
                  <c:v>7.2370000000000001</c:v>
                </c:pt>
                <c:pt idx="40">
                  <c:v>7.3029999999999999</c:v>
                </c:pt>
                <c:pt idx="41">
                  <c:v>7.5019999999999998</c:v>
                </c:pt>
                <c:pt idx="42">
                  <c:v>7.4480000000000004</c:v>
                </c:pt>
                <c:pt idx="43">
                  <c:v>7.4429999999999996</c:v>
                </c:pt>
                <c:pt idx="44">
                  <c:v>7.2720000000000002</c:v>
                </c:pt>
                <c:pt idx="45">
                  <c:v>7.0209999999999999</c:v>
                </c:pt>
                <c:pt idx="46">
                  <c:v>6.6950000000000003</c:v>
                </c:pt>
                <c:pt idx="47">
                  <c:v>6.4710000000000001</c:v>
                </c:pt>
                <c:pt idx="48">
                  <c:v>5.9379999999999997</c:v>
                </c:pt>
                <c:pt idx="49">
                  <c:v>5.8140000000000001</c:v>
                </c:pt>
                <c:pt idx="50">
                  <c:v>5.556</c:v>
                </c:pt>
                <c:pt idx="51">
                  <c:v>5.4480000000000004</c:v>
                </c:pt>
                <c:pt idx="52">
                  <c:v>5.3170000000000002</c:v>
                </c:pt>
                <c:pt idx="53">
                  <c:v>5.1689999999999996</c:v>
                </c:pt>
                <c:pt idx="54">
                  <c:v>4.9800000000000004</c:v>
                </c:pt>
                <c:pt idx="55">
                  <c:v>4.7610000000000001</c:v>
                </c:pt>
                <c:pt idx="56">
                  <c:v>4.4509999999999996</c:v>
                </c:pt>
                <c:pt idx="57">
                  <c:v>4.32</c:v>
                </c:pt>
                <c:pt idx="58">
                  <c:v>4.3129999999999997</c:v>
                </c:pt>
                <c:pt idx="59">
                  <c:v>4.2439999999999998</c:v>
                </c:pt>
                <c:pt idx="60">
                  <c:v>4.1379999999999999</c:v>
                </c:pt>
                <c:pt idx="61">
                  <c:v>4.0979999999999999</c:v>
                </c:pt>
                <c:pt idx="62">
                  <c:v>4.09</c:v>
                </c:pt>
                <c:pt idx="63">
                  <c:v>4.1429999999999998</c:v>
                </c:pt>
                <c:pt idx="64">
                  <c:v>4.2359999999999998</c:v>
                </c:pt>
                <c:pt idx="65">
                  <c:v>4.1779999999999999</c:v>
                </c:pt>
                <c:pt idx="66">
                  <c:v>4.09</c:v>
                </c:pt>
                <c:pt idx="67">
                  <c:v>4.0999999999999996</c:v>
                </c:pt>
                <c:pt idx="68">
                  <c:v>4.04</c:v>
                </c:pt>
                <c:pt idx="69">
                  <c:v>3.996</c:v>
                </c:pt>
                <c:pt idx="70">
                  <c:v>3.899</c:v>
                </c:pt>
                <c:pt idx="71">
                  <c:v>3.923</c:v>
                </c:pt>
                <c:pt idx="72">
                  <c:v>3.8740000000000001</c:v>
                </c:pt>
                <c:pt idx="73">
                  <c:v>3.93</c:v>
                </c:pt>
                <c:pt idx="74">
                  <c:v>3.9540000000000002</c:v>
                </c:pt>
                <c:pt idx="75">
                  <c:v>3.9140000000000001</c:v>
                </c:pt>
                <c:pt idx="76">
                  <c:v>3.8969999999999998</c:v>
                </c:pt>
                <c:pt idx="77">
                  <c:v>3.786</c:v>
                </c:pt>
                <c:pt idx="78">
                  <c:v>3.7759999999999998</c:v>
                </c:pt>
                <c:pt idx="79">
                  <c:v>3.7250000000000001</c:v>
                </c:pt>
                <c:pt idx="80">
                  <c:v>3.6640000000000001</c:v>
                </c:pt>
                <c:pt idx="81">
                  <c:v>3.6280000000000001</c:v>
                </c:pt>
                <c:pt idx="82">
                  <c:v>3.7360000000000002</c:v>
                </c:pt>
                <c:pt idx="83">
                  <c:v>3.66</c:v>
                </c:pt>
                <c:pt idx="84">
                  <c:v>3.75</c:v>
                </c:pt>
                <c:pt idx="85">
                  <c:v>3.7309999999999999</c:v>
                </c:pt>
                <c:pt idx="86">
                  <c:v>3.5270000000000001</c:v>
                </c:pt>
                <c:pt idx="87">
                  <c:v>3.7629999999999999</c:v>
                </c:pt>
                <c:pt idx="88">
                  <c:v>3.786</c:v>
                </c:pt>
                <c:pt idx="89">
                  <c:v>3.7629999999999999</c:v>
                </c:pt>
                <c:pt idx="90">
                  <c:v>3.8490000000000002</c:v>
                </c:pt>
                <c:pt idx="91">
                  <c:v>3.7480000000000002</c:v>
                </c:pt>
                <c:pt idx="92">
                  <c:v>3.7559999999999998</c:v>
                </c:pt>
                <c:pt idx="93">
                  <c:v>3.7240000000000002</c:v>
                </c:pt>
                <c:pt idx="94">
                  <c:v>3.7149999999999999</c:v>
                </c:pt>
                <c:pt idx="95">
                  <c:v>3.7069999999999999</c:v>
                </c:pt>
                <c:pt idx="96">
                  <c:v>3.8140000000000001</c:v>
                </c:pt>
                <c:pt idx="97">
                  <c:v>3.8940000000000001</c:v>
                </c:pt>
                <c:pt idx="98">
                  <c:v>4.024</c:v>
                </c:pt>
                <c:pt idx="99">
                  <c:v>4.0359999999999996</c:v>
                </c:pt>
                <c:pt idx="100">
                  <c:v>4.1779999999999999</c:v>
                </c:pt>
                <c:pt idx="101">
                  <c:v>4.3710000000000004</c:v>
                </c:pt>
                <c:pt idx="102">
                  <c:v>4.4169999999999998</c:v>
                </c:pt>
                <c:pt idx="103">
                  <c:v>4.6130000000000004</c:v>
                </c:pt>
                <c:pt idx="104">
                  <c:v>4.9470000000000001</c:v>
                </c:pt>
                <c:pt idx="105">
                  <c:v>5.14</c:v>
                </c:pt>
                <c:pt idx="106">
                  <c:v>5.5049999999999999</c:v>
                </c:pt>
                <c:pt idx="107">
                  <c:v>5.6130000000000004</c:v>
                </c:pt>
                <c:pt idx="108">
                  <c:v>5.5960000000000001</c:v>
                </c:pt>
                <c:pt idx="109">
                  <c:v>5.8819999999999997</c:v>
                </c:pt>
                <c:pt idx="110">
                  <c:v>6.2</c:v>
                </c:pt>
                <c:pt idx="111">
                  <c:v>6.3959999999999999</c:v>
                </c:pt>
                <c:pt idx="112">
                  <c:v>6.8010000000000002</c:v>
                </c:pt>
                <c:pt idx="113">
                  <c:v>6.98</c:v>
                </c:pt>
                <c:pt idx="114">
                  <c:v>7.1150000000000002</c:v>
                </c:pt>
                <c:pt idx="115">
                  <c:v>7.3079999999999998</c:v>
                </c:pt>
                <c:pt idx="116">
                  <c:v>7.4779999999999998</c:v>
                </c:pt>
                <c:pt idx="117">
                  <c:v>7.7679999999999998</c:v>
                </c:pt>
                <c:pt idx="118">
                  <c:v>7.8289999999999997</c:v>
                </c:pt>
                <c:pt idx="119">
                  <c:v>7.8579999999999997</c:v>
                </c:pt>
                <c:pt idx="120">
                  <c:v>8.0909999999999993</c:v>
                </c:pt>
                <c:pt idx="121">
                  <c:v>8.4169999999999998</c:v>
                </c:pt>
                <c:pt idx="122">
                  <c:v>8.4740000000000002</c:v>
                </c:pt>
                <c:pt idx="123">
                  <c:v>8.6349999999999998</c:v>
                </c:pt>
                <c:pt idx="124">
                  <c:v>8.8379999999999992</c:v>
                </c:pt>
                <c:pt idx="125">
                  <c:v>8.9149999999999991</c:v>
                </c:pt>
                <c:pt idx="126">
                  <c:v>9.2059999999999995</c:v>
                </c:pt>
                <c:pt idx="127">
                  <c:v>9.1790000000000003</c:v>
                </c:pt>
                <c:pt idx="128">
                  <c:v>9.1620000000000008</c:v>
                </c:pt>
                <c:pt idx="129">
                  <c:v>9.3339999999999996</c:v>
                </c:pt>
                <c:pt idx="130">
                  <c:v>9.4920000000000009</c:v>
                </c:pt>
                <c:pt idx="131">
                  <c:v>9.5779999999999994</c:v>
                </c:pt>
                <c:pt idx="132">
                  <c:v>9.5730000000000004</c:v>
                </c:pt>
                <c:pt idx="133">
                  <c:v>9.59</c:v>
                </c:pt>
                <c:pt idx="134">
                  <c:v>9.7789999999999999</c:v>
                </c:pt>
                <c:pt idx="135">
                  <c:v>9.7880000000000003</c:v>
                </c:pt>
                <c:pt idx="136">
                  <c:v>9.9710000000000001</c:v>
                </c:pt>
                <c:pt idx="137">
                  <c:v>9.6859999999999999</c:v>
                </c:pt>
                <c:pt idx="138">
                  <c:v>9.2940000000000005</c:v>
                </c:pt>
                <c:pt idx="139">
                  <c:v>9.2690000000000001</c:v>
                </c:pt>
                <c:pt idx="140">
                  <c:v>9.4580000000000002</c:v>
                </c:pt>
                <c:pt idx="141">
                  <c:v>9.5470000000000006</c:v>
                </c:pt>
                <c:pt idx="142">
                  <c:v>10.121</c:v>
                </c:pt>
                <c:pt idx="143">
                  <c:v>10.38</c:v>
                </c:pt>
                <c:pt idx="144">
                  <c:v>10.301</c:v>
                </c:pt>
                <c:pt idx="145">
                  <c:v>9.2279999999999998</c:v>
                </c:pt>
                <c:pt idx="146">
                  <c:v>10.619</c:v>
                </c:pt>
                <c:pt idx="147">
                  <c:v>10.757</c:v>
                </c:pt>
                <c:pt idx="148">
                  <c:v>10.757999999999999</c:v>
                </c:pt>
                <c:pt idx="149">
                  <c:v>11.048999999999999</c:v>
                </c:pt>
                <c:pt idx="150">
                  <c:v>11.5</c:v>
                </c:pt>
                <c:pt idx="151">
                  <c:v>11.426</c:v>
                </c:pt>
                <c:pt idx="152">
                  <c:v>11.795999999999999</c:v>
                </c:pt>
                <c:pt idx="153">
                  <c:v>11.976000000000001</c:v>
                </c:pt>
                <c:pt idx="154">
                  <c:v>12.407</c:v>
                </c:pt>
                <c:pt idx="155">
                  <c:v>12.593</c:v>
                </c:pt>
                <c:pt idx="156">
                  <c:v>12.552</c:v>
                </c:pt>
                <c:pt idx="157">
                  <c:v>12.59</c:v>
                </c:pt>
                <c:pt idx="158">
                  <c:v>12.377000000000001</c:v>
                </c:pt>
                <c:pt idx="159">
                  <c:v>12.894</c:v>
                </c:pt>
                <c:pt idx="160">
                  <c:v>13.305999999999999</c:v>
                </c:pt>
                <c:pt idx="161">
                  <c:v>13.273999999999999</c:v>
                </c:pt>
                <c:pt idx="162">
                  <c:v>13.288</c:v>
                </c:pt>
                <c:pt idx="163">
                  <c:v>13.522</c:v>
                </c:pt>
                <c:pt idx="164">
                  <c:v>13.942</c:v>
                </c:pt>
                <c:pt idx="165">
                  <c:v>14.352</c:v>
                </c:pt>
                <c:pt idx="166">
                  <c:v>14.587</c:v>
                </c:pt>
                <c:pt idx="167">
                  <c:v>14.401999999999999</c:v>
                </c:pt>
                <c:pt idx="168">
                  <c:v>14.518000000000001</c:v>
                </c:pt>
                <c:pt idx="169">
                  <c:v>14.904999999999999</c:v>
                </c:pt>
                <c:pt idx="170">
                  <c:v>14.63</c:v>
                </c:pt>
                <c:pt idx="171">
                  <c:v>14.693</c:v>
                </c:pt>
                <c:pt idx="172">
                  <c:v>15.28</c:v>
                </c:pt>
                <c:pt idx="173">
                  <c:v>14.646000000000001</c:v>
                </c:pt>
                <c:pt idx="174">
                  <c:v>14.744</c:v>
                </c:pt>
                <c:pt idx="175">
                  <c:v>14.807</c:v>
                </c:pt>
                <c:pt idx="176">
                  <c:v>14.696999999999999</c:v>
                </c:pt>
                <c:pt idx="177">
                  <c:v>14.548999999999999</c:v>
                </c:pt>
                <c:pt idx="178">
                  <c:v>14.553000000000001</c:v>
                </c:pt>
                <c:pt idx="179">
                  <c:v>14.183999999999999</c:v>
                </c:pt>
                <c:pt idx="180">
                  <c:v>14.034000000000001</c:v>
                </c:pt>
                <c:pt idx="181">
                  <c:v>14.404999999999999</c:v>
                </c:pt>
                <c:pt idx="182">
                  <c:v>13.836</c:v>
                </c:pt>
                <c:pt idx="183">
                  <c:v>13.007999999999999</c:v>
                </c:pt>
                <c:pt idx="184">
                  <c:v>12.545</c:v>
                </c:pt>
                <c:pt idx="185">
                  <c:v>12.452</c:v>
                </c:pt>
                <c:pt idx="186">
                  <c:v>12.634</c:v>
                </c:pt>
                <c:pt idx="187">
                  <c:v>12.673999999999999</c:v>
                </c:pt>
                <c:pt idx="188">
                  <c:v>12.377000000000001</c:v>
                </c:pt>
                <c:pt idx="189">
                  <c:v>12.111000000000001</c:v>
                </c:pt>
                <c:pt idx="190">
                  <c:v>12.314</c:v>
                </c:pt>
                <c:pt idx="191">
                  <c:v>12.106999999999999</c:v>
                </c:pt>
                <c:pt idx="192">
                  <c:v>12.539</c:v>
                </c:pt>
                <c:pt idx="193">
                  <c:v>12.711</c:v>
                </c:pt>
                <c:pt idx="194">
                  <c:v>12.962999999999999</c:v>
                </c:pt>
                <c:pt idx="195">
                  <c:v>13.073</c:v>
                </c:pt>
                <c:pt idx="196">
                  <c:v>12.747</c:v>
                </c:pt>
                <c:pt idx="197">
                  <c:v>12.695</c:v>
                </c:pt>
                <c:pt idx="198">
                  <c:v>12.97</c:v>
                </c:pt>
                <c:pt idx="199">
                  <c:v>13.474</c:v>
                </c:pt>
                <c:pt idx="200">
                  <c:v>13.316000000000001</c:v>
                </c:pt>
                <c:pt idx="201">
                  <c:v>13.362</c:v>
                </c:pt>
                <c:pt idx="202">
                  <c:v>13.667</c:v>
                </c:pt>
                <c:pt idx="203">
                  <c:v>13.510999999999999</c:v>
                </c:pt>
                <c:pt idx="204">
                  <c:v>13.34</c:v>
                </c:pt>
                <c:pt idx="205">
                  <c:v>13.5</c:v>
                </c:pt>
                <c:pt idx="206">
                  <c:v>13.83</c:v>
                </c:pt>
                <c:pt idx="207">
                  <c:v>13.935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A96-47AA-BD54-ADA52586CBFA}"/>
            </c:ext>
          </c:extLst>
        </c:ser>
        <c:ser>
          <c:idx val="0"/>
          <c:order val="11"/>
          <c:tx>
            <c:strRef>
              <c:f>'43'!$B$28</c:f>
              <c:strCache>
                <c:ptCount val="1"/>
                <c:pt idx="0">
                  <c:v>Permian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</c:spPr>
          <c:cat>
            <c:numRef>
              <c:f>'43'!$A$29:$A$256</c:f>
              <c:numCache>
                <c:formatCode>mmm\ yyyy</c:formatCode>
                <c:ptCount val="228"/>
                <c:pt idx="0">
                  <c:v>39844</c:v>
                </c:pt>
                <c:pt idx="1">
                  <c:v>39872</c:v>
                </c:pt>
                <c:pt idx="2">
                  <c:v>39903</c:v>
                </c:pt>
                <c:pt idx="3">
                  <c:v>39933</c:v>
                </c:pt>
                <c:pt idx="4">
                  <c:v>39964</c:v>
                </c:pt>
                <c:pt idx="5">
                  <c:v>39994</c:v>
                </c:pt>
                <c:pt idx="6">
                  <c:v>40025</c:v>
                </c:pt>
                <c:pt idx="7">
                  <c:v>40056</c:v>
                </c:pt>
                <c:pt idx="8">
                  <c:v>40086</c:v>
                </c:pt>
                <c:pt idx="9">
                  <c:v>40117</c:v>
                </c:pt>
                <c:pt idx="10">
                  <c:v>40147</c:v>
                </c:pt>
                <c:pt idx="11">
                  <c:v>40178</c:v>
                </c:pt>
                <c:pt idx="12">
                  <c:v>40209</c:v>
                </c:pt>
                <c:pt idx="13">
                  <c:v>40237</c:v>
                </c:pt>
                <c:pt idx="14">
                  <c:v>40268</c:v>
                </c:pt>
                <c:pt idx="15">
                  <c:v>40298</c:v>
                </c:pt>
                <c:pt idx="16">
                  <c:v>40329</c:v>
                </c:pt>
                <c:pt idx="17">
                  <c:v>40359</c:v>
                </c:pt>
                <c:pt idx="18">
                  <c:v>40390</c:v>
                </c:pt>
                <c:pt idx="19">
                  <c:v>40421</c:v>
                </c:pt>
                <c:pt idx="20">
                  <c:v>40451</c:v>
                </c:pt>
                <c:pt idx="21">
                  <c:v>40482</c:v>
                </c:pt>
                <c:pt idx="22">
                  <c:v>40512</c:v>
                </c:pt>
                <c:pt idx="23">
                  <c:v>40543</c:v>
                </c:pt>
                <c:pt idx="24">
                  <c:v>40574</c:v>
                </c:pt>
                <c:pt idx="25">
                  <c:v>40602</c:v>
                </c:pt>
                <c:pt idx="26">
                  <c:v>40633</c:v>
                </c:pt>
                <c:pt idx="27">
                  <c:v>40663</c:v>
                </c:pt>
                <c:pt idx="28">
                  <c:v>40694</c:v>
                </c:pt>
                <c:pt idx="29">
                  <c:v>40724</c:v>
                </c:pt>
                <c:pt idx="30">
                  <c:v>40755</c:v>
                </c:pt>
                <c:pt idx="31">
                  <c:v>40786</c:v>
                </c:pt>
                <c:pt idx="32">
                  <c:v>40816</c:v>
                </c:pt>
                <c:pt idx="33">
                  <c:v>40847</c:v>
                </c:pt>
                <c:pt idx="34">
                  <c:v>40877</c:v>
                </c:pt>
                <c:pt idx="35">
                  <c:v>40908</c:v>
                </c:pt>
                <c:pt idx="36">
                  <c:v>40939</c:v>
                </c:pt>
                <c:pt idx="37">
                  <c:v>40968</c:v>
                </c:pt>
                <c:pt idx="38">
                  <c:v>40999</c:v>
                </c:pt>
                <c:pt idx="39">
                  <c:v>41029</c:v>
                </c:pt>
                <c:pt idx="40">
                  <c:v>41060</c:v>
                </c:pt>
                <c:pt idx="41">
                  <c:v>41090</c:v>
                </c:pt>
                <c:pt idx="42">
                  <c:v>41121</c:v>
                </c:pt>
                <c:pt idx="43">
                  <c:v>41152</c:v>
                </c:pt>
                <c:pt idx="44">
                  <c:v>41182</c:v>
                </c:pt>
                <c:pt idx="45">
                  <c:v>41213</c:v>
                </c:pt>
                <c:pt idx="46">
                  <c:v>41243</c:v>
                </c:pt>
                <c:pt idx="47">
                  <c:v>41274</c:v>
                </c:pt>
                <c:pt idx="48">
                  <c:v>41305</c:v>
                </c:pt>
                <c:pt idx="49">
                  <c:v>41333</c:v>
                </c:pt>
                <c:pt idx="50">
                  <c:v>41364</c:v>
                </c:pt>
                <c:pt idx="51">
                  <c:v>41394</c:v>
                </c:pt>
                <c:pt idx="52">
                  <c:v>41425</c:v>
                </c:pt>
                <c:pt idx="53">
                  <c:v>41455</c:v>
                </c:pt>
                <c:pt idx="54">
                  <c:v>41486</c:v>
                </c:pt>
                <c:pt idx="55">
                  <c:v>41517</c:v>
                </c:pt>
                <c:pt idx="56">
                  <c:v>41547</c:v>
                </c:pt>
                <c:pt idx="57">
                  <c:v>41578</c:v>
                </c:pt>
                <c:pt idx="58">
                  <c:v>41608</c:v>
                </c:pt>
                <c:pt idx="59">
                  <c:v>41639</c:v>
                </c:pt>
                <c:pt idx="60">
                  <c:v>41670</c:v>
                </c:pt>
                <c:pt idx="61">
                  <c:v>41698</c:v>
                </c:pt>
                <c:pt idx="62">
                  <c:v>41729</c:v>
                </c:pt>
                <c:pt idx="63">
                  <c:v>41759</c:v>
                </c:pt>
                <c:pt idx="64">
                  <c:v>41790</c:v>
                </c:pt>
                <c:pt idx="65">
                  <c:v>41820</c:v>
                </c:pt>
                <c:pt idx="66">
                  <c:v>41851</c:v>
                </c:pt>
                <c:pt idx="67">
                  <c:v>41882</c:v>
                </c:pt>
                <c:pt idx="68">
                  <c:v>41912</c:v>
                </c:pt>
                <c:pt idx="69">
                  <c:v>41943</c:v>
                </c:pt>
                <c:pt idx="70">
                  <c:v>41973</c:v>
                </c:pt>
                <c:pt idx="71">
                  <c:v>42004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  <c:pt idx="144">
                  <c:v>44197</c:v>
                </c:pt>
                <c:pt idx="145">
                  <c:v>44228</c:v>
                </c:pt>
                <c:pt idx="146">
                  <c:v>44256</c:v>
                </c:pt>
                <c:pt idx="147">
                  <c:v>44287</c:v>
                </c:pt>
                <c:pt idx="148">
                  <c:v>44317</c:v>
                </c:pt>
                <c:pt idx="149">
                  <c:v>44348</c:v>
                </c:pt>
                <c:pt idx="150">
                  <c:v>44378</c:v>
                </c:pt>
                <c:pt idx="151">
                  <c:v>44409</c:v>
                </c:pt>
                <c:pt idx="152">
                  <c:v>44440</c:v>
                </c:pt>
                <c:pt idx="153">
                  <c:v>44470</c:v>
                </c:pt>
                <c:pt idx="154">
                  <c:v>44501</c:v>
                </c:pt>
                <c:pt idx="155">
                  <c:v>44531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  <c:pt idx="168">
                  <c:v>44927</c:v>
                </c:pt>
                <c:pt idx="169">
                  <c:v>44958</c:v>
                </c:pt>
                <c:pt idx="170">
                  <c:v>44986</c:v>
                </c:pt>
                <c:pt idx="171">
                  <c:v>45017</c:v>
                </c:pt>
                <c:pt idx="172">
                  <c:v>45047</c:v>
                </c:pt>
                <c:pt idx="173">
                  <c:v>45078</c:v>
                </c:pt>
                <c:pt idx="174">
                  <c:v>45108</c:v>
                </c:pt>
                <c:pt idx="175">
                  <c:v>45139</c:v>
                </c:pt>
                <c:pt idx="176">
                  <c:v>45170</c:v>
                </c:pt>
                <c:pt idx="177">
                  <c:v>45200</c:v>
                </c:pt>
                <c:pt idx="178">
                  <c:v>45231</c:v>
                </c:pt>
                <c:pt idx="179">
                  <c:v>45261</c:v>
                </c:pt>
                <c:pt idx="180">
                  <c:v>45292</c:v>
                </c:pt>
                <c:pt idx="181">
                  <c:v>45323</c:v>
                </c:pt>
                <c:pt idx="182">
                  <c:v>45352</c:v>
                </c:pt>
                <c:pt idx="183">
                  <c:v>45383</c:v>
                </c:pt>
                <c:pt idx="184">
                  <c:v>45413</c:v>
                </c:pt>
                <c:pt idx="185">
                  <c:v>45444</c:v>
                </c:pt>
                <c:pt idx="186">
                  <c:v>45474</c:v>
                </c:pt>
                <c:pt idx="187">
                  <c:v>45505</c:v>
                </c:pt>
                <c:pt idx="188">
                  <c:v>45536</c:v>
                </c:pt>
                <c:pt idx="189">
                  <c:v>45566</c:v>
                </c:pt>
                <c:pt idx="190">
                  <c:v>45597</c:v>
                </c:pt>
                <c:pt idx="191">
                  <c:v>45627</c:v>
                </c:pt>
                <c:pt idx="192">
                  <c:v>45658</c:v>
                </c:pt>
                <c:pt idx="193">
                  <c:v>45689</c:v>
                </c:pt>
                <c:pt idx="194">
                  <c:v>45717</c:v>
                </c:pt>
                <c:pt idx="195">
                  <c:v>45748</c:v>
                </c:pt>
                <c:pt idx="196">
                  <c:v>45778</c:v>
                </c:pt>
                <c:pt idx="197">
                  <c:v>45809</c:v>
                </c:pt>
                <c:pt idx="198">
                  <c:v>45839</c:v>
                </c:pt>
                <c:pt idx="199">
                  <c:v>45870</c:v>
                </c:pt>
                <c:pt idx="200">
                  <c:v>45901</c:v>
                </c:pt>
                <c:pt idx="201">
                  <c:v>45931</c:v>
                </c:pt>
                <c:pt idx="202">
                  <c:v>45962</c:v>
                </c:pt>
                <c:pt idx="203">
                  <c:v>45992</c:v>
                </c:pt>
                <c:pt idx="204">
                  <c:v>46023</c:v>
                </c:pt>
                <c:pt idx="205">
                  <c:v>46054</c:v>
                </c:pt>
                <c:pt idx="206">
                  <c:v>46082</c:v>
                </c:pt>
                <c:pt idx="207">
                  <c:v>46113</c:v>
                </c:pt>
                <c:pt idx="208">
                  <c:v>46143</c:v>
                </c:pt>
                <c:pt idx="209">
                  <c:v>46174</c:v>
                </c:pt>
                <c:pt idx="210">
                  <c:v>46204</c:v>
                </c:pt>
                <c:pt idx="211">
                  <c:v>46235</c:v>
                </c:pt>
                <c:pt idx="212">
                  <c:v>46266</c:v>
                </c:pt>
                <c:pt idx="213">
                  <c:v>46296</c:v>
                </c:pt>
                <c:pt idx="214">
                  <c:v>46327</c:v>
                </c:pt>
                <c:pt idx="215">
                  <c:v>46357</c:v>
                </c:pt>
                <c:pt idx="216">
                  <c:v>46388</c:v>
                </c:pt>
                <c:pt idx="217">
                  <c:v>46419</c:v>
                </c:pt>
                <c:pt idx="218">
                  <c:v>46447</c:v>
                </c:pt>
                <c:pt idx="219">
                  <c:v>46478</c:v>
                </c:pt>
                <c:pt idx="220">
                  <c:v>46508</c:v>
                </c:pt>
                <c:pt idx="221">
                  <c:v>46539</c:v>
                </c:pt>
                <c:pt idx="222">
                  <c:v>46569</c:v>
                </c:pt>
                <c:pt idx="223">
                  <c:v>46600</c:v>
                </c:pt>
                <c:pt idx="224">
                  <c:v>46631</c:v>
                </c:pt>
                <c:pt idx="225">
                  <c:v>46661</c:v>
                </c:pt>
                <c:pt idx="226">
                  <c:v>46692</c:v>
                </c:pt>
                <c:pt idx="227">
                  <c:v>46722</c:v>
                </c:pt>
              </c:numCache>
            </c:numRef>
          </c:cat>
          <c:val>
            <c:numRef>
              <c:f>'43'!$B$29:$B$256</c:f>
              <c:numCache>
                <c:formatCode>0.00</c:formatCode>
                <c:ptCount val="228"/>
                <c:pt idx="0">
                  <c:v>0.308</c:v>
                </c:pt>
                <c:pt idx="1">
                  <c:v>0.30499999999999999</c:v>
                </c:pt>
                <c:pt idx="2">
                  <c:v>0.315</c:v>
                </c:pt>
                <c:pt idx="3">
                  <c:v>0.316</c:v>
                </c:pt>
                <c:pt idx="4">
                  <c:v>0.32700000000000001</c:v>
                </c:pt>
                <c:pt idx="5">
                  <c:v>0.33</c:v>
                </c:pt>
                <c:pt idx="6">
                  <c:v>0.33</c:v>
                </c:pt>
                <c:pt idx="7">
                  <c:v>0.33300000000000002</c:v>
                </c:pt>
                <c:pt idx="8">
                  <c:v>0.33400000000000002</c:v>
                </c:pt>
                <c:pt idx="9">
                  <c:v>0.33900000000000002</c:v>
                </c:pt>
                <c:pt idx="10">
                  <c:v>0.34200000000000003</c:v>
                </c:pt>
                <c:pt idx="11">
                  <c:v>0.33500000000000002</c:v>
                </c:pt>
                <c:pt idx="12">
                  <c:v>0.34899999999999998</c:v>
                </c:pt>
                <c:pt idx="13">
                  <c:v>0.36899999999999999</c:v>
                </c:pt>
                <c:pt idx="14">
                  <c:v>0.374</c:v>
                </c:pt>
                <c:pt idx="15">
                  <c:v>0.38700000000000001</c:v>
                </c:pt>
                <c:pt idx="16">
                  <c:v>0.42199999999999999</c:v>
                </c:pt>
                <c:pt idx="17">
                  <c:v>0.433</c:v>
                </c:pt>
                <c:pt idx="18">
                  <c:v>0.45</c:v>
                </c:pt>
                <c:pt idx="19">
                  <c:v>0.46500000000000002</c:v>
                </c:pt>
                <c:pt idx="20">
                  <c:v>0.49199999999999999</c:v>
                </c:pt>
                <c:pt idx="21">
                  <c:v>0.51800000000000002</c:v>
                </c:pt>
                <c:pt idx="22">
                  <c:v>0.52500000000000002</c:v>
                </c:pt>
                <c:pt idx="23">
                  <c:v>0.53100000000000003</c:v>
                </c:pt>
                <c:pt idx="24">
                  <c:v>0.54200000000000004</c:v>
                </c:pt>
                <c:pt idx="25">
                  <c:v>0.50900000000000001</c:v>
                </c:pt>
                <c:pt idx="26">
                  <c:v>0.59599999999999997</c:v>
                </c:pt>
                <c:pt idx="27">
                  <c:v>0.60599999999999998</c:v>
                </c:pt>
                <c:pt idx="28">
                  <c:v>0.63900000000000001</c:v>
                </c:pt>
                <c:pt idx="29">
                  <c:v>0.68400000000000005</c:v>
                </c:pt>
                <c:pt idx="30">
                  <c:v>0.72499999999999998</c:v>
                </c:pt>
                <c:pt idx="31">
                  <c:v>0.754</c:v>
                </c:pt>
                <c:pt idx="32">
                  <c:v>0.77</c:v>
                </c:pt>
                <c:pt idx="33">
                  <c:v>0.79100000000000004</c:v>
                </c:pt>
                <c:pt idx="34">
                  <c:v>0.83499999999999996</c:v>
                </c:pt>
                <c:pt idx="35">
                  <c:v>0.84699999999999998</c:v>
                </c:pt>
                <c:pt idx="36">
                  <c:v>0.88300000000000001</c:v>
                </c:pt>
                <c:pt idx="37">
                  <c:v>0.92700000000000005</c:v>
                </c:pt>
                <c:pt idx="38">
                  <c:v>0.96699999999999997</c:v>
                </c:pt>
                <c:pt idx="39">
                  <c:v>1.0329999999999999</c:v>
                </c:pt>
                <c:pt idx="40">
                  <c:v>1.054</c:v>
                </c:pt>
                <c:pt idx="41">
                  <c:v>1.081</c:v>
                </c:pt>
                <c:pt idx="42">
                  <c:v>1.151</c:v>
                </c:pt>
                <c:pt idx="43">
                  <c:v>1.1930000000000001</c:v>
                </c:pt>
                <c:pt idx="44">
                  <c:v>1.2470000000000001</c:v>
                </c:pt>
                <c:pt idx="45">
                  <c:v>1.2749999999999999</c:v>
                </c:pt>
                <c:pt idx="46">
                  <c:v>1.3220000000000001</c:v>
                </c:pt>
                <c:pt idx="47">
                  <c:v>1.3220000000000001</c:v>
                </c:pt>
                <c:pt idx="48">
                  <c:v>1.113</c:v>
                </c:pt>
                <c:pt idx="49">
                  <c:v>1.1819999999999999</c:v>
                </c:pt>
                <c:pt idx="50">
                  <c:v>1.2170000000000001</c:v>
                </c:pt>
                <c:pt idx="51">
                  <c:v>1.323</c:v>
                </c:pt>
                <c:pt idx="52">
                  <c:v>1.38</c:v>
                </c:pt>
                <c:pt idx="53">
                  <c:v>1.4319999999999999</c:v>
                </c:pt>
                <c:pt idx="54">
                  <c:v>1.478</c:v>
                </c:pt>
                <c:pt idx="55">
                  <c:v>1.518</c:v>
                </c:pt>
                <c:pt idx="56">
                  <c:v>1.603</c:v>
                </c:pt>
                <c:pt idx="57">
                  <c:v>1.6279999999999999</c:v>
                </c:pt>
                <c:pt idx="58">
                  <c:v>1.585</c:v>
                </c:pt>
                <c:pt idx="59">
                  <c:v>1.57</c:v>
                </c:pt>
                <c:pt idx="60">
                  <c:v>1.704</c:v>
                </c:pt>
                <c:pt idx="61">
                  <c:v>1.7669999999999999</c:v>
                </c:pt>
                <c:pt idx="62">
                  <c:v>1.877</c:v>
                </c:pt>
                <c:pt idx="63">
                  <c:v>1.99</c:v>
                </c:pt>
                <c:pt idx="64">
                  <c:v>2.0489999999999999</c:v>
                </c:pt>
                <c:pt idx="65">
                  <c:v>2.121</c:v>
                </c:pt>
                <c:pt idx="66">
                  <c:v>2.2050000000000001</c:v>
                </c:pt>
                <c:pt idx="67">
                  <c:v>2.3170000000000002</c:v>
                </c:pt>
                <c:pt idx="68">
                  <c:v>2.2210000000000001</c:v>
                </c:pt>
                <c:pt idx="69">
                  <c:v>2.3730000000000002</c:v>
                </c:pt>
                <c:pt idx="70">
                  <c:v>2.419</c:v>
                </c:pt>
                <c:pt idx="71">
                  <c:v>2.4620000000000002</c:v>
                </c:pt>
                <c:pt idx="72">
                  <c:v>2.1909999999999998</c:v>
                </c:pt>
                <c:pt idx="73">
                  <c:v>2.4060000000000001</c:v>
                </c:pt>
                <c:pt idx="74">
                  <c:v>2.5790000000000002</c:v>
                </c:pt>
                <c:pt idx="75">
                  <c:v>2.7890000000000001</c:v>
                </c:pt>
                <c:pt idx="76">
                  <c:v>2.907</c:v>
                </c:pt>
                <c:pt idx="77">
                  <c:v>2.9609999999999999</c:v>
                </c:pt>
                <c:pt idx="78">
                  <c:v>2.9340000000000002</c:v>
                </c:pt>
                <c:pt idx="79">
                  <c:v>3.07</c:v>
                </c:pt>
                <c:pt idx="80">
                  <c:v>3.1110000000000002</c:v>
                </c:pt>
                <c:pt idx="81">
                  <c:v>3.0739999999999998</c:v>
                </c:pt>
                <c:pt idx="82">
                  <c:v>3.09</c:v>
                </c:pt>
                <c:pt idx="83">
                  <c:v>2.81</c:v>
                </c:pt>
                <c:pt idx="84">
                  <c:v>2.8260000000000001</c:v>
                </c:pt>
                <c:pt idx="85">
                  <c:v>3.0179999999999998</c:v>
                </c:pt>
                <c:pt idx="86">
                  <c:v>3.1440000000000001</c:v>
                </c:pt>
                <c:pt idx="87">
                  <c:v>3.2349999999999999</c:v>
                </c:pt>
                <c:pt idx="88">
                  <c:v>3.2989999999999999</c:v>
                </c:pt>
                <c:pt idx="89">
                  <c:v>3.3980000000000001</c:v>
                </c:pt>
                <c:pt idx="90">
                  <c:v>3.524</c:v>
                </c:pt>
                <c:pt idx="91">
                  <c:v>3.6179999999999999</c:v>
                </c:pt>
                <c:pt idx="92">
                  <c:v>3.6389999999999998</c:v>
                </c:pt>
                <c:pt idx="93">
                  <c:v>3.7069999999999999</c:v>
                </c:pt>
                <c:pt idx="94">
                  <c:v>3.657</c:v>
                </c:pt>
                <c:pt idx="95">
                  <c:v>3.5750000000000002</c:v>
                </c:pt>
                <c:pt idx="96">
                  <c:v>3.681</c:v>
                </c:pt>
                <c:pt idx="97">
                  <c:v>3.9369999999999998</c:v>
                </c:pt>
                <c:pt idx="98">
                  <c:v>4.0529999999999999</c:v>
                </c:pt>
                <c:pt idx="99">
                  <c:v>4.1539999999999999</c:v>
                </c:pt>
                <c:pt idx="100">
                  <c:v>4.3899999999999997</c:v>
                </c:pt>
                <c:pt idx="101">
                  <c:v>4.4939999999999998</c:v>
                </c:pt>
                <c:pt idx="102">
                  <c:v>4.66</c:v>
                </c:pt>
                <c:pt idx="103">
                  <c:v>4.7279999999999998</c:v>
                </c:pt>
                <c:pt idx="104">
                  <c:v>4.8949999999999996</c:v>
                </c:pt>
                <c:pt idx="105">
                  <c:v>5.2309999999999999</c:v>
                </c:pt>
                <c:pt idx="106">
                  <c:v>5.36</c:v>
                </c:pt>
                <c:pt idx="107">
                  <c:v>5.3789999999999996</c:v>
                </c:pt>
                <c:pt idx="108">
                  <c:v>5.1589999999999998</c:v>
                </c:pt>
                <c:pt idx="109">
                  <c:v>5.5979999999999999</c:v>
                </c:pt>
                <c:pt idx="110">
                  <c:v>5.93</c:v>
                </c:pt>
                <c:pt idx="111">
                  <c:v>6.19</c:v>
                </c:pt>
                <c:pt idx="112">
                  <c:v>6.3689999999999998</c:v>
                </c:pt>
                <c:pt idx="113">
                  <c:v>6.5940000000000003</c:v>
                </c:pt>
                <c:pt idx="114">
                  <c:v>6.9160000000000004</c:v>
                </c:pt>
                <c:pt idx="115">
                  <c:v>7.306</c:v>
                </c:pt>
                <c:pt idx="116">
                  <c:v>7.4720000000000004</c:v>
                </c:pt>
                <c:pt idx="117">
                  <c:v>7.6</c:v>
                </c:pt>
                <c:pt idx="118">
                  <c:v>7.8310000000000004</c:v>
                </c:pt>
                <c:pt idx="119">
                  <c:v>8.1829999999999998</c:v>
                </c:pt>
                <c:pt idx="120">
                  <c:v>8.2739999999999991</c:v>
                </c:pt>
                <c:pt idx="121">
                  <c:v>8.6029999999999998</c:v>
                </c:pt>
                <c:pt idx="122">
                  <c:v>8.7309999999999999</c:v>
                </c:pt>
                <c:pt idx="123">
                  <c:v>8.8249999999999993</c:v>
                </c:pt>
                <c:pt idx="124">
                  <c:v>9.1709999999999994</c:v>
                </c:pt>
                <c:pt idx="125">
                  <c:v>9.3689999999999998</c:v>
                </c:pt>
                <c:pt idx="126">
                  <c:v>9.6210000000000004</c:v>
                </c:pt>
                <c:pt idx="127">
                  <c:v>10.092000000000001</c:v>
                </c:pt>
                <c:pt idx="128">
                  <c:v>10.413</c:v>
                </c:pt>
                <c:pt idx="129">
                  <c:v>10.510999999999999</c:v>
                </c:pt>
                <c:pt idx="130">
                  <c:v>10.81</c:v>
                </c:pt>
                <c:pt idx="131">
                  <c:v>10.958</c:v>
                </c:pt>
                <c:pt idx="132">
                  <c:v>11.43</c:v>
                </c:pt>
                <c:pt idx="133">
                  <c:v>11.387</c:v>
                </c:pt>
                <c:pt idx="134">
                  <c:v>11.699</c:v>
                </c:pt>
                <c:pt idx="135">
                  <c:v>11.185</c:v>
                </c:pt>
                <c:pt idx="136">
                  <c:v>10.037000000000001</c:v>
                </c:pt>
                <c:pt idx="137">
                  <c:v>10.993</c:v>
                </c:pt>
                <c:pt idx="138">
                  <c:v>11.493</c:v>
                </c:pt>
                <c:pt idx="139">
                  <c:v>11.683999999999999</c:v>
                </c:pt>
                <c:pt idx="140">
                  <c:v>11.763999999999999</c:v>
                </c:pt>
                <c:pt idx="141">
                  <c:v>11.706</c:v>
                </c:pt>
                <c:pt idx="142">
                  <c:v>11.807</c:v>
                </c:pt>
                <c:pt idx="143">
                  <c:v>11.638</c:v>
                </c:pt>
                <c:pt idx="144">
                  <c:v>11.813000000000001</c:v>
                </c:pt>
                <c:pt idx="145">
                  <c:v>9.6370000000000005</c:v>
                </c:pt>
                <c:pt idx="146">
                  <c:v>11.929</c:v>
                </c:pt>
                <c:pt idx="147">
                  <c:v>12.731999999999999</c:v>
                </c:pt>
                <c:pt idx="148">
                  <c:v>12.651</c:v>
                </c:pt>
                <c:pt idx="149">
                  <c:v>12.773</c:v>
                </c:pt>
                <c:pt idx="150">
                  <c:v>13.132999999999999</c:v>
                </c:pt>
                <c:pt idx="151">
                  <c:v>13.281000000000001</c:v>
                </c:pt>
                <c:pt idx="152">
                  <c:v>13.441000000000001</c:v>
                </c:pt>
                <c:pt idx="153">
                  <c:v>13.63</c:v>
                </c:pt>
                <c:pt idx="154">
                  <c:v>13.705</c:v>
                </c:pt>
                <c:pt idx="155">
                  <c:v>13.946999999999999</c:v>
                </c:pt>
                <c:pt idx="156">
                  <c:v>13.544</c:v>
                </c:pt>
                <c:pt idx="157">
                  <c:v>13.666</c:v>
                </c:pt>
                <c:pt idx="158">
                  <c:v>14.488</c:v>
                </c:pt>
                <c:pt idx="159">
                  <c:v>14.858000000000001</c:v>
                </c:pt>
                <c:pt idx="160">
                  <c:v>14.867000000000001</c:v>
                </c:pt>
                <c:pt idx="161">
                  <c:v>14.728</c:v>
                </c:pt>
                <c:pt idx="162">
                  <c:v>15.065</c:v>
                </c:pt>
                <c:pt idx="163">
                  <c:v>15.298</c:v>
                </c:pt>
                <c:pt idx="164">
                  <c:v>15.71</c:v>
                </c:pt>
                <c:pt idx="165">
                  <c:v>15.802</c:v>
                </c:pt>
                <c:pt idx="166">
                  <c:v>15.714</c:v>
                </c:pt>
                <c:pt idx="167">
                  <c:v>15.622</c:v>
                </c:pt>
                <c:pt idx="168">
                  <c:v>15.926</c:v>
                </c:pt>
                <c:pt idx="169">
                  <c:v>15.936</c:v>
                </c:pt>
                <c:pt idx="170">
                  <c:v>16.754000000000001</c:v>
                </c:pt>
                <c:pt idx="171">
                  <c:v>16.925000000000001</c:v>
                </c:pt>
                <c:pt idx="172">
                  <c:v>16.940000000000001</c:v>
                </c:pt>
                <c:pt idx="173">
                  <c:v>16.698</c:v>
                </c:pt>
                <c:pt idx="174">
                  <c:v>16.997</c:v>
                </c:pt>
                <c:pt idx="175">
                  <c:v>17.419</c:v>
                </c:pt>
                <c:pt idx="176">
                  <c:v>17.571000000000002</c:v>
                </c:pt>
                <c:pt idx="177">
                  <c:v>17.623999999999999</c:v>
                </c:pt>
                <c:pt idx="178">
                  <c:v>17.986000000000001</c:v>
                </c:pt>
                <c:pt idx="179">
                  <c:v>18.327000000000002</c:v>
                </c:pt>
                <c:pt idx="180">
                  <c:v>17.533999999999999</c:v>
                </c:pt>
                <c:pt idx="181">
                  <c:v>18.274000000000001</c:v>
                </c:pt>
                <c:pt idx="182">
                  <c:v>18.664999999999999</c:v>
                </c:pt>
                <c:pt idx="183">
                  <c:v>18.725000000000001</c:v>
                </c:pt>
                <c:pt idx="184">
                  <c:v>18.687999999999999</c:v>
                </c:pt>
                <c:pt idx="185">
                  <c:v>19.315999999999999</c:v>
                </c:pt>
                <c:pt idx="186">
                  <c:v>19.619</c:v>
                </c:pt>
                <c:pt idx="187">
                  <c:v>20.07</c:v>
                </c:pt>
                <c:pt idx="188">
                  <c:v>20.087</c:v>
                </c:pt>
                <c:pt idx="189">
                  <c:v>20.538</c:v>
                </c:pt>
                <c:pt idx="190">
                  <c:v>20.413</c:v>
                </c:pt>
                <c:pt idx="191">
                  <c:v>20.571000000000002</c:v>
                </c:pt>
                <c:pt idx="192">
                  <c:v>19.927</c:v>
                </c:pt>
                <c:pt idx="193">
                  <c:v>20.315999999999999</c:v>
                </c:pt>
                <c:pt idx="194">
                  <c:v>20.818999999999999</c:v>
                </c:pt>
                <c:pt idx="195">
                  <c:v>20.890999999999998</c:v>
                </c:pt>
                <c:pt idx="196">
                  <c:v>21.428000000000001</c:v>
                </c:pt>
                <c:pt idx="197">
                  <c:v>21.478000000000002</c:v>
                </c:pt>
                <c:pt idx="198">
                  <c:v>22.032</c:v>
                </c:pt>
                <c:pt idx="199">
                  <c:v>22.251000000000001</c:v>
                </c:pt>
                <c:pt idx="200">
                  <c:v>22.34</c:v>
                </c:pt>
                <c:pt idx="201">
                  <c:v>21.564</c:v>
                </c:pt>
                <c:pt idx="202">
                  <c:v>22.189</c:v>
                </c:pt>
                <c:pt idx="203">
                  <c:v>22.181000000000001</c:v>
                </c:pt>
                <c:pt idx="204">
                  <c:v>21.361000000000001</c:v>
                </c:pt>
                <c:pt idx="205">
                  <c:v>22.167000000000002</c:v>
                </c:pt>
                <c:pt idx="206">
                  <c:v>22.565999999999999</c:v>
                </c:pt>
                <c:pt idx="207">
                  <c:v>22.637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A96-47AA-BD54-ADA52586C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6502336"/>
        <c:axId val="-976509952"/>
      </c:areaChart>
      <c:dateAx>
        <c:axId val="-976502336"/>
        <c:scaling>
          <c:orientation val="minMax"/>
          <c:max val="45992"/>
        </c:scaling>
        <c:delete val="0"/>
        <c:axPos val="b"/>
        <c:numFmt formatCode="yyyy" sourceLinked="0"/>
        <c:majorTickMark val="cross"/>
        <c:minorTickMark val="none"/>
        <c:tickLblPos val="low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6509952"/>
        <c:crosses val="autoZero"/>
        <c:auto val="0"/>
        <c:lblOffset val="100"/>
        <c:baseTimeUnit val="months"/>
        <c:majorUnit val="2"/>
        <c:majorTimeUnit val="years"/>
        <c:minorUnit val="1"/>
        <c:minorTimeUnit val="months"/>
      </c:dateAx>
      <c:valAx>
        <c:axId val="-9765099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low"/>
        <c:spPr>
          <a:ln>
            <a:noFill/>
            <a:prstDash val="dash"/>
          </a:ln>
        </c:spPr>
        <c:txPr>
          <a:bodyPr/>
          <a:lstStyle/>
          <a:p>
            <a:pPr>
              <a:defRPr baseline="0"/>
            </a:pPr>
            <a:endParaRPr lang="en-US"/>
          </a:p>
        </c:txPr>
        <c:crossAx val="-976502336"/>
        <c:crosses val="autoZero"/>
        <c:crossBetween val="midCat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952921287406175E-2"/>
          <c:y val="0.13172622652937616"/>
          <c:w val="0.74668161228971219"/>
          <c:h val="0.71553602068398181"/>
        </c:manualLayout>
      </c:layout>
      <c:areaChart>
        <c:grouping val="stacked"/>
        <c:varyColors val="0"/>
        <c:ser>
          <c:idx val="5"/>
          <c:order val="0"/>
          <c:tx>
            <c:strRef>
              <c:f>'44'!$G$28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  <a:alpha val="70000"/>
              </a:schemeClr>
            </a:solidFill>
            <a:ln>
              <a:noFill/>
            </a:ln>
          </c:spPr>
          <c:cat>
            <c:numRef>
              <c:f>'44'!$A$53:$A$256</c:f>
              <c:numCache>
                <c:formatCode>mmm\ yyyy</c:formatCode>
                <c:ptCount val="204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  <c:pt idx="147">
                  <c:v>45017</c:v>
                </c:pt>
                <c:pt idx="148">
                  <c:v>45047</c:v>
                </c:pt>
                <c:pt idx="149">
                  <c:v>45078</c:v>
                </c:pt>
                <c:pt idx="150">
                  <c:v>45108</c:v>
                </c:pt>
                <c:pt idx="151">
                  <c:v>45139</c:v>
                </c:pt>
                <c:pt idx="152">
                  <c:v>45170</c:v>
                </c:pt>
                <c:pt idx="153">
                  <c:v>45200</c:v>
                </c:pt>
                <c:pt idx="154">
                  <c:v>45231</c:v>
                </c:pt>
                <c:pt idx="155">
                  <c:v>45261</c:v>
                </c:pt>
                <c:pt idx="156">
                  <c:v>45292</c:v>
                </c:pt>
                <c:pt idx="157">
                  <c:v>45323</c:v>
                </c:pt>
                <c:pt idx="158">
                  <c:v>45352</c:v>
                </c:pt>
                <c:pt idx="159">
                  <c:v>45383</c:v>
                </c:pt>
                <c:pt idx="160">
                  <c:v>45413</c:v>
                </c:pt>
                <c:pt idx="161">
                  <c:v>45444</c:v>
                </c:pt>
                <c:pt idx="162">
                  <c:v>45474</c:v>
                </c:pt>
                <c:pt idx="163">
                  <c:v>45505</c:v>
                </c:pt>
                <c:pt idx="164">
                  <c:v>45536</c:v>
                </c:pt>
                <c:pt idx="165">
                  <c:v>45566</c:v>
                </c:pt>
                <c:pt idx="166">
                  <c:v>45597</c:v>
                </c:pt>
                <c:pt idx="167">
                  <c:v>45627</c:v>
                </c:pt>
                <c:pt idx="168">
                  <c:v>45658</c:v>
                </c:pt>
                <c:pt idx="169">
                  <c:v>45689</c:v>
                </c:pt>
                <c:pt idx="170">
                  <c:v>45717</c:v>
                </c:pt>
                <c:pt idx="171">
                  <c:v>45748</c:v>
                </c:pt>
                <c:pt idx="172">
                  <c:v>45778</c:v>
                </c:pt>
                <c:pt idx="173">
                  <c:v>45809</c:v>
                </c:pt>
                <c:pt idx="174">
                  <c:v>45839</c:v>
                </c:pt>
                <c:pt idx="175">
                  <c:v>45870</c:v>
                </c:pt>
                <c:pt idx="176">
                  <c:v>45901</c:v>
                </c:pt>
                <c:pt idx="177">
                  <c:v>45931</c:v>
                </c:pt>
                <c:pt idx="178">
                  <c:v>45962</c:v>
                </c:pt>
                <c:pt idx="179">
                  <c:v>45992</c:v>
                </c:pt>
                <c:pt idx="180">
                  <c:v>46023</c:v>
                </c:pt>
                <c:pt idx="181">
                  <c:v>46054</c:v>
                </c:pt>
                <c:pt idx="182">
                  <c:v>46082</c:v>
                </c:pt>
                <c:pt idx="183">
                  <c:v>46113</c:v>
                </c:pt>
                <c:pt idx="184">
                  <c:v>46143</c:v>
                </c:pt>
                <c:pt idx="185">
                  <c:v>46174</c:v>
                </c:pt>
                <c:pt idx="186">
                  <c:v>46204</c:v>
                </c:pt>
                <c:pt idx="187">
                  <c:v>46235</c:v>
                </c:pt>
                <c:pt idx="188">
                  <c:v>46266</c:v>
                </c:pt>
                <c:pt idx="189">
                  <c:v>46296</c:v>
                </c:pt>
                <c:pt idx="190">
                  <c:v>46327</c:v>
                </c:pt>
                <c:pt idx="191">
                  <c:v>46357</c:v>
                </c:pt>
                <c:pt idx="192">
                  <c:v>46388</c:v>
                </c:pt>
                <c:pt idx="193">
                  <c:v>46419</c:v>
                </c:pt>
                <c:pt idx="194">
                  <c:v>46447</c:v>
                </c:pt>
                <c:pt idx="195">
                  <c:v>46478</c:v>
                </c:pt>
                <c:pt idx="196">
                  <c:v>46508</c:v>
                </c:pt>
                <c:pt idx="197">
                  <c:v>46539</c:v>
                </c:pt>
                <c:pt idx="198">
                  <c:v>46569</c:v>
                </c:pt>
                <c:pt idx="199">
                  <c:v>46600</c:v>
                </c:pt>
                <c:pt idx="200">
                  <c:v>46631</c:v>
                </c:pt>
                <c:pt idx="201">
                  <c:v>46661</c:v>
                </c:pt>
                <c:pt idx="202">
                  <c:v>46692</c:v>
                </c:pt>
                <c:pt idx="203">
                  <c:v>46722</c:v>
                </c:pt>
              </c:numCache>
            </c:numRef>
          </c:cat>
          <c:val>
            <c:numRef>
              <c:f>'44'!$G$53:$G$256</c:f>
              <c:numCache>
                <c:formatCode>0.00</c:formatCode>
                <c:ptCount val="204"/>
                <c:pt idx="0">
                  <c:v>37.934686800000001</c:v>
                </c:pt>
                <c:pt idx="1">
                  <c:v>37.217114850000002</c:v>
                </c:pt>
                <c:pt idx="2">
                  <c:v>38.869344916999999</c:v>
                </c:pt>
                <c:pt idx="3">
                  <c:v>39.054968201000001</c:v>
                </c:pt>
                <c:pt idx="4">
                  <c:v>38.965501185999997</c:v>
                </c:pt>
                <c:pt idx="5">
                  <c:v>39.04471727</c:v>
                </c:pt>
                <c:pt idx="6">
                  <c:v>39.019380249999998</c:v>
                </c:pt>
                <c:pt idx="7">
                  <c:v>39.22611242</c:v>
                </c:pt>
                <c:pt idx="8">
                  <c:v>39.284307785999999</c:v>
                </c:pt>
                <c:pt idx="9">
                  <c:v>39.78279903</c:v>
                </c:pt>
                <c:pt idx="10">
                  <c:v>40.106830651000003</c:v>
                </c:pt>
                <c:pt idx="11">
                  <c:v>39.784222669999998</c:v>
                </c:pt>
                <c:pt idx="12">
                  <c:v>39.670949225999998</c:v>
                </c:pt>
                <c:pt idx="13">
                  <c:v>38.749581554999999</c:v>
                </c:pt>
                <c:pt idx="14">
                  <c:v>38.865940172999998</c:v>
                </c:pt>
                <c:pt idx="15">
                  <c:v>38.855562439000003</c:v>
                </c:pt>
                <c:pt idx="16">
                  <c:v>39.027139667</c:v>
                </c:pt>
                <c:pt idx="17">
                  <c:v>38.646592089000002</c:v>
                </c:pt>
                <c:pt idx="18">
                  <c:v>38.803107810999997</c:v>
                </c:pt>
                <c:pt idx="19">
                  <c:v>38.83620054</c:v>
                </c:pt>
                <c:pt idx="20">
                  <c:v>38.884565187</c:v>
                </c:pt>
                <c:pt idx="21">
                  <c:v>38.792240847000002</c:v>
                </c:pt>
                <c:pt idx="22">
                  <c:v>38.543569058999999</c:v>
                </c:pt>
                <c:pt idx="23">
                  <c:v>38.010271828999997</c:v>
                </c:pt>
                <c:pt idx="24">
                  <c:v>37.046823549999999</c:v>
                </c:pt>
                <c:pt idx="25">
                  <c:v>37.056507214</c:v>
                </c:pt>
                <c:pt idx="26">
                  <c:v>37.100782142</c:v>
                </c:pt>
                <c:pt idx="27">
                  <c:v>37.562557134999999</c:v>
                </c:pt>
                <c:pt idx="28">
                  <c:v>37.356963710999999</c:v>
                </c:pt>
                <c:pt idx="29">
                  <c:v>37.245570479999998</c:v>
                </c:pt>
                <c:pt idx="30">
                  <c:v>37.179569286000003</c:v>
                </c:pt>
                <c:pt idx="31">
                  <c:v>37.242638485000001</c:v>
                </c:pt>
                <c:pt idx="32">
                  <c:v>36.733915689</c:v>
                </c:pt>
                <c:pt idx="33">
                  <c:v>37.261407660000003</c:v>
                </c:pt>
                <c:pt idx="34">
                  <c:v>37.253432826000001</c:v>
                </c:pt>
                <c:pt idx="35">
                  <c:v>36.302703682000001</c:v>
                </c:pt>
                <c:pt idx="36">
                  <c:v>35.896662784999997</c:v>
                </c:pt>
                <c:pt idx="37">
                  <c:v>36.768455514999999</c:v>
                </c:pt>
                <c:pt idx="38">
                  <c:v>36.803508002000001</c:v>
                </c:pt>
                <c:pt idx="39">
                  <c:v>37.929612701000003</c:v>
                </c:pt>
                <c:pt idx="40">
                  <c:v>37.046150502000003</c:v>
                </c:pt>
                <c:pt idx="41">
                  <c:v>37.102546941999996</c:v>
                </c:pt>
                <c:pt idx="42">
                  <c:v>37.135187451</c:v>
                </c:pt>
                <c:pt idx="43">
                  <c:v>37.357341443000003</c:v>
                </c:pt>
                <c:pt idx="44">
                  <c:v>37.026202478000002</c:v>
                </c:pt>
                <c:pt idx="45">
                  <c:v>37.116831980999997</c:v>
                </c:pt>
                <c:pt idx="46">
                  <c:v>36.880823167999999</c:v>
                </c:pt>
                <c:pt idx="47">
                  <c:v>36.817224088000003</c:v>
                </c:pt>
                <c:pt idx="48">
                  <c:v>36.738985059999997</c:v>
                </c:pt>
                <c:pt idx="49">
                  <c:v>36.347631002999996</c:v>
                </c:pt>
                <c:pt idx="50">
                  <c:v>36.566368904000001</c:v>
                </c:pt>
                <c:pt idx="51">
                  <c:v>36.647536023999997</c:v>
                </c:pt>
                <c:pt idx="52">
                  <c:v>36.021525648999997</c:v>
                </c:pt>
                <c:pt idx="53">
                  <c:v>36.018144173000003</c:v>
                </c:pt>
                <c:pt idx="54">
                  <c:v>35.611176237000002</c:v>
                </c:pt>
                <c:pt idx="55">
                  <c:v>35.494461674</c:v>
                </c:pt>
                <c:pt idx="56">
                  <c:v>35.265058981000003</c:v>
                </c:pt>
                <c:pt idx="57">
                  <c:v>35.084793566000002</c:v>
                </c:pt>
                <c:pt idx="58">
                  <c:v>34.696516602999999</c:v>
                </c:pt>
                <c:pt idx="59">
                  <c:v>34.256121870000001</c:v>
                </c:pt>
                <c:pt idx="60">
                  <c:v>33.864223068000001</c:v>
                </c:pt>
                <c:pt idx="61">
                  <c:v>34.169861625999999</c:v>
                </c:pt>
                <c:pt idx="62">
                  <c:v>33.80593511</c:v>
                </c:pt>
                <c:pt idx="63">
                  <c:v>33.417420358000001</c:v>
                </c:pt>
                <c:pt idx="64">
                  <c:v>32.757162256999997</c:v>
                </c:pt>
                <c:pt idx="65">
                  <c:v>32.411283763</c:v>
                </c:pt>
                <c:pt idx="66">
                  <c:v>32.003189096</c:v>
                </c:pt>
                <c:pt idx="67">
                  <c:v>31.994582514000001</c:v>
                </c:pt>
                <c:pt idx="68">
                  <c:v>32.007404780000002</c:v>
                </c:pt>
                <c:pt idx="69">
                  <c:v>31.907443325999999</c:v>
                </c:pt>
                <c:pt idx="70">
                  <c:v>31.526886338000001</c:v>
                </c:pt>
                <c:pt idx="71">
                  <c:v>30.759721847000002</c:v>
                </c:pt>
                <c:pt idx="72">
                  <c:v>30.018742329999998</c:v>
                </c:pt>
                <c:pt idx="73">
                  <c:v>30.550604409999998</c:v>
                </c:pt>
                <c:pt idx="74">
                  <c:v>31.179628386000001</c:v>
                </c:pt>
                <c:pt idx="75">
                  <c:v>31.196409643999999</c:v>
                </c:pt>
                <c:pt idx="76">
                  <c:v>30.694037864999999</c:v>
                </c:pt>
                <c:pt idx="77">
                  <c:v>30.888922918999999</c:v>
                </c:pt>
                <c:pt idx="78">
                  <c:v>30.745677438000001</c:v>
                </c:pt>
                <c:pt idx="79">
                  <c:v>30.400395002</c:v>
                </c:pt>
                <c:pt idx="80">
                  <c:v>30.967686755999999</c:v>
                </c:pt>
                <c:pt idx="81">
                  <c:v>31.417792738999999</c:v>
                </c:pt>
                <c:pt idx="82">
                  <c:v>31.609669554</c:v>
                </c:pt>
                <c:pt idx="83">
                  <c:v>31.769971232</c:v>
                </c:pt>
                <c:pt idx="84">
                  <c:v>31.220108134</c:v>
                </c:pt>
                <c:pt idx="85">
                  <c:v>31.376644305999999</c:v>
                </c:pt>
                <c:pt idx="86">
                  <c:v>31.327964204000001</c:v>
                </c:pt>
                <c:pt idx="87">
                  <c:v>31.473470366000001</c:v>
                </c:pt>
                <c:pt idx="88">
                  <c:v>31.375061696</c:v>
                </c:pt>
                <c:pt idx="89">
                  <c:v>31.133611909999999</c:v>
                </c:pt>
                <c:pt idx="90">
                  <c:v>31.051993836000001</c:v>
                </c:pt>
                <c:pt idx="91">
                  <c:v>31.392432285000002</c:v>
                </c:pt>
                <c:pt idx="92">
                  <c:v>31.693395709000001</c:v>
                </c:pt>
                <c:pt idx="93">
                  <c:v>31.843950477</c:v>
                </c:pt>
                <c:pt idx="94">
                  <c:v>31.897400334</c:v>
                </c:pt>
                <c:pt idx="95">
                  <c:v>31.465183156999998</c:v>
                </c:pt>
                <c:pt idx="96">
                  <c:v>30.989224047</c:v>
                </c:pt>
                <c:pt idx="97">
                  <c:v>31.038779364</c:v>
                </c:pt>
                <c:pt idx="98">
                  <c:v>30.617636742999998</c:v>
                </c:pt>
                <c:pt idx="99">
                  <c:v>31.051193354999999</c:v>
                </c:pt>
                <c:pt idx="100">
                  <c:v>31.165958589999999</c:v>
                </c:pt>
                <c:pt idx="101">
                  <c:v>30.785265178</c:v>
                </c:pt>
                <c:pt idx="102">
                  <c:v>30.296104378999999</c:v>
                </c:pt>
                <c:pt idx="103">
                  <c:v>30.634802313000002</c:v>
                </c:pt>
                <c:pt idx="104">
                  <c:v>30.949111144</c:v>
                </c:pt>
                <c:pt idx="105">
                  <c:v>30.822991740999999</c:v>
                </c:pt>
                <c:pt idx="106">
                  <c:v>30.760226449000001</c:v>
                </c:pt>
                <c:pt idx="107">
                  <c:v>30.604724548</c:v>
                </c:pt>
                <c:pt idx="108">
                  <c:v>30.388698820999998</c:v>
                </c:pt>
                <c:pt idx="109">
                  <c:v>29.564295494</c:v>
                </c:pt>
                <c:pt idx="110">
                  <c:v>29.089289513000001</c:v>
                </c:pt>
                <c:pt idx="111">
                  <c:v>28.736574171000001</c:v>
                </c:pt>
                <c:pt idx="112">
                  <c:v>26.473004251999999</c:v>
                </c:pt>
                <c:pt idx="113">
                  <c:v>27.397598663</c:v>
                </c:pt>
                <c:pt idx="114">
                  <c:v>27.081709712999999</c:v>
                </c:pt>
                <c:pt idx="115">
                  <c:v>26.672798800999999</c:v>
                </c:pt>
                <c:pt idx="116">
                  <c:v>27.162347243999999</c:v>
                </c:pt>
                <c:pt idx="117">
                  <c:v>26.407732869</c:v>
                </c:pt>
                <c:pt idx="118">
                  <c:v>26.907590160000002</c:v>
                </c:pt>
                <c:pt idx="119">
                  <c:v>26.503594218</c:v>
                </c:pt>
                <c:pt idx="120">
                  <c:v>26.133932335000001</c:v>
                </c:pt>
                <c:pt idx="121">
                  <c:v>24.002469025</c:v>
                </c:pt>
                <c:pt idx="122">
                  <c:v>26.222304365999999</c:v>
                </c:pt>
                <c:pt idx="123">
                  <c:v>26.213017718</c:v>
                </c:pt>
                <c:pt idx="124">
                  <c:v>26.280060194000001</c:v>
                </c:pt>
                <c:pt idx="125">
                  <c:v>25.697004213</c:v>
                </c:pt>
                <c:pt idx="126">
                  <c:v>26.021384958999999</c:v>
                </c:pt>
                <c:pt idx="127">
                  <c:v>25.739160947999999</c:v>
                </c:pt>
                <c:pt idx="128">
                  <c:v>26.076643836999999</c:v>
                </c:pt>
                <c:pt idx="129">
                  <c:v>26.268210568000001</c:v>
                </c:pt>
                <c:pt idx="130">
                  <c:v>26.172075652</c:v>
                </c:pt>
                <c:pt idx="131">
                  <c:v>25.972880997000001</c:v>
                </c:pt>
                <c:pt idx="132">
                  <c:v>24.961301402</c:v>
                </c:pt>
                <c:pt idx="133">
                  <c:v>25.187138241</c:v>
                </c:pt>
                <c:pt idx="134">
                  <c:v>25.771405010999999</c:v>
                </c:pt>
                <c:pt idx="135">
                  <c:v>26.027184902999998</c:v>
                </c:pt>
                <c:pt idx="136">
                  <c:v>25.778337296</c:v>
                </c:pt>
                <c:pt idx="137">
                  <c:v>25.853132352999999</c:v>
                </c:pt>
                <c:pt idx="138">
                  <c:v>25.902934868999999</c:v>
                </c:pt>
                <c:pt idx="139">
                  <c:v>25.940716201000001</c:v>
                </c:pt>
                <c:pt idx="140">
                  <c:v>26.241357494999999</c:v>
                </c:pt>
                <c:pt idx="141">
                  <c:v>26.045304982000001</c:v>
                </c:pt>
                <c:pt idx="142">
                  <c:v>25.901962051000002</c:v>
                </c:pt>
                <c:pt idx="143">
                  <c:v>25.218875939</c:v>
                </c:pt>
                <c:pt idx="144">
                  <c:v>25.630585916000001</c:v>
                </c:pt>
                <c:pt idx="145">
                  <c:v>24.806578286000001</c:v>
                </c:pt>
                <c:pt idx="146">
                  <c:v>25.424087529000001</c:v>
                </c:pt>
                <c:pt idx="147">
                  <c:v>25.097553441999999</c:v>
                </c:pt>
                <c:pt idx="148">
                  <c:v>25.125405223000001</c:v>
                </c:pt>
                <c:pt idx="149">
                  <c:v>25.276988773999999</c:v>
                </c:pt>
                <c:pt idx="150">
                  <c:v>24.950774279000001</c:v>
                </c:pt>
                <c:pt idx="151">
                  <c:v>25.164900498000002</c:v>
                </c:pt>
                <c:pt idx="152">
                  <c:v>25.241772384000001</c:v>
                </c:pt>
                <c:pt idx="153">
                  <c:v>25.308590567</c:v>
                </c:pt>
                <c:pt idx="154">
                  <c:v>25.404442358000001</c:v>
                </c:pt>
                <c:pt idx="155">
                  <c:v>25.282446122</c:v>
                </c:pt>
                <c:pt idx="156">
                  <c:v>24.767137427000002</c:v>
                </c:pt>
                <c:pt idx="157">
                  <c:v>25.603601183999999</c:v>
                </c:pt>
                <c:pt idx="158">
                  <c:v>25.383820859</c:v>
                </c:pt>
                <c:pt idx="159">
                  <c:v>25.330471434</c:v>
                </c:pt>
                <c:pt idx="160">
                  <c:v>25.33260443</c:v>
                </c:pt>
                <c:pt idx="161">
                  <c:v>25.237488743</c:v>
                </c:pt>
                <c:pt idx="162">
                  <c:v>25.049203599999998</c:v>
                </c:pt>
                <c:pt idx="163">
                  <c:v>24.824798663999999</c:v>
                </c:pt>
                <c:pt idx="164">
                  <c:v>24.648904009999999</c:v>
                </c:pt>
                <c:pt idx="165">
                  <c:v>24.644505454000001</c:v>
                </c:pt>
                <c:pt idx="166">
                  <c:v>25.123627891999998</c:v>
                </c:pt>
                <c:pt idx="167">
                  <c:v>25.470301452000001</c:v>
                </c:pt>
                <c:pt idx="168">
                  <c:v>24.959614458000001</c:v>
                </c:pt>
                <c:pt idx="169">
                  <c:v>24.846876180999999</c:v>
                </c:pt>
                <c:pt idx="170">
                  <c:v>25.585167398999999</c:v>
                </c:pt>
                <c:pt idx="171">
                  <c:v>25.542936204</c:v>
                </c:pt>
                <c:pt idx="172">
                  <c:v>25.416520988999999</c:v>
                </c:pt>
                <c:pt idx="173">
                  <c:v>25.441199934</c:v>
                </c:pt>
                <c:pt idx="174">
                  <c:v>25.495454969000001</c:v>
                </c:pt>
                <c:pt idx="175">
                  <c:v>25.388218303999999</c:v>
                </c:pt>
                <c:pt idx="176">
                  <c:v>25.589780001000001</c:v>
                </c:pt>
                <c:pt idx="177">
                  <c:v>25.642210895000002</c:v>
                </c:pt>
                <c:pt idx="178">
                  <c:v>25.792438067999999</c:v>
                </c:pt>
                <c:pt idx="179">
                  <c:v>26.215343182000002</c:v>
                </c:pt>
                <c:pt idx="180">
                  <c:v>25.414200671</c:v>
                </c:pt>
                <c:pt idx="181">
                  <c:v>25.976422431</c:v>
                </c:pt>
                <c:pt idx="182">
                  <c:v>25.684656019999998</c:v>
                </c:pt>
                <c:pt idx="183">
                  <c:v>25.632071134</c:v>
                </c:pt>
                <c:pt idx="184">
                  <c:v>25.587000897999999</c:v>
                </c:pt>
                <c:pt idx="185">
                  <c:v>25.539248092000001</c:v>
                </c:pt>
                <c:pt idx="186">
                  <c:v>25.479259182</c:v>
                </c:pt>
                <c:pt idx="187">
                  <c:v>25.417773054000001</c:v>
                </c:pt>
                <c:pt idx="188">
                  <c:v>25.374914989000001</c:v>
                </c:pt>
                <c:pt idx="189">
                  <c:v>25.373726715</c:v>
                </c:pt>
                <c:pt idx="190">
                  <c:v>25.415109137000002</c:v>
                </c:pt>
                <c:pt idx="191">
                  <c:v>25.470123521000001</c:v>
                </c:pt>
                <c:pt idx="192">
                  <c:v>25.531328258999999</c:v>
                </c:pt>
                <c:pt idx="193">
                  <c:v>25.595271876999998</c:v>
                </c:pt>
                <c:pt idx="194">
                  <c:v>25.645633484000001</c:v>
                </c:pt>
                <c:pt idx="195">
                  <c:v>25.683024833000001</c:v>
                </c:pt>
                <c:pt idx="196">
                  <c:v>25.711632185999999</c:v>
                </c:pt>
                <c:pt idx="197">
                  <c:v>25.730502837</c:v>
                </c:pt>
                <c:pt idx="198">
                  <c:v>25.75540822</c:v>
                </c:pt>
                <c:pt idx="199">
                  <c:v>25.777016195000002</c:v>
                </c:pt>
                <c:pt idx="200">
                  <c:v>25.781449454000001</c:v>
                </c:pt>
                <c:pt idx="201">
                  <c:v>25.803926728</c:v>
                </c:pt>
                <c:pt idx="202">
                  <c:v>25.844058269000001</c:v>
                </c:pt>
                <c:pt idx="203">
                  <c:v>25.886598067000001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A4-4215-BDA1-A710EFAAAB30}"/>
            </c:ext>
          </c:extLst>
        </c:ser>
        <c:ser>
          <c:idx val="4"/>
          <c:order val="1"/>
          <c:tx>
            <c:strRef>
              <c:f>'44'!$F$28</c:f>
              <c:strCache>
                <c:ptCount val="1"/>
                <c:pt idx="0">
                  <c:v>Haynesville</c:v>
                </c:pt>
              </c:strCache>
            </c:strRef>
          </c:tx>
          <c:spPr>
            <a:solidFill>
              <a:schemeClr val="bg1">
                <a:lumMod val="65000"/>
                <a:alpha val="70000"/>
              </a:schemeClr>
            </a:solidFill>
          </c:spPr>
          <c:cat>
            <c:numRef>
              <c:f>'44'!$A$53:$A$256</c:f>
              <c:numCache>
                <c:formatCode>mmm\ yyyy</c:formatCode>
                <c:ptCount val="204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  <c:pt idx="147">
                  <c:v>45017</c:v>
                </c:pt>
                <c:pt idx="148">
                  <c:v>45047</c:v>
                </c:pt>
                <c:pt idx="149">
                  <c:v>45078</c:v>
                </c:pt>
                <c:pt idx="150">
                  <c:v>45108</c:v>
                </c:pt>
                <c:pt idx="151">
                  <c:v>45139</c:v>
                </c:pt>
                <c:pt idx="152">
                  <c:v>45170</c:v>
                </c:pt>
                <c:pt idx="153">
                  <c:v>45200</c:v>
                </c:pt>
                <c:pt idx="154">
                  <c:v>45231</c:v>
                </c:pt>
                <c:pt idx="155">
                  <c:v>45261</c:v>
                </c:pt>
                <c:pt idx="156">
                  <c:v>45292</c:v>
                </c:pt>
                <c:pt idx="157">
                  <c:v>45323</c:v>
                </c:pt>
                <c:pt idx="158">
                  <c:v>45352</c:v>
                </c:pt>
                <c:pt idx="159">
                  <c:v>45383</c:v>
                </c:pt>
                <c:pt idx="160">
                  <c:v>45413</c:v>
                </c:pt>
                <c:pt idx="161">
                  <c:v>45444</c:v>
                </c:pt>
                <c:pt idx="162">
                  <c:v>45474</c:v>
                </c:pt>
                <c:pt idx="163">
                  <c:v>45505</c:v>
                </c:pt>
                <c:pt idx="164">
                  <c:v>45536</c:v>
                </c:pt>
                <c:pt idx="165">
                  <c:v>45566</c:v>
                </c:pt>
                <c:pt idx="166">
                  <c:v>45597</c:v>
                </c:pt>
                <c:pt idx="167">
                  <c:v>45627</c:v>
                </c:pt>
                <c:pt idx="168">
                  <c:v>45658</c:v>
                </c:pt>
                <c:pt idx="169">
                  <c:v>45689</c:v>
                </c:pt>
                <c:pt idx="170">
                  <c:v>45717</c:v>
                </c:pt>
                <c:pt idx="171">
                  <c:v>45748</c:v>
                </c:pt>
                <c:pt idx="172">
                  <c:v>45778</c:v>
                </c:pt>
                <c:pt idx="173">
                  <c:v>45809</c:v>
                </c:pt>
                <c:pt idx="174">
                  <c:v>45839</c:v>
                </c:pt>
                <c:pt idx="175">
                  <c:v>45870</c:v>
                </c:pt>
                <c:pt idx="176">
                  <c:v>45901</c:v>
                </c:pt>
                <c:pt idx="177">
                  <c:v>45931</c:v>
                </c:pt>
                <c:pt idx="178">
                  <c:v>45962</c:v>
                </c:pt>
                <c:pt idx="179">
                  <c:v>45992</c:v>
                </c:pt>
                <c:pt idx="180">
                  <c:v>46023</c:v>
                </c:pt>
                <c:pt idx="181">
                  <c:v>46054</c:v>
                </c:pt>
                <c:pt idx="182">
                  <c:v>46082</c:v>
                </c:pt>
                <c:pt idx="183">
                  <c:v>46113</c:v>
                </c:pt>
                <c:pt idx="184">
                  <c:v>46143</c:v>
                </c:pt>
                <c:pt idx="185">
                  <c:v>46174</c:v>
                </c:pt>
                <c:pt idx="186">
                  <c:v>46204</c:v>
                </c:pt>
                <c:pt idx="187">
                  <c:v>46235</c:v>
                </c:pt>
                <c:pt idx="188">
                  <c:v>46266</c:v>
                </c:pt>
                <c:pt idx="189">
                  <c:v>46296</c:v>
                </c:pt>
                <c:pt idx="190">
                  <c:v>46327</c:v>
                </c:pt>
                <c:pt idx="191">
                  <c:v>46357</c:v>
                </c:pt>
                <c:pt idx="192">
                  <c:v>46388</c:v>
                </c:pt>
                <c:pt idx="193">
                  <c:v>46419</c:v>
                </c:pt>
                <c:pt idx="194">
                  <c:v>46447</c:v>
                </c:pt>
                <c:pt idx="195">
                  <c:v>46478</c:v>
                </c:pt>
                <c:pt idx="196">
                  <c:v>46508</c:v>
                </c:pt>
                <c:pt idx="197">
                  <c:v>46539</c:v>
                </c:pt>
                <c:pt idx="198">
                  <c:v>46569</c:v>
                </c:pt>
                <c:pt idx="199">
                  <c:v>46600</c:v>
                </c:pt>
                <c:pt idx="200">
                  <c:v>46631</c:v>
                </c:pt>
                <c:pt idx="201">
                  <c:v>46661</c:v>
                </c:pt>
                <c:pt idx="202">
                  <c:v>46692</c:v>
                </c:pt>
                <c:pt idx="203">
                  <c:v>46722</c:v>
                </c:pt>
              </c:numCache>
            </c:numRef>
          </c:cat>
          <c:val>
            <c:numRef>
              <c:f>'44'!$F$53:$F$256</c:f>
              <c:numCache>
                <c:formatCode>0.00</c:formatCode>
                <c:ptCount val="204"/>
                <c:pt idx="0">
                  <c:v>8.6818171075000006</c:v>
                </c:pt>
                <c:pt idx="1">
                  <c:v>8.8263598119999997</c:v>
                </c:pt>
                <c:pt idx="2">
                  <c:v>9.4215169301999993</c:v>
                </c:pt>
                <c:pt idx="3">
                  <c:v>9.6408089391999994</c:v>
                </c:pt>
                <c:pt idx="4">
                  <c:v>9.9274398522999991</c:v>
                </c:pt>
                <c:pt idx="5">
                  <c:v>9.7885322457000008</c:v>
                </c:pt>
                <c:pt idx="6">
                  <c:v>9.9399917466000005</c:v>
                </c:pt>
                <c:pt idx="7">
                  <c:v>10.204353957</c:v>
                </c:pt>
                <c:pt idx="8">
                  <c:v>10.451362301</c:v>
                </c:pt>
                <c:pt idx="9">
                  <c:v>10.466151404</c:v>
                </c:pt>
                <c:pt idx="10">
                  <c:v>10.623853354</c:v>
                </c:pt>
                <c:pt idx="11">
                  <c:v>10.479315814</c:v>
                </c:pt>
                <c:pt idx="12">
                  <c:v>10.229972399999999</c:v>
                </c:pt>
                <c:pt idx="13">
                  <c:v>9.8314815138</c:v>
                </c:pt>
                <c:pt idx="14">
                  <c:v>9.7470027644999995</c:v>
                </c:pt>
                <c:pt idx="15">
                  <c:v>9.7289906959000003</c:v>
                </c:pt>
                <c:pt idx="16">
                  <c:v>9.7933666647000006</c:v>
                </c:pt>
                <c:pt idx="17">
                  <c:v>9.9786117678000004</c:v>
                </c:pt>
                <c:pt idx="18">
                  <c:v>9.9409162072000008</c:v>
                </c:pt>
                <c:pt idx="19">
                  <c:v>9.9345585980000006</c:v>
                </c:pt>
                <c:pt idx="20">
                  <c:v>9.7476041507000009</c:v>
                </c:pt>
                <c:pt idx="21">
                  <c:v>9.3840958922999995</c:v>
                </c:pt>
                <c:pt idx="22">
                  <c:v>9.1290657447000001</c:v>
                </c:pt>
                <c:pt idx="23">
                  <c:v>8.8528392535999991</c:v>
                </c:pt>
                <c:pt idx="24">
                  <c:v>8.7023059107999998</c:v>
                </c:pt>
                <c:pt idx="25">
                  <c:v>8.6091555033000002</c:v>
                </c:pt>
                <c:pt idx="26">
                  <c:v>8.3292591427999998</c:v>
                </c:pt>
                <c:pt idx="27">
                  <c:v>8.2083260269</c:v>
                </c:pt>
                <c:pt idx="28">
                  <c:v>8.0708730392000003</c:v>
                </c:pt>
                <c:pt idx="29">
                  <c:v>7.8952241411999999</c:v>
                </c:pt>
                <c:pt idx="30">
                  <c:v>7.6899783987000001</c:v>
                </c:pt>
                <c:pt idx="31">
                  <c:v>7.4158643109</c:v>
                </c:pt>
                <c:pt idx="32">
                  <c:v>7.0328686446999997</c:v>
                </c:pt>
                <c:pt idx="33">
                  <c:v>6.9334213756</c:v>
                </c:pt>
                <c:pt idx="34">
                  <c:v>6.8883555428000003</c:v>
                </c:pt>
                <c:pt idx="35">
                  <c:v>6.8163001147999998</c:v>
                </c:pt>
                <c:pt idx="36">
                  <c:v>6.6747156193999997</c:v>
                </c:pt>
                <c:pt idx="37">
                  <c:v>6.6591462474999998</c:v>
                </c:pt>
                <c:pt idx="38">
                  <c:v>6.6118034362999998</c:v>
                </c:pt>
                <c:pt idx="39">
                  <c:v>6.6069898685000004</c:v>
                </c:pt>
                <c:pt idx="40">
                  <c:v>6.7069418297999999</c:v>
                </c:pt>
                <c:pt idx="41">
                  <c:v>6.7039487494000003</c:v>
                </c:pt>
                <c:pt idx="42">
                  <c:v>6.5759166513</c:v>
                </c:pt>
                <c:pt idx="43">
                  <c:v>6.5477382819000001</c:v>
                </c:pt>
                <c:pt idx="44">
                  <c:v>6.5617282647000001</c:v>
                </c:pt>
                <c:pt idx="45">
                  <c:v>6.4428279931999999</c:v>
                </c:pt>
                <c:pt idx="46">
                  <c:v>6.3996194768999999</c:v>
                </c:pt>
                <c:pt idx="47">
                  <c:v>6.1227637286999999</c:v>
                </c:pt>
                <c:pt idx="48">
                  <c:v>6.1048239760999996</c:v>
                </c:pt>
                <c:pt idx="49">
                  <c:v>6.1594405464999999</c:v>
                </c:pt>
                <c:pt idx="50">
                  <c:v>6.2627626661000004</c:v>
                </c:pt>
                <c:pt idx="51">
                  <c:v>6.2892212383999997</c:v>
                </c:pt>
                <c:pt idx="52">
                  <c:v>6.1735336538999999</c:v>
                </c:pt>
                <c:pt idx="53">
                  <c:v>6.0079189242000002</c:v>
                </c:pt>
                <c:pt idx="54">
                  <c:v>6.0444080507000004</c:v>
                </c:pt>
                <c:pt idx="55">
                  <c:v>5.8371117825000001</c:v>
                </c:pt>
                <c:pt idx="56">
                  <c:v>5.8321710431999998</c:v>
                </c:pt>
                <c:pt idx="57">
                  <c:v>5.7625188193000003</c:v>
                </c:pt>
                <c:pt idx="58">
                  <c:v>5.8567415701999996</c:v>
                </c:pt>
                <c:pt idx="59">
                  <c:v>5.8163779985000001</c:v>
                </c:pt>
                <c:pt idx="60">
                  <c:v>5.978702052</c:v>
                </c:pt>
                <c:pt idx="61">
                  <c:v>5.9320691427999996</c:v>
                </c:pt>
                <c:pt idx="62">
                  <c:v>5.7692265065999999</c:v>
                </c:pt>
                <c:pt idx="63">
                  <c:v>6.0193802518000004</c:v>
                </c:pt>
                <c:pt idx="64">
                  <c:v>5.8858698447000002</c:v>
                </c:pt>
                <c:pt idx="65">
                  <c:v>5.7099946504999997</c:v>
                </c:pt>
                <c:pt idx="66">
                  <c:v>5.9907608077000001</c:v>
                </c:pt>
                <c:pt idx="67">
                  <c:v>5.5624177810999997</c:v>
                </c:pt>
                <c:pt idx="68">
                  <c:v>5.7639529070000002</c:v>
                </c:pt>
                <c:pt idx="69">
                  <c:v>5.7669183229999996</c:v>
                </c:pt>
                <c:pt idx="70">
                  <c:v>5.6187352993999999</c:v>
                </c:pt>
                <c:pt idx="71">
                  <c:v>5.6895808163000003</c:v>
                </c:pt>
                <c:pt idx="72">
                  <c:v>5.9797361837</c:v>
                </c:pt>
                <c:pt idx="73">
                  <c:v>5.9728140795</c:v>
                </c:pt>
                <c:pt idx="74">
                  <c:v>6.2818954067000004</c:v>
                </c:pt>
                <c:pt idx="75">
                  <c:v>5.9450274113999999</c:v>
                </c:pt>
                <c:pt idx="76">
                  <c:v>6.0877943827000003</c:v>
                </c:pt>
                <c:pt idx="77">
                  <c:v>6.4115104605999997</c:v>
                </c:pt>
                <c:pt idx="78">
                  <c:v>6.3560079634999997</c:v>
                </c:pt>
                <c:pt idx="79">
                  <c:v>6.7817767834999998</c:v>
                </c:pt>
                <c:pt idx="80">
                  <c:v>7.1578655807000002</c:v>
                </c:pt>
                <c:pt idx="81">
                  <c:v>7.6185844054</c:v>
                </c:pt>
                <c:pt idx="82">
                  <c:v>7.9171818104999998</c:v>
                </c:pt>
                <c:pt idx="83">
                  <c:v>8.1532533704999999</c:v>
                </c:pt>
                <c:pt idx="84">
                  <c:v>7.7849349390000002</c:v>
                </c:pt>
                <c:pt idx="85">
                  <c:v>8.1270616160000007</c:v>
                </c:pt>
                <c:pt idx="86">
                  <c:v>8.4797869565999999</c:v>
                </c:pt>
                <c:pt idx="87">
                  <c:v>8.6588605370000007</c:v>
                </c:pt>
                <c:pt idx="88">
                  <c:v>9.0685565959000005</c:v>
                </c:pt>
                <c:pt idx="89">
                  <c:v>9.2958904963000002</c:v>
                </c:pt>
                <c:pt idx="90">
                  <c:v>9.4463455414999995</c:v>
                </c:pt>
                <c:pt idx="91">
                  <c:v>9.6735808671000001</c:v>
                </c:pt>
                <c:pt idx="92">
                  <c:v>9.8127969088999993</c:v>
                </c:pt>
                <c:pt idx="93">
                  <c:v>10.235316617000001</c:v>
                </c:pt>
                <c:pt idx="94">
                  <c:v>10.223294158</c:v>
                </c:pt>
                <c:pt idx="95">
                  <c:v>10.261571896</c:v>
                </c:pt>
                <c:pt idx="96">
                  <c:v>10.544766311</c:v>
                </c:pt>
                <c:pt idx="97">
                  <c:v>10.94029701</c:v>
                </c:pt>
                <c:pt idx="98">
                  <c:v>11.017616889999999</c:v>
                </c:pt>
                <c:pt idx="99">
                  <c:v>11.237012223000001</c:v>
                </c:pt>
                <c:pt idx="100">
                  <c:v>11.416980358</c:v>
                </c:pt>
                <c:pt idx="101">
                  <c:v>11.466332098000001</c:v>
                </c:pt>
                <c:pt idx="102">
                  <c:v>11.760894392999999</c:v>
                </c:pt>
                <c:pt idx="103">
                  <c:v>11.808340445000001</c:v>
                </c:pt>
                <c:pt idx="104">
                  <c:v>11.706866292999999</c:v>
                </c:pt>
                <c:pt idx="105">
                  <c:v>11.844586318999999</c:v>
                </c:pt>
                <c:pt idx="106">
                  <c:v>11.989691139</c:v>
                </c:pt>
                <c:pt idx="107">
                  <c:v>12.121437063</c:v>
                </c:pt>
                <c:pt idx="108">
                  <c:v>11.935056001</c:v>
                </c:pt>
                <c:pt idx="109">
                  <c:v>11.988911948</c:v>
                </c:pt>
                <c:pt idx="110">
                  <c:v>12.235032157999999</c:v>
                </c:pt>
                <c:pt idx="111">
                  <c:v>12.229082431</c:v>
                </c:pt>
                <c:pt idx="112">
                  <c:v>12.428615012</c:v>
                </c:pt>
                <c:pt idx="113">
                  <c:v>12.097191741</c:v>
                </c:pt>
                <c:pt idx="114">
                  <c:v>11.660931558</c:v>
                </c:pt>
                <c:pt idx="115">
                  <c:v>11.591433029999999</c:v>
                </c:pt>
                <c:pt idx="116">
                  <c:v>11.744819375000001</c:v>
                </c:pt>
                <c:pt idx="117">
                  <c:v>11.802963095999999</c:v>
                </c:pt>
                <c:pt idx="118">
                  <c:v>12.366884412999999</c:v>
                </c:pt>
                <c:pt idx="119">
                  <c:v>12.594586035000001</c:v>
                </c:pt>
                <c:pt idx="120">
                  <c:v>12.700298524999999</c:v>
                </c:pt>
                <c:pt idx="121">
                  <c:v>11.337776549999999</c:v>
                </c:pt>
                <c:pt idx="122">
                  <c:v>13.042593159999999</c:v>
                </c:pt>
                <c:pt idx="123">
                  <c:v>13.176679689</c:v>
                </c:pt>
                <c:pt idx="124">
                  <c:v>13.147685364000001</c:v>
                </c:pt>
                <c:pt idx="125">
                  <c:v>13.412732954000001</c:v>
                </c:pt>
                <c:pt idx="126">
                  <c:v>13.927236148</c:v>
                </c:pt>
                <c:pt idx="127">
                  <c:v>13.741334627000001</c:v>
                </c:pt>
                <c:pt idx="128">
                  <c:v>14.133833249</c:v>
                </c:pt>
                <c:pt idx="129">
                  <c:v>14.274891231</c:v>
                </c:pt>
                <c:pt idx="130">
                  <c:v>14.752152834</c:v>
                </c:pt>
                <c:pt idx="131">
                  <c:v>14.908823418000001</c:v>
                </c:pt>
                <c:pt idx="132">
                  <c:v>14.618170487</c:v>
                </c:pt>
                <c:pt idx="133">
                  <c:v>14.843870517999999</c:v>
                </c:pt>
                <c:pt idx="134">
                  <c:v>14.651886694</c:v>
                </c:pt>
                <c:pt idx="135">
                  <c:v>15.159080922999999</c:v>
                </c:pt>
                <c:pt idx="136">
                  <c:v>15.329734044</c:v>
                </c:pt>
                <c:pt idx="137">
                  <c:v>15.224357158</c:v>
                </c:pt>
                <c:pt idx="138">
                  <c:v>15.285592181</c:v>
                </c:pt>
                <c:pt idx="139">
                  <c:v>15.472014965</c:v>
                </c:pt>
                <c:pt idx="140">
                  <c:v>15.897161787</c:v>
                </c:pt>
                <c:pt idx="141">
                  <c:v>16.345116133000001</c:v>
                </c:pt>
                <c:pt idx="142">
                  <c:v>16.466456652000002</c:v>
                </c:pt>
                <c:pt idx="143">
                  <c:v>16.220469244</c:v>
                </c:pt>
                <c:pt idx="144">
                  <c:v>16.356246675000001</c:v>
                </c:pt>
                <c:pt idx="145">
                  <c:v>16.976156832000001</c:v>
                </c:pt>
                <c:pt idx="146">
                  <c:v>16.590256124</c:v>
                </c:pt>
                <c:pt idx="147">
                  <c:v>16.450177932999999</c:v>
                </c:pt>
                <c:pt idx="148">
                  <c:v>17.283879549000002</c:v>
                </c:pt>
                <c:pt idx="149">
                  <c:v>16.560431231999999</c:v>
                </c:pt>
                <c:pt idx="150">
                  <c:v>16.654998479</c:v>
                </c:pt>
                <c:pt idx="151">
                  <c:v>16.732087684</c:v>
                </c:pt>
                <c:pt idx="152">
                  <c:v>16.658210295</c:v>
                </c:pt>
                <c:pt idx="153">
                  <c:v>16.314818438</c:v>
                </c:pt>
                <c:pt idx="154">
                  <c:v>16.074326847999998</c:v>
                </c:pt>
                <c:pt idx="155">
                  <c:v>15.360935957000001</c:v>
                </c:pt>
                <c:pt idx="156">
                  <c:v>15.505569660999999</c:v>
                </c:pt>
                <c:pt idx="157">
                  <c:v>15.984414489000001</c:v>
                </c:pt>
                <c:pt idx="158">
                  <c:v>15.366656425</c:v>
                </c:pt>
                <c:pt idx="159">
                  <c:v>14.529281888</c:v>
                </c:pt>
                <c:pt idx="160">
                  <c:v>13.987594359999999</c:v>
                </c:pt>
                <c:pt idx="161">
                  <c:v>13.965306783999999</c:v>
                </c:pt>
                <c:pt idx="162">
                  <c:v>14.359321761</c:v>
                </c:pt>
                <c:pt idx="163">
                  <c:v>14.311704891</c:v>
                </c:pt>
                <c:pt idx="164">
                  <c:v>13.875502559999999</c:v>
                </c:pt>
                <c:pt idx="165">
                  <c:v>13.854460783</c:v>
                </c:pt>
                <c:pt idx="166">
                  <c:v>13.962169789000001</c:v>
                </c:pt>
                <c:pt idx="167">
                  <c:v>13.953457261</c:v>
                </c:pt>
                <c:pt idx="168">
                  <c:v>14.104448347</c:v>
                </c:pt>
                <c:pt idx="169">
                  <c:v>14.198102755000001</c:v>
                </c:pt>
                <c:pt idx="170">
                  <c:v>15.646037992</c:v>
                </c:pt>
                <c:pt idx="171">
                  <c:v>15.26849518</c:v>
                </c:pt>
                <c:pt idx="172">
                  <c:v>15.061310013</c:v>
                </c:pt>
                <c:pt idx="173">
                  <c:v>14.325426355999999</c:v>
                </c:pt>
                <c:pt idx="174">
                  <c:v>14.770447758</c:v>
                </c:pt>
                <c:pt idx="175">
                  <c:v>15.21239065</c:v>
                </c:pt>
                <c:pt idx="176">
                  <c:v>14.773341409</c:v>
                </c:pt>
                <c:pt idx="177">
                  <c:v>14.676996924000001</c:v>
                </c:pt>
                <c:pt idx="178">
                  <c:v>15.512186302</c:v>
                </c:pt>
                <c:pt idx="179">
                  <c:v>15.633481351</c:v>
                </c:pt>
                <c:pt idx="180">
                  <c:v>14.82243383</c:v>
                </c:pt>
                <c:pt idx="181">
                  <c:v>15.027139762999999</c:v>
                </c:pt>
                <c:pt idx="182">
                  <c:v>15.34259005</c:v>
                </c:pt>
                <c:pt idx="183">
                  <c:v>15.430197938999999</c:v>
                </c:pt>
                <c:pt idx="184">
                  <c:v>15.574162578999999</c:v>
                </c:pt>
                <c:pt idx="185">
                  <c:v>15.784909245</c:v>
                </c:pt>
                <c:pt idx="186">
                  <c:v>16.033174385999999</c:v>
                </c:pt>
                <c:pt idx="187">
                  <c:v>16.239097901000001</c:v>
                </c:pt>
                <c:pt idx="188">
                  <c:v>16.355787020000001</c:v>
                </c:pt>
                <c:pt idx="189">
                  <c:v>16.428864401999999</c:v>
                </c:pt>
                <c:pt idx="190">
                  <c:v>16.490140397000001</c:v>
                </c:pt>
                <c:pt idx="191">
                  <c:v>16.564013473999999</c:v>
                </c:pt>
                <c:pt idx="192">
                  <c:v>16.642018357000001</c:v>
                </c:pt>
                <c:pt idx="193">
                  <c:v>16.506116519999999</c:v>
                </c:pt>
                <c:pt idx="194">
                  <c:v>16.811772177999998</c:v>
                </c:pt>
                <c:pt idx="195">
                  <c:v>16.891232003999999</c:v>
                </c:pt>
                <c:pt idx="196">
                  <c:v>16.979379879</c:v>
                </c:pt>
                <c:pt idx="197">
                  <c:v>17.108512580999999</c:v>
                </c:pt>
                <c:pt idx="198">
                  <c:v>17.267016877</c:v>
                </c:pt>
                <c:pt idx="199">
                  <c:v>17.40521532</c:v>
                </c:pt>
                <c:pt idx="200">
                  <c:v>17.487772087</c:v>
                </c:pt>
                <c:pt idx="201">
                  <c:v>17.539686055000001</c:v>
                </c:pt>
                <c:pt idx="202">
                  <c:v>17.5806471</c:v>
                </c:pt>
                <c:pt idx="203">
                  <c:v>17.625969058999999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A4-4215-BDA1-A710EFAAAB30}"/>
            </c:ext>
          </c:extLst>
        </c:ser>
        <c:ser>
          <c:idx val="2"/>
          <c:order val="2"/>
          <c:tx>
            <c:strRef>
              <c:f>'44'!$E$28</c:f>
              <c:strCache>
                <c:ptCount val="1"/>
                <c:pt idx="0">
                  <c:v>Appalachia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  <a:alpha val="70000"/>
              </a:schemeClr>
            </a:solidFill>
            <a:ln>
              <a:noFill/>
            </a:ln>
          </c:spPr>
          <c:cat>
            <c:numRef>
              <c:f>'44'!$A$53:$A$256</c:f>
              <c:numCache>
                <c:formatCode>mmm\ yyyy</c:formatCode>
                <c:ptCount val="204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  <c:pt idx="147">
                  <c:v>45017</c:v>
                </c:pt>
                <c:pt idx="148">
                  <c:v>45047</c:v>
                </c:pt>
                <c:pt idx="149">
                  <c:v>45078</c:v>
                </c:pt>
                <c:pt idx="150">
                  <c:v>45108</c:v>
                </c:pt>
                <c:pt idx="151">
                  <c:v>45139</c:v>
                </c:pt>
                <c:pt idx="152">
                  <c:v>45170</c:v>
                </c:pt>
                <c:pt idx="153">
                  <c:v>45200</c:v>
                </c:pt>
                <c:pt idx="154">
                  <c:v>45231</c:v>
                </c:pt>
                <c:pt idx="155">
                  <c:v>45261</c:v>
                </c:pt>
                <c:pt idx="156">
                  <c:v>45292</c:v>
                </c:pt>
                <c:pt idx="157">
                  <c:v>45323</c:v>
                </c:pt>
                <c:pt idx="158">
                  <c:v>45352</c:v>
                </c:pt>
                <c:pt idx="159">
                  <c:v>45383</c:v>
                </c:pt>
                <c:pt idx="160">
                  <c:v>45413</c:v>
                </c:pt>
                <c:pt idx="161">
                  <c:v>45444</c:v>
                </c:pt>
                <c:pt idx="162">
                  <c:v>45474</c:v>
                </c:pt>
                <c:pt idx="163">
                  <c:v>45505</c:v>
                </c:pt>
                <c:pt idx="164">
                  <c:v>45536</c:v>
                </c:pt>
                <c:pt idx="165">
                  <c:v>45566</c:v>
                </c:pt>
                <c:pt idx="166">
                  <c:v>45597</c:v>
                </c:pt>
                <c:pt idx="167">
                  <c:v>45627</c:v>
                </c:pt>
                <c:pt idx="168">
                  <c:v>45658</c:v>
                </c:pt>
                <c:pt idx="169">
                  <c:v>45689</c:v>
                </c:pt>
                <c:pt idx="170">
                  <c:v>45717</c:v>
                </c:pt>
                <c:pt idx="171">
                  <c:v>45748</c:v>
                </c:pt>
                <c:pt idx="172">
                  <c:v>45778</c:v>
                </c:pt>
                <c:pt idx="173">
                  <c:v>45809</c:v>
                </c:pt>
                <c:pt idx="174">
                  <c:v>45839</c:v>
                </c:pt>
                <c:pt idx="175">
                  <c:v>45870</c:v>
                </c:pt>
                <c:pt idx="176">
                  <c:v>45901</c:v>
                </c:pt>
                <c:pt idx="177">
                  <c:v>45931</c:v>
                </c:pt>
                <c:pt idx="178">
                  <c:v>45962</c:v>
                </c:pt>
                <c:pt idx="179">
                  <c:v>45992</c:v>
                </c:pt>
                <c:pt idx="180">
                  <c:v>46023</c:v>
                </c:pt>
                <c:pt idx="181">
                  <c:v>46054</c:v>
                </c:pt>
                <c:pt idx="182">
                  <c:v>46082</c:v>
                </c:pt>
                <c:pt idx="183">
                  <c:v>46113</c:v>
                </c:pt>
                <c:pt idx="184">
                  <c:v>46143</c:v>
                </c:pt>
                <c:pt idx="185">
                  <c:v>46174</c:v>
                </c:pt>
                <c:pt idx="186">
                  <c:v>46204</c:v>
                </c:pt>
                <c:pt idx="187">
                  <c:v>46235</c:v>
                </c:pt>
                <c:pt idx="188">
                  <c:v>46266</c:v>
                </c:pt>
                <c:pt idx="189">
                  <c:v>46296</c:v>
                </c:pt>
                <c:pt idx="190">
                  <c:v>46327</c:v>
                </c:pt>
                <c:pt idx="191">
                  <c:v>46357</c:v>
                </c:pt>
                <c:pt idx="192">
                  <c:v>46388</c:v>
                </c:pt>
                <c:pt idx="193">
                  <c:v>46419</c:v>
                </c:pt>
                <c:pt idx="194">
                  <c:v>46447</c:v>
                </c:pt>
                <c:pt idx="195">
                  <c:v>46478</c:v>
                </c:pt>
                <c:pt idx="196">
                  <c:v>46508</c:v>
                </c:pt>
                <c:pt idx="197">
                  <c:v>46539</c:v>
                </c:pt>
                <c:pt idx="198">
                  <c:v>46569</c:v>
                </c:pt>
                <c:pt idx="199">
                  <c:v>46600</c:v>
                </c:pt>
                <c:pt idx="200">
                  <c:v>46631</c:v>
                </c:pt>
                <c:pt idx="201">
                  <c:v>46661</c:v>
                </c:pt>
                <c:pt idx="202">
                  <c:v>46692</c:v>
                </c:pt>
                <c:pt idx="203">
                  <c:v>46722</c:v>
                </c:pt>
              </c:numCache>
            </c:numRef>
          </c:cat>
          <c:val>
            <c:numRef>
              <c:f>'44'!$E$53:$E$256</c:f>
              <c:numCache>
                <c:formatCode>0.00</c:formatCode>
                <c:ptCount val="204"/>
                <c:pt idx="0">
                  <c:v>3.7883036839000002</c:v>
                </c:pt>
                <c:pt idx="1">
                  <c:v>3.8411535049999999</c:v>
                </c:pt>
                <c:pt idx="2">
                  <c:v>3.8795126697</c:v>
                </c:pt>
                <c:pt idx="3">
                  <c:v>4.3738888730000003</c:v>
                </c:pt>
                <c:pt idx="4">
                  <c:v>4.3849434183999998</c:v>
                </c:pt>
                <c:pt idx="5">
                  <c:v>4.435383839</c:v>
                </c:pt>
                <c:pt idx="6">
                  <c:v>4.9962415393999997</c:v>
                </c:pt>
                <c:pt idx="7">
                  <c:v>4.9837784335000004</c:v>
                </c:pt>
                <c:pt idx="8">
                  <c:v>5.0837461113</c:v>
                </c:pt>
                <c:pt idx="9">
                  <c:v>6.1303937358000002</c:v>
                </c:pt>
                <c:pt idx="10">
                  <c:v>6.1321506880000003</c:v>
                </c:pt>
                <c:pt idx="11">
                  <c:v>6.1796398823000001</c:v>
                </c:pt>
                <c:pt idx="12">
                  <c:v>7.0240220560999997</c:v>
                </c:pt>
                <c:pt idx="13">
                  <c:v>7.0408713302999999</c:v>
                </c:pt>
                <c:pt idx="14">
                  <c:v>7.0093566996999996</c:v>
                </c:pt>
                <c:pt idx="15">
                  <c:v>7.0411562057000001</c:v>
                </c:pt>
                <c:pt idx="16">
                  <c:v>7.126590159</c:v>
                </c:pt>
                <c:pt idx="17">
                  <c:v>7.1298276132999998</c:v>
                </c:pt>
                <c:pt idx="18">
                  <c:v>8.4266224539000003</c:v>
                </c:pt>
                <c:pt idx="19">
                  <c:v>8.5344730776999995</c:v>
                </c:pt>
                <c:pt idx="20">
                  <c:v>8.5534083633000009</c:v>
                </c:pt>
                <c:pt idx="21">
                  <c:v>8.6727622832000009</c:v>
                </c:pt>
                <c:pt idx="22">
                  <c:v>8.7034290973000008</c:v>
                </c:pt>
                <c:pt idx="23">
                  <c:v>8.6837654845000003</c:v>
                </c:pt>
                <c:pt idx="24">
                  <c:v>10.089706737</c:v>
                </c:pt>
                <c:pt idx="25">
                  <c:v>10.092876599</c:v>
                </c:pt>
                <c:pt idx="26">
                  <c:v>10.167306881</c:v>
                </c:pt>
                <c:pt idx="27">
                  <c:v>10.324587809000001</c:v>
                </c:pt>
                <c:pt idx="28">
                  <c:v>10.496723314</c:v>
                </c:pt>
                <c:pt idx="29">
                  <c:v>10.660121527999999</c:v>
                </c:pt>
                <c:pt idx="30">
                  <c:v>12.282028605000001</c:v>
                </c:pt>
                <c:pt idx="31">
                  <c:v>12.363466248</c:v>
                </c:pt>
                <c:pt idx="32">
                  <c:v>12.357646517999999</c:v>
                </c:pt>
                <c:pt idx="33">
                  <c:v>12.42986632</c:v>
                </c:pt>
                <c:pt idx="34">
                  <c:v>12.599274149999999</c:v>
                </c:pt>
                <c:pt idx="35">
                  <c:v>12.583825715</c:v>
                </c:pt>
                <c:pt idx="36">
                  <c:v>14.489407047</c:v>
                </c:pt>
                <c:pt idx="37">
                  <c:v>14.666155156</c:v>
                </c:pt>
                <c:pt idx="38">
                  <c:v>14.759207327</c:v>
                </c:pt>
                <c:pt idx="39">
                  <c:v>14.975877861000001</c:v>
                </c:pt>
                <c:pt idx="40">
                  <c:v>15.057862073000001</c:v>
                </c:pt>
                <c:pt idx="41">
                  <c:v>15.129960141</c:v>
                </c:pt>
                <c:pt idx="42">
                  <c:v>16.630104051</c:v>
                </c:pt>
                <c:pt idx="43">
                  <c:v>16.73095953</c:v>
                </c:pt>
                <c:pt idx="44">
                  <c:v>16.880240283999999</c:v>
                </c:pt>
                <c:pt idx="45">
                  <c:v>17.284320560000001</c:v>
                </c:pt>
                <c:pt idx="46">
                  <c:v>17.280281179999999</c:v>
                </c:pt>
                <c:pt idx="47">
                  <c:v>17.491391806999999</c:v>
                </c:pt>
                <c:pt idx="48">
                  <c:v>18.873626687000002</c:v>
                </c:pt>
                <c:pt idx="49">
                  <c:v>18.939975382</c:v>
                </c:pt>
                <c:pt idx="50">
                  <c:v>19.157639376999999</c:v>
                </c:pt>
                <c:pt idx="51">
                  <c:v>19.353378085999999</c:v>
                </c:pt>
                <c:pt idx="52">
                  <c:v>18.998979134999999</c:v>
                </c:pt>
                <c:pt idx="53">
                  <c:v>18.846575111</c:v>
                </c:pt>
                <c:pt idx="54">
                  <c:v>19.364198118000001</c:v>
                </c:pt>
                <c:pt idx="55">
                  <c:v>19.725450267999999</c:v>
                </c:pt>
                <c:pt idx="56">
                  <c:v>19.800055241999999</c:v>
                </c:pt>
                <c:pt idx="57">
                  <c:v>20.03084303</c:v>
                </c:pt>
                <c:pt idx="58">
                  <c:v>20.295668355</c:v>
                </c:pt>
                <c:pt idx="59">
                  <c:v>20.832385514999999</c:v>
                </c:pt>
                <c:pt idx="60">
                  <c:v>21.766074454000002</c:v>
                </c:pt>
                <c:pt idx="61">
                  <c:v>22.199433196000001</c:v>
                </c:pt>
                <c:pt idx="62">
                  <c:v>21.723887853000001</c:v>
                </c:pt>
                <c:pt idx="63">
                  <c:v>21.744162382999999</c:v>
                </c:pt>
                <c:pt idx="64">
                  <c:v>21.695533862000001</c:v>
                </c:pt>
                <c:pt idx="65">
                  <c:v>21.642537386000001</c:v>
                </c:pt>
                <c:pt idx="66">
                  <c:v>22.080664618</c:v>
                </c:pt>
                <c:pt idx="67">
                  <c:v>22.126248348000001</c:v>
                </c:pt>
                <c:pt idx="68">
                  <c:v>21.691824595</c:v>
                </c:pt>
                <c:pt idx="69">
                  <c:v>21.296890484999999</c:v>
                </c:pt>
                <c:pt idx="70">
                  <c:v>22.340263607000001</c:v>
                </c:pt>
                <c:pt idx="71">
                  <c:v>22.702946163</c:v>
                </c:pt>
                <c:pt idx="72">
                  <c:v>22.534965414999999</c:v>
                </c:pt>
                <c:pt idx="73">
                  <c:v>22.605672075000001</c:v>
                </c:pt>
                <c:pt idx="74">
                  <c:v>22.761821979</c:v>
                </c:pt>
                <c:pt idx="75">
                  <c:v>23.043918165000001</c:v>
                </c:pt>
                <c:pt idx="76">
                  <c:v>23.137028156</c:v>
                </c:pt>
                <c:pt idx="77">
                  <c:v>23.528096834999999</c:v>
                </c:pt>
                <c:pt idx="78">
                  <c:v>24.08866913</c:v>
                </c:pt>
                <c:pt idx="79">
                  <c:v>24.020249007</c:v>
                </c:pt>
                <c:pt idx="80">
                  <c:v>24.522551163999999</c:v>
                </c:pt>
                <c:pt idx="81">
                  <c:v>24.458568823</c:v>
                </c:pt>
                <c:pt idx="82">
                  <c:v>26.047279425999999</c:v>
                </c:pt>
                <c:pt idx="83">
                  <c:v>26.829850966999999</c:v>
                </c:pt>
                <c:pt idx="84">
                  <c:v>26.822028482</c:v>
                </c:pt>
                <c:pt idx="85">
                  <c:v>27.147224992000002</c:v>
                </c:pt>
                <c:pt idx="86">
                  <c:v>27.12362014</c:v>
                </c:pt>
                <c:pt idx="87">
                  <c:v>26.784228541000001</c:v>
                </c:pt>
                <c:pt idx="88">
                  <c:v>27.162279717000001</c:v>
                </c:pt>
                <c:pt idx="89">
                  <c:v>27.357507147</c:v>
                </c:pt>
                <c:pt idx="90">
                  <c:v>28.648545519999999</c:v>
                </c:pt>
                <c:pt idx="91">
                  <c:v>29.096384032</c:v>
                </c:pt>
                <c:pt idx="92">
                  <c:v>29.695122924</c:v>
                </c:pt>
                <c:pt idx="93">
                  <c:v>30.677653256999999</c:v>
                </c:pt>
                <c:pt idx="94">
                  <c:v>31.127251082000001</c:v>
                </c:pt>
                <c:pt idx="95">
                  <c:v>31.178872340000002</c:v>
                </c:pt>
                <c:pt idx="96">
                  <c:v>30.907992442000001</c:v>
                </c:pt>
                <c:pt idx="97">
                  <c:v>30.956805375999998</c:v>
                </c:pt>
                <c:pt idx="98">
                  <c:v>31.064238004</c:v>
                </c:pt>
                <c:pt idx="99">
                  <c:v>31.175240602999999</c:v>
                </c:pt>
                <c:pt idx="100">
                  <c:v>30.884056789999999</c:v>
                </c:pt>
                <c:pt idx="101">
                  <c:v>31.295803096</c:v>
                </c:pt>
                <c:pt idx="102">
                  <c:v>32.208665652999997</c:v>
                </c:pt>
                <c:pt idx="103">
                  <c:v>32.325441714</c:v>
                </c:pt>
                <c:pt idx="104">
                  <c:v>32.572076303000003</c:v>
                </c:pt>
                <c:pt idx="105">
                  <c:v>33.150455616999999</c:v>
                </c:pt>
                <c:pt idx="106">
                  <c:v>34.074888291000001</c:v>
                </c:pt>
                <c:pt idx="107">
                  <c:v>33.824338871999998</c:v>
                </c:pt>
                <c:pt idx="108">
                  <c:v>32.866811126000002</c:v>
                </c:pt>
                <c:pt idx="109">
                  <c:v>33.091940972000003</c:v>
                </c:pt>
                <c:pt idx="110">
                  <c:v>32.921188905999998</c:v>
                </c:pt>
                <c:pt idx="111">
                  <c:v>32.746398278000001</c:v>
                </c:pt>
                <c:pt idx="112">
                  <c:v>32.332323092000003</c:v>
                </c:pt>
                <c:pt idx="113">
                  <c:v>32.159045053</c:v>
                </c:pt>
                <c:pt idx="114">
                  <c:v>33.107405503000003</c:v>
                </c:pt>
                <c:pt idx="115">
                  <c:v>33.540779889</c:v>
                </c:pt>
                <c:pt idx="116">
                  <c:v>32.674290384000003</c:v>
                </c:pt>
                <c:pt idx="117">
                  <c:v>32.971695271999998</c:v>
                </c:pt>
                <c:pt idx="118">
                  <c:v>34.067435005999997</c:v>
                </c:pt>
                <c:pt idx="119">
                  <c:v>34.806672395</c:v>
                </c:pt>
                <c:pt idx="120">
                  <c:v>34.547005878999997</c:v>
                </c:pt>
                <c:pt idx="121">
                  <c:v>34.193104876</c:v>
                </c:pt>
                <c:pt idx="122">
                  <c:v>34.169765810000001</c:v>
                </c:pt>
                <c:pt idx="123">
                  <c:v>34.003788155999999</c:v>
                </c:pt>
                <c:pt idx="124">
                  <c:v>33.953702335999999</c:v>
                </c:pt>
                <c:pt idx="125">
                  <c:v>34.054398558999999</c:v>
                </c:pt>
                <c:pt idx="126">
                  <c:v>33.831906009999997</c:v>
                </c:pt>
                <c:pt idx="127">
                  <c:v>34.534569544</c:v>
                </c:pt>
                <c:pt idx="128">
                  <c:v>34.472690710000002</c:v>
                </c:pt>
                <c:pt idx="129">
                  <c:v>34.923251213999997</c:v>
                </c:pt>
                <c:pt idx="130">
                  <c:v>35.355470547000003</c:v>
                </c:pt>
                <c:pt idx="131">
                  <c:v>35.933969619999999</c:v>
                </c:pt>
                <c:pt idx="132">
                  <c:v>34.730093351999997</c:v>
                </c:pt>
                <c:pt idx="133">
                  <c:v>34.110921939000001</c:v>
                </c:pt>
                <c:pt idx="134">
                  <c:v>34.181500819</c:v>
                </c:pt>
                <c:pt idx="135">
                  <c:v>34.232682685</c:v>
                </c:pt>
                <c:pt idx="136">
                  <c:v>34.544664222000002</c:v>
                </c:pt>
                <c:pt idx="137">
                  <c:v>34.518264201000001</c:v>
                </c:pt>
                <c:pt idx="138">
                  <c:v>35.014637092000001</c:v>
                </c:pt>
                <c:pt idx="139">
                  <c:v>34.817469201999998</c:v>
                </c:pt>
                <c:pt idx="140">
                  <c:v>34.899155436999997</c:v>
                </c:pt>
                <c:pt idx="141">
                  <c:v>34.789414518999997</c:v>
                </c:pt>
                <c:pt idx="142">
                  <c:v>34.933806257000001</c:v>
                </c:pt>
                <c:pt idx="143">
                  <c:v>34.395364137000001</c:v>
                </c:pt>
                <c:pt idx="144">
                  <c:v>35.546893722</c:v>
                </c:pt>
                <c:pt idx="145">
                  <c:v>35.138752029000003</c:v>
                </c:pt>
                <c:pt idx="146">
                  <c:v>35.355058780999997</c:v>
                </c:pt>
                <c:pt idx="147">
                  <c:v>34.860631754000003</c:v>
                </c:pt>
                <c:pt idx="148">
                  <c:v>35.165064706999999</c:v>
                </c:pt>
                <c:pt idx="149">
                  <c:v>35.414139753000001</c:v>
                </c:pt>
                <c:pt idx="150">
                  <c:v>35.516124124000001</c:v>
                </c:pt>
                <c:pt idx="151">
                  <c:v>35.496746360000003</c:v>
                </c:pt>
                <c:pt idx="152">
                  <c:v>35.127576955999999</c:v>
                </c:pt>
                <c:pt idx="153">
                  <c:v>35.345236284000002</c:v>
                </c:pt>
                <c:pt idx="154">
                  <c:v>36.499496389999997</c:v>
                </c:pt>
                <c:pt idx="155">
                  <c:v>36.609922134999998</c:v>
                </c:pt>
                <c:pt idx="156">
                  <c:v>36.544175822</c:v>
                </c:pt>
                <c:pt idx="157">
                  <c:v>36.787626232000001</c:v>
                </c:pt>
                <c:pt idx="158">
                  <c:v>34.521064334000002</c:v>
                </c:pt>
                <c:pt idx="159">
                  <c:v>34.659017179000003</c:v>
                </c:pt>
                <c:pt idx="160">
                  <c:v>34.642757609</c:v>
                </c:pt>
                <c:pt idx="161">
                  <c:v>35.538318074000003</c:v>
                </c:pt>
                <c:pt idx="162">
                  <c:v>36.205991554000001</c:v>
                </c:pt>
                <c:pt idx="163">
                  <c:v>35.140828646999999</c:v>
                </c:pt>
                <c:pt idx="164">
                  <c:v>35.044199806999998</c:v>
                </c:pt>
                <c:pt idx="165">
                  <c:v>35.261736866</c:v>
                </c:pt>
                <c:pt idx="166">
                  <c:v>35.441299864000001</c:v>
                </c:pt>
                <c:pt idx="167">
                  <c:v>36.828533057999998</c:v>
                </c:pt>
                <c:pt idx="168">
                  <c:v>36.043628861999998</c:v>
                </c:pt>
                <c:pt idx="169">
                  <c:v>36.394536484</c:v>
                </c:pt>
                <c:pt idx="170">
                  <c:v>36.381854509999997</c:v>
                </c:pt>
                <c:pt idx="171">
                  <c:v>36.313697009999998</c:v>
                </c:pt>
                <c:pt idx="172">
                  <c:v>36.492397222000001</c:v>
                </c:pt>
                <c:pt idx="173">
                  <c:v>37.198381617999999</c:v>
                </c:pt>
                <c:pt idx="174">
                  <c:v>36.741809584000002</c:v>
                </c:pt>
                <c:pt idx="175">
                  <c:v>36.792429941000002</c:v>
                </c:pt>
                <c:pt idx="176">
                  <c:v>36.576589517000002</c:v>
                </c:pt>
                <c:pt idx="177">
                  <c:v>35.932133471</c:v>
                </c:pt>
                <c:pt idx="178">
                  <c:v>37.214294437</c:v>
                </c:pt>
                <c:pt idx="179">
                  <c:v>37.475314128000001</c:v>
                </c:pt>
                <c:pt idx="180">
                  <c:v>36.700801783000003</c:v>
                </c:pt>
                <c:pt idx="181">
                  <c:v>36.879414769</c:v>
                </c:pt>
                <c:pt idx="182">
                  <c:v>37.081955999000002</c:v>
                </c:pt>
                <c:pt idx="183">
                  <c:v>37.134550863000001</c:v>
                </c:pt>
                <c:pt idx="184">
                  <c:v>37.202316334000002</c:v>
                </c:pt>
                <c:pt idx="185">
                  <c:v>37.262502619999999</c:v>
                </c:pt>
                <c:pt idx="186">
                  <c:v>37.313717429</c:v>
                </c:pt>
                <c:pt idx="187">
                  <c:v>37.365898841000003</c:v>
                </c:pt>
                <c:pt idx="188">
                  <c:v>37.427568205</c:v>
                </c:pt>
                <c:pt idx="189">
                  <c:v>37.507635235000002</c:v>
                </c:pt>
                <c:pt idx="190">
                  <c:v>37.586484626999997</c:v>
                </c:pt>
                <c:pt idx="191">
                  <c:v>37.626121830000002</c:v>
                </c:pt>
                <c:pt idx="192">
                  <c:v>37.628244942999999</c:v>
                </c:pt>
                <c:pt idx="193">
                  <c:v>36.974618182</c:v>
                </c:pt>
                <c:pt idx="194">
                  <c:v>37.579909792000002</c:v>
                </c:pt>
                <c:pt idx="195">
                  <c:v>37.560522644000002</c:v>
                </c:pt>
                <c:pt idx="196">
                  <c:v>37.549204410999998</c:v>
                </c:pt>
                <c:pt idx="197">
                  <c:v>37.544637289999997</c:v>
                </c:pt>
                <c:pt idx="198">
                  <c:v>37.539299563999997</c:v>
                </c:pt>
                <c:pt idx="199">
                  <c:v>37.541395377999997</c:v>
                </c:pt>
                <c:pt idx="200">
                  <c:v>37.576618406999998</c:v>
                </c:pt>
                <c:pt idx="201">
                  <c:v>37.642882165000003</c:v>
                </c:pt>
                <c:pt idx="202">
                  <c:v>37.716790594999999</c:v>
                </c:pt>
                <c:pt idx="203">
                  <c:v>37.787803234999998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A4-4215-BDA1-A710EFAAAB30}"/>
            </c:ext>
          </c:extLst>
        </c:ser>
        <c:ser>
          <c:idx val="3"/>
          <c:order val="3"/>
          <c:tx>
            <c:strRef>
              <c:f>'44'!$D$28</c:f>
              <c:strCache>
                <c:ptCount val="1"/>
                <c:pt idx="0">
                  <c:v>Bakken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  <a:alpha val="70000"/>
              </a:schemeClr>
            </a:solidFill>
            <a:ln>
              <a:noFill/>
            </a:ln>
          </c:spPr>
          <c:cat>
            <c:numRef>
              <c:f>'44'!$A$53:$A$256</c:f>
              <c:numCache>
                <c:formatCode>mmm\ yyyy</c:formatCode>
                <c:ptCount val="204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  <c:pt idx="147">
                  <c:v>45017</c:v>
                </c:pt>
                <c:pt idx="148">
                  <c:v>45047</c:v>
                </c:pt>
                <c:pt idx="149">
                  <c:v>45078</c:v>
                </c:pt>
                <c:pt idx="150">
                  <c:v>45108</c:v>
                </c:pt>
                <c:pt idx="151">
                  <c:v>45139</c:v>
                </c:pt>
                <c:pt idx="152">
                  <c:v>45170</c:v>
                </c:pt>
                <c:pt idx="153">
                  <c:v>45200</c:v>
                </c:pt>
                <c:pt idx="154">
                  <c:v>45231</c:v>
                </c:pt>
                <c:pt idx="155">
                  <c:v>45261</c:v>
                </c:pt>
                <c:pt idx="156">
                  <c:v>45292</c:v>
                </c:pt>
                <c:pt idx="157">
                  <c:v>45323</c:v>
                </c:pt>
                <c:pt idx="158">
                  <c:v>45352</c:v>
                </c:pt>
                <c:pt idx="159">
                  <c:v>45383</c:v>
                </c:pt>
                <c:pt idx="160">
                  <c:v>45413</c:v>
                </c:pt>
                <c:pt idx="161">
                  <c:v>45444</c:v>
                </c:pt>
                <c:pt idx="162">
                  <c:v>45474</c:v>
                </c:pt>
                <c:pt idx="163">
                  <c:v>45505</c:v>
                </c:pt>
                <c:pt idx="164">
                  <c:v>45536</c:v>
                </c:pt>
                <c:pt idx="165">
                  <c:v>45566</c:v>
                </c:pt>
                <c:pt idx="166">
                  <c:v>45597</c:v>
                </c:pt>
                <c:pt idx="167">
                  <c:v>45627</c:v>
                </c:pt>
                <c:pt idx="168">
                  <c:v>45658</c:v>
                </c:pt>
                <c:pt idx="169">
                  <c:v>45689</c:v>
                </c:pt>
                <c:pt idx="170">
                  <c:v>45717</c:v>
                </c:pt>
                <c:pt idx="171">
                  <c:v>45748</c:v>
                </c:pt>
                <c:pt idx="172">
                  <c:v>45778</c:v>
                </c:pt>
                <c:pt idx="173">
                  <c:v>45809</c:v>
                </c:pt>
                <c:pt idx="174">
                  <c:v>45839</c:v>
                </c:pt>
                <c:pt idx="175">
                  <c:v>45870</c:v>
                </c:pt>
                <c:pt idx="176">
                  <c:v>45901</c:v>
                </c:pt>
                <c:pt idx="177">
                  <c:v>45931</c:v>
                </c:pt>
                <c:pt idx="178">
                  <c:v>45962</c:v>
                </c:pt>
                <c:pt idx="179">
                  <c:v>45992</c:v>
                </c:pt>
                <c:pt idx="180">
                  <c:v>46023</c:v>
                </c:pt>
                <c:pt idx="181">
                  <c:v>46054</c:v>
                </c:pt>
                <c:pt idx="182">
                  <c:v>46082</c:v>
                </c:pt>
                <c:pt idx="183">
                  <c:v>46113</c:v>
                </c:pt>
                <c:pt idx="184">
                  <c:v>46143</c:v>
                </c:pt>
                <c:pt idx="185">
                  <c:v>46174</c:v>
                </c:pt>
                <c:pt idx="186">
                  <c:v>46204</c:v>
                </c:pt>
                <c:pt idx="187">
                  <c:v>46235</c:v>
                </c:pt>
                <c:pt idx="188">
                  <c:v>46266</c:v>
                </c:pt>
                <c:pt idx="189">
                  <c:v>46296</c:v>
                </c:pt>
                <c:pt idx="190">
                  <c:v>46327</c:v>
                </c:pt>
                <c:pt idx="191">
                  <c:v>46357</c:v>
                </c:pt>
                <c:pt idx="192">
                  <c:v>46388</c:v>
                </c:pt>
                <c:pt idx="193">
                  <c:v>46419</c:v>
                </c:pt>
                <c:pt idx="194">
                  <c:v>46447</c:v>
                </c:pt>
                <c:pt idx="195">
                  <c:v>46478</c:v>
                </c:pt>
                <c:pt idx="196">
                  <c:v>46508</c:v>
                </c:pt>
                <c:pt idx="197">
                  <c:v>46539</c:v>
                </c:pt>
                <c:pt idx="198">
                  <c:v>46569</c:v>
                </c:pt>
                <c:pt idx="199">
                  <c:v>46600</c:v>
                </c:pt>
                <c:pt idx="200">
                  <c:v>46631</c:v>
                </c:pt>
                <c:pt idx="201">
                  <c:v>46661</c:v>
                </c:pt>
                <c:pt idx="202">
                  <c:v>46692</c:v>
                </c:pt>
                <c:pt idx="203">
                  <c:v>46722</c:v>
                </c:pt>
              </c:numCache>
            </c:numRef>
          </c:cat>
          <c:val>
            <c:numRef>
              <c:f>'44'!$D$53:$D$256</c:f>
              <c:numCache>
                <c:formatCode>0.00</c:formatCode>
                <c:ptCount val="204"/>
                <c:pt idx="0">
                  <c:v>0.24257928863</c:v>
                </c:pt>
                <c:pt idx="1">
                  <c:v>0.23709449614</c:v>
                </c:pt>
                <c:pt idx="2">
                  <c:v>0.24800074241</c:v>
                </c:pt>
                <c:pt idx="3">
                  <c:v>0.24724693474000001</c:v>
                </c:pt>
                <c:pt idx="4">
                  <c:v>0.24985096722</c:v>
                </c:pt>
                <c:pt idx="5">
                  <c:v>0.26066238820999998</c:v>
                </c:pt>
                <c:pt idx="6">
                  <c:v>0.28770859272999999</c:v>
                </c:pt>
                <c:pt idx="7">
                  <c:v>0.30097413898999997</c:v>
                </c:pt>
                <c:pt idx="8">
                  <c:v>0.30485208482999998</c:v>
                </c:pt>
                <c:pt idx="9">
                  <c:v>0.32341818968000002</c:v>
                </c:pt>
                <c:pt idx="10">
                  <c:v>0.33441031101000002</c:v>
                </c:pt>
                <c:pt idx="11">
                  <c:v>0.34388914167000001</c:v>
                </c:pt>
                <c:pt idx="12">
                  <c:v>0.38538301507</c:v>
                </c:pt>
                <c:pt idx="13">
                  <c:v>0.40425926345000002</c:v>
                </c:pt>
                <c:pt idx="14">
                  <c:v>0.42320785678</c:v>
                </c:pt>
                <c:pt idx="15">
                  <c:v>0.43236339688999997</c:v>
                </c:pt>
                <c:pt idx="16">
                  <c:v>0.47714715956999998</c:v>
                </c:pt>
                <c:pt idx="17">
                  <c:v>0.48709316285999998</c:v>
                </c:pt>
                <c:pt idx="18">
                  <c:v>0.50409165989000004</c:v>
                </c:pt>
                <c:pt idx="19">
                  <c:v>0.55144137001000004</c:v>
                </c:pt>
                <c:pt idx="20">
                  <c:v>0.56646480641999997</c:v>
                </c:pt>
                <c:pt idx="21">
                  <c:v>0.57140379376999995</c:v>
                </c:pt>
                <c:pt idx="22">
                  <c:v>0.57048812370000002</c:v>
                </c:pt>
                <c:pt idx="23">
                  <c:v>0.59402890930999996</c:v>
                </c:pt>
                <c:pt idx="24">
                  <c:v>0.57718376479</c:v>
                </c:pt>
                <c:pt idx="25">
                  <c:v>0.59708755454999995</c:v>
                </c:pt>
                <c:pt idx="26">
                  <c:v>0.61827477173000001</c:v>
                </c:pt>
                <c:pt idx="27">
                  <c:v>0.62631878881000003</c:v>
                </c:pt>
                <c:pt idx="28">
                  <c:v>0.64758253794999998</c:v>
                </c:pt>
                <c:pt idx="29">
                  <c:v>0.68557147799999996</c:v>
                </c:pt>
                <c:pt idx="30">
                  <c:v>0.69381866879999998</c:v>
                </c:pt>
                <c:pt idx="31">
                  <c:v>0.72636768486000003</c:v>
                </c:pt>
                <c:pt idx="32">
                  <c:v>0.76991492287999996</c:v>
                </c:pt>
                <c:pt idx="33">
                  <c:v>0.78841890962000005</c:v>
                </c:pt>
                <c:pt idx="34">
                  <c:v>0.77393834902000003</c:v>
                </c:pt>
                <c:pt idx="35">
                  <c:v>0.65634997232000003</c:v>
                </c:pt>
                <c:pt idx="36">
                  <c:v>0.66551618750999997</c:v>
                </c:pt>
                <c:pt idx="37">
                  <c:v>0.70133751172000003</c:v>
                </c:pt>
                <c:pt idx="38">
                  <c:v>0.74371782376999995</c:v>
                </c:pt>
                <c:pt idx="39">
                  <c:v>0.81706751503999997</c:v>
                </c:pt>
                <c:pt idx="40">
                  <c:v>0.8791303909</c:v>
                </c:pt>
                <c:pt idx="41">
                  <c:v>0.91338620297999995</c:v>
                </c:pt>
                <c:pt idx="42">
                  <c:v>0.97145296904</c:v>
                </c:pt>
                <c:pt idx="43">
                  <c:v>0.99771402819999999</c:v>
                </c:pt>
                <c:pt idx="44">
                  <c:v>1.0775397696</c:v>
                </c:pt>
                <c:pt idx="45">
                  <c:v>1.1257360201</c:v>
                </c:pt>
                <c:pt idx="46">
                  <c:v>1.0850243132999999</c:v>
                </c:pt>
                <c:pt idx="47">
                  <c:v>1.1594601773</c:v>
                </c:pt>
                <c:pt idx="48">
                  <c:v>1.1531078789</c:v>
                </c:pt>
                <c:pt idx="49">
                  <c:v>1.2050399469999999</c:v>
                </c:pt>
                <c:pt idx="50">
                  <c:v>1.2325477654000001</c:v>
                </c:pt>
                <c:pt idx="51">
                  <c:v>1.2764648058000001</c:v>
                </c:pt>
                <c:pt idx="52">
                  <c:v>1.3414857833</c:v>
                </c:pt>
                <c:pt idx="53">
                  <c:v>1.3627231048999999</c:v>
                </c:pt>
                <c:pt idx="54">
                  <c:v>1.3421446336</c:v>
                </c:pt>
                <c:pt idx="55">
                  <c:v>1.3171184049</c:v>
                </c:pt>
                <c:pt idx="56">
                  <c:v>1.3178064507</c:v>
                </c:pt>
                <c:pt idx="57">
                  <c:v>1.4348887106999999</c:v>
                </c:pt>
                <c:pt idx="58">
                  <c:v>1.4254134123</c:v>
                </c:pt>
                <c:pt idx="59">
                  <c:v>1.4353445523999999</c:v>
                </c:pt>
                <c:pt idx="60">
                  <c:v>1.4352422101</c:v>
                </c:pt>
                <c:pt idx="61">
                  <c:v>1.5089607882</c:v>
                </c:pt>
                <c:pt idx="62">
                  <c:v>1.5504793266000001</c:v>
                </c:pt>
                <c:pt idx="63">
                  <c:v>1.4925263374</c:v>
                </c:pt>
                <c:pt idx="64">
                  <c:v>1.4654989071</c:v>
                </c:pt>
                <c:pt idx="65">
                  <c:v>1.5015690274</c:v>
                </c:pt>
                <c:pt idx="66">
                  <c:v>1.5193012319999999</c:v>
                </c:pt>
                <c:pt idx="67">
                  <c:v>1.4477260676999999</c:v>
                </c:pt>
                <c:pt idx="68">
                  <c:v>1.4295781645000001</c:v>
                </c:pt>
                <c:pt idx="69">
                  <c:v>1.4725698024</c:v>
                </c:pt>
                <c:pt idx="70">
                  <c:v>1.5815400755</c:v>
                </c:pt>
                <c:pt idx="71">
                  <c:v>1.3343706511</c:v>
                </c:pt>
                <c:pt idx="72">
                  <c:v>1.3740128089000001</c:v>
                </c:pt>
                <c:pt idx="73">
                  <c:v>1.5378864661</c:v>
                </c:pt>
                <c:pt idx="74">
                  <c:v>1.5614532349000001</c:v>
                </c:pt>
                <c:pt idx="75">
                  <c:v>1.6530008911</c:v>
                </c:pt>
                <c:pt idx="76">
                  <c:v>1.6636395802999999</c:v>
                </c:pt>
                <c:pt idx="77">
                  <c:v>1.6426648071000001</c:v>
                </c:pt>
                <c:pt idx="78">
                  <c:v>1.6832902883</c:v>
                </c:pt>
                <c:pt idx="79">
                  <c:v>1.6982323073000001</c:v>
                </c:pt>
                <c:pt idx="80">
                  <c:v>1.6410004374</c:v>
                </c:pt>
                <c:pt idx="81">
                  <c:v>1.7264592140999999</c:v>
                </c:pt>
                <c:pt idx="82">
                  <c:v>1.8236837349999999</c:v>
                </c:pt>
                <c:pt idx="83">
                  <c:v>1.8199554189</c:v>
                </c:pt>
                <c:pt idx="84">
                  <c:v>1.7715354034999999</c:v>
                </c:pt>
                <c:pt idx="85">
                  <c:v>1.8529055914000001</c:v>
                </c:pt>
                <c:pt idx="86">
                  <c:v>1.8677182397000001</c:v>
                </c:pt>
                <c:pt idx="87">
                  <c:v>1.8976651136</c:v>
                </c:pt>
                <c:pt idx="88">
                  <c:v>1.9197043785000001</c:v>
                </c:pt>
                <c:pt idx="89">
                  <c:v>1.9152839530000001</c:v>
                </c:pt>
                <c:pt idx="90">
                  <c:v>1.9771281326000001</c:v>
                </c:pt>
                <c:pt idx="91">
                  <c:v>2.0271071872999999</c:v>
                </c:pt>
                <c:pt idx="92">
                  <c:v>2.0924698472999999</c:v>
                </c:pt>
                <c:pt idx="93">
                  <c:v>2.0556442734</c:v>
                </c:pt>
                <c:pt idx="94">
                  <c:v>2.0147109784000001</c:v>
                </c:pt>
                <c:pt idx="95">
                  <c:v>2.1548995484</c:v>
                </c:pt>
                <c:pt idx="96">
                  <c:v>2.2135236236</c:v>
                </c:pt>
                <c:pt idx="97">
                  <c:v>2.1200592017000002</c:v>
                </c:pt>
                <c:pt idx="98">
                  <c:v>2.2416880058999999</c:v>
                </c:pt>
                <c:pt idx="99">
                  <c:v>2.3011028690000002</c:v>
                </c:pt>
                <c:pt idx="100">
                  <c:v>2.3044436935000001</c:v>
                </c:pt>
                <c:pt idx="101">
                  <c:v>2.2199911766999998</c:v>
                </c:pt>
                <c:pt idx="102">
                  <c:v>2.2960883305999999</c:v>
                </c:pt>
                <c:pt idx="103">
                  <c:v>2.4635062824</c:v>
                </c:pt>
                <c:pt idx="104">
                  <c:v>2.4519611117000002</c:v>
                </c:pt>
                <c:pt idx="105">
                  <c:v>2.5510295519000001</c:v>
                </c:pt>
                <c:pt idx="106">
                  <c:v>2.6192831212000001</c:v>
                </c:pt>
                <c:pt idx="107">
                  <c:v>2.5907394199999998</c:v>
                </c:pt>
                <c:pt idx="108">
                  <c:v>2.5890425291999999</c:v>
                </c:pt>
                <c:pt idx="109">
                  <c:v>2.7347316426999999</c:v>
                </c:pt>
                <c:pt idx="110">
                  <c:v>2.7560619285999999</c:v>
                </c:pt>
                <c:pt idx="111">
                  <c:v>2.4389350043000002</c:v>
                </c:pt>
                <c:pt idx="112">
                  <c:v>1.7298779664999999</c:v>
                </c:pt>
                <c:pt idx="113">
                  <c:v>1.7806791595</c:v>
                </c:pt>
                <c:pt idx="114">
                  <c:v>2.1357227711000002</c:v>
                </c:pt>
                <c:pt idx="115">
                  <c:v>2.4616908079000002</c:v>
                </c:pt>
                <c:pt idx="116">
                  <c:v>2.6412525141000001</c:v>
                </c:pt>
                <c:pt idx="117">
                  <c:v>2.7083916283999998</c:v>
                </c:pt>
                <c:pt idx="118">
                  <c:v>2.7150298291000001</c:v>
                </c:pt>
                <c:pt idx="119">
                  <c:v>2.7354078657000001</c:v>
                </c:pt>
                <c:pt idx="120">
                  <c:v>2.7178672425000001</c:v>
                </c:pt>
                <c:pt idx="121">
                  <c:v>2.5379401432000002</c:v>
                </c:pt>
                <c:pt idx="122">
                  <c:v>2.7201447551000002</c:v>
                </c:pt>
                <c:pt idx="123">
                  <c:v>2.7936322326999998</c:v>
                </c:pt>
                <c:pt idx="124">
                  <c:v>2.7831378351999998</c:v>
                </c:pt>
                <c:pt idx="125">
                  <c:v>2.7765325454999998</c:v>
                </c:pt>
                <c:pt idx="126">
                  <c:v>2.6128979419</c:v>
                </c:pt>
                <c:pt idx="127">
                  <c:v>2.7533421574000001</c:v>
                </c:pt>
                <c:pt idx="128">
                  <c:v>2.8723303482000002</c:v>
                </c:pt>
                <c:pt idx="129">
                  <c:v>2.8590634931999999</c:v>
                </c:pt>
                <c:pt idx="130">
                  <c:v>2.9380071515999999</c:v>
                </c:pt>
                <c:pt idx="131">
                  <c:v>2.8624892986999999</c:v>
                </c:pt>
                <c:pt idx="132">
                  <c:v>2.6573199527</c:v>
                </c:pt>
                <c:pt idx="133">
                  <c:v>2.7412822076999999</c:v>
                </c:pt>
                <c:pt idx="134">
                  <c:v>2.8788176786999999</c:v>
                </c:pt>
                <c:pt idx="135">
                  <c:v>2.3220594418</c:v>
                </c:pt>
                <c:pt idx="136">
                  <c:v>2.6535335056</c:v>
                </c:pt>
                <c:pt idx="137">
                  <c:v>2.9164566460999999</c:v>
                </c:pt>
                <c:pt idx="138">
                  <c:v>2.9506850670000002</c:v>
                </c:pt>
                <c:pt idx="139">
                  <c:v>2.9383762040999999</c:v>
                </c:pt>
                <c:pt idx="140">
                  <c:v>3.0644810377999998</c:v>
                </c:pt>
                <c:pt idx="141">
                  <c:v>3.0443350983999999</c:v>
                </c:pt>
                <c:pt idx="142">
                  <c:v>2.8985768636000002</c:v>
                </c:pt>
                <c:pt idx="143">
                  <c:v>2.5126824422</c:v>
                </c:pt>
                <c:pt idx="144">
                  <c:v>2.7172443985000001</c:v>
                </c:pt>
                <c:pt idx="145">
                  <c:v>2.9089720033000002</c:v>
                </c:pt>
                <c:pt idx="146">
                  <c:v>2.9371934696999999</c:v>
                </c:pt>
                <c:pt idx="147">
                  <c:v>3.0021263051</c:v>
                </c:pt>
                <c:pt idx="148">
                  <c:v>3.0354054969000002</c:v>
                </c:pt>
                <c:pt idx="149">
                  <c:v>3.1143819264000001</c:v>
                </c:pt>
                <c:pt idx="150">
                  <c:v>3.2033663344000001</c:v>
                </c:pt>
                <c:pt idx="151">
                  <c:v>3.2202355014999999</c:v>
                </c:pt>
                <c:pt idx="152">
                  <c:v>3.3169503871999999</c:v>
                </c:pt>
                <c:pt idx="153">
                  <c:v>3.2751846991</c:v>
                </c:pt>
                <c:pt idx="154">
                  <c:v>3.3273710694999998</c:v>
                </c:pt>
                <c:pt idx="155">
                  <c:v>3.4031031611999998</c:v>
                </c:pt>
                <c:pt idx="156">
                  <c:v>2.9291795644</c:v>
                </c:pt>
                <c:pt idx="157">
                  <c:v>3.2894403048999998</c:v>
                </c:pt>
                <c:pt idx="158">
                  <c:v>3.2292553068999998</c:v>
                </c:pt>
                <c:pt idx="159">
                  <c:v>3.3168426615</c:v>
                </c:pt>
                <c:pt idx="160">
                  <c:v>3.3439931109000001</c:v>
                </c:pt>
                <c:pt idx="161">
                  <c:v>3.3251973945</c:v>
                </c:pt>
                <c:pt idx="162">
                  <c:v>3.3022299321999999</c:v>
                </c:pt>
                <c:pt idx="163">
                  <c:v>3.3885389958999999</c:v>
                </c:pt>
                <c:pt idx="164">
                  <c:v>3.4336085146999999</c:v>
                </c:pt>
                <c:pt idx="165">
                  <c:v>3.2732537725999999</c:v>
                </c:pt>
                <c:pt idx="166">
                  <c:v>3.3216782855</c:v>
                </c:pt>
                <c:pt idx="167">
                  <c:v>3.2318372242</c:v>
                </c:pt>
                <c:pt idx="168">
                  <c:v>3.1813818234000002</c:v>
                </c:pt>
                <c:pt idx="169">
                  <c:v>3.121286671</c:v>
                </c:pt>
                <c:pt idx="170">
                  <c:v>3.2830271727000002</c:v>
                </c:pt>
                <c:pt idx="171">
                  <c:v>3.3212786529999998</c:v>
                </c:pt>
                <c:pt idx="172">
                  <c:v>3.2372090334000001</c:v>
                </c:pt>
                <c:pt idx="173">
                  <c:v>3.3268834778</c:v>
                </c:pt>
                <c:pt idx="174">
                  <c:v>3.4118752465000002</c:v>
                </c:pt>
                <c:pt idx="175">
                  <c:v>3.4008408237999999</c:v>
                </c:pt>
                <c:pt idx="176">
                  <c:v>3.4287677774</c:v>
                </c:pt>
                <c:pt idx="177">
                  <c:v>3.4072969705</c:v>
                </c:pt>
                <c:pt idx="178">
                  <c:v>3.3793286047</c:v>
                </c:pt>
                <c:pt idx="179">
                  <c:v>3.1820811373</c:v>
                </c:pt>
                <c:pt idx="180">
                  <c:v>3.1550175184999998</c:v>
                </c:pt>
                <c:pt idx="181">
                  <c:v>3.2295268310999998</c:v>
                </c:pt>
                <c:pt idx="182">
                  <c:v>3.2915585690000002</c:v>
                </c:pt>
                <c:pt idx="183">
                  <c:v>3.2833746445999998</c:v>
                </c:pt>
                <c:pt idx="184">
                  <c:v>3.2788567033999998</c:v>
                </c:pt>
                <c:pt idx="185">
                  <c:v>3.2761045740000001</c:v>
                </c:pt>
                <c:pt idx="186">
                  <c:v>3.2748822817000001</c:v>
                </c:pt>
                <c:pt idx="187">
                  <c:v>3.2757731284</c:v>
                </c:pt>
                <c:pt idx="188">
                  <c:v>3.2778101004</c:v>
                </c:pt>
                <c:pt idx="189">
                  <c:v>3.2793764106999999</c:v>
                </c:pt>
                <c:pt idx="190">
                  <c:v>3.2775319542000001</c:v>
                </c:pt>
                <c:pt idx="191">
                  <c:v>3.2755199525999998</c:v>
                </c:pt>
                <c:pt idx="192">
                  <c:v>3.2806234357999999</c:v>
                </c:pt>
                <c:pt idx="193">
                  <c:v>3.1941006858000001</c:v>
                </c:pt>
                <c:pt idx="194">
                  <c:v>3.3040940853</c:v>
                </c:pt>
                <c:pt idx="195">
                  <c:v>3.3205438301000001</c:v>
                </c:pt>
                <c:pt idx="196">
                  <c:v>3.3393988413</c:v>
                </c:pt>
                <c:pt idx="197">
                  <c:v>3.3588411671</c:v>
                </c:pt>
                <c:pt idx="198">
                  <c:v>3.3790575203</c:v>
                </c:pt>
                <c:pt idx="199">
                  <c:v>3.4000808156</c:v>
                </c:pt>
                <c:pt idx="200">
                  <c:v>3.4212136487000002</c:v>
                </c:pt>
                <c:pt idx="201">
                  <c:v>3.4417420514999999</c:v>
                </c:pt>
                <c:pt idx="202">
                  <c:v>3.4608014176999999</c:v>
                </c:pt>
                <c:pt idx="203">
                  <c:v>3.4791789521999998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DA4-4215-BDA1-A710EFAAAB30}"/>
            </c:ext>
          </c:extLst>
        </c:ser>
        <c:ser>
          <c:idx val="1"/>
          <c:order val="4"/>
          <c:tx>
            <c:strRef>
              <c:f>'44'!$C$28</c:f>
              <c:strCache>
                <c:ptCount val="1"/>
                <c:pt idx="0">
                  <c:v>Permian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  <a:alpha val="70000"/>
              </a:schemeClr>
            </a:solidFill>
          </c:spPr>
          <c:cat>
            <c:numRef>
              <c:f>'44'!$A$53:$A$256</c:f>
              <c:numCache>
                <c:formatCode>mmm\ yyyy</c:formatCode>
                <c:ptCount val="204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  <c:pt idx="147">
                  <c:v>45017</c:v>
                </c:pt>
                <c:pt idx="148">
                  <c:v>45047</c:v>
                </c:pt>
                <c:pt idx="149">
                  <c:v>45078</c:v>
                </c:pt>
                <c:pt idx="150">
                  <c:v>45108</c:v>
                </c:pt>
                <c:pt idx="151">
                  <c:v>45139</c:v>
                </c:pt>
                <c:pt idx="152">
                  <c:v>45170</c:v>
                </c:pt>
                <c:pt idx="153">
                  <c:v>45200</c:v>
                </c:pt>
                <c:pt idx="154">
                  <c:v>45231</c:v>
                </c:pt>
                <c:pt idx="155">
                  <c:v>45261</c:v>
                </c:pt>
                <c:pt idx="156">
                  <c:v>45292</c:v>
                </c:pt>
                <c:pt idx="157">
                  <c:v>45323</c:v>
                </c:pt>
                <c:pt idx="158">
                  <c:v>45352</c:v>
                </c:pt>
                <c:pt idx="159">
                  <c:v>45383</c:v>
                </c:pt>
                <c:pt idx="160">
                  <c:v>45413</c:v>
                </c:pt>
                <c:pt idx="161">
                  <c:v>45444</c:v>
                </c:pt>
                <c:pt idx="162">
                  <c:v>45474</c:v>
                </c:pt>
                <c:pt idx="163">
                  <c:v>45505</c:v>
                </c:pt>
                <c:pt idx="164">
                  <c:v>45536</c:v>
                </c:pt>
                <c:pt idx="165">
                  <c:v>45566</c:v>
                </c:pt>
                <c:pt idx="166">
                  <c:v>45597</c:v>
                </c:pt>
                <c:pt idx="167">
                  <c:v>45627</c:v>
                </c:pt>
                <c:pt idx="168">
                  <c:v>45658</c:v>
                </c:pt>
                <c:pt idx="169">
                  <c:v>45689</c:v>
                </c:pt>
                <c:pt idx="170">
                  <c:v>45717</c:v>
                </c:pt>
                <c:pt idx="171">
                  <c:v>45748</c:v>
                </c:pt>
                <c:pt idx="172">
                  <c:v>45778</c:v>
                </c:pt>
                <c:pt idx="173">
                  <c:v>45809</c:v>
                </c:pt>
                <c:pt idx="174">
                  <c:v>45839</c:v>
                </c:pt>
                <c:pt idx="175">
                  <c:v>45870</c:v>
                </c:pt>
                <c:pt idx="176">
                  <c:v>45901</c:v>
                </c:pt>
                <c:pt idx="177">
                  <c:v>45931</c:v>
                </c:pt>
                <c:pt idx="178">
                  <c:v>45962</c:v>
                </c:pt>
                <c:pt idx="179">
                  <c:v>45992</c:v>
                </c:pt>
                <c:pt idx="180">
                  <c:v>46023</c:v>
                </c:pt>
                <c:pt idx="181">
                  <c:v>46054</c:v>
                </c:pt>
                <c:pt idx="182">
                  <c:v>46082</c:v>
                </c:pt>
                <c:pt idx="183">
                  <c:v>46113</c:v>
                </c:pt>
                <c:pt idx="184">
                  <c:v>46143</c:v>
                </c:pt>
                <c:pt idx="185">
                  <c:v>46174</c:v>
                </c:pt>
                <c:pt idx="186">
                  <c:v>46204</c:v>
                </c:pt>
                <c:pt idx="187">
                  <c:v>46235</c:v>
                </c:pt>
                <c:pt idx="188">
                  <c:v>46266</c:v>
                </c:pt>
                <c:pt idx="189">
                  <c:v>46296</c:v>
                </c:pt>
                <c:pt idx="190">
                  <c:v>46327</c:v>
                </c:pt>
                <c:pt idx="191">
                  <c:v>46357</c:v>
                </c:pt>
                <c:pt idx="192">
                  <c:v>46388</c:v>
                </c:pt>
                <c:pt idx="193">
                  <c:v>46419</c:v>
                </c:pt>
                <c:pt idx="194">
                  <c:v>46447</c:v>
                </c:pt>
                <c:pt idx="195">
                  <c:v>46478</c:v>
                </c:pt>
                <c:pt idx="196">
                  <c:v>46508</c:v>
                </c:pt>
                <c:pt idx="197">
                  <c:v>46539</c:v>
                </c:pt>
                <c:pt idx="198">
                  <c:v>46569</c:v>
                </c:pt>
                <c:pt idx="199">
                  <c:v>46600</c:v>
                </c:pt>
                <c:pt idx="200">
                  <c:v>46631</c:v>
                </c:pt>
                <c:pt idx="201">
                  <c:v>46661</c:v>
                </c:pt>
                <c:pt idx="202">
                  <c:v>46692</c:v>
                </c:pt>
                <c:pt idx="203">
                  <c:v>46722</c:v>
                </c:pt>
              </c:numCache>
            </c:numRef>
          </c:cat>
          <c:val>
            <c:numRef>
              <c:f>'44'!$C$53:$C$256</c:f>
              <c:numCache>
                <c:formatCode>0.00</c:formatCode>
                <c:ptCount val="204"/>
                <c:pt idx="0">
                  <c:v>4.0776874512000001</c:v>
                </c:pt>
                <c:pt idx="1">
                  <c:v>3.6314981456000002</c:v>
                </c:pt>
                <c:pt idx="2">
                  <c:v>4.1500933922999996</c:v>
                </c:pt>
                <c:pt idx="3">
                  <c:v>4.0268317495000003</c:v>
                </c:pt>
                <c:pt idx="4">
                  <c:v>4.1183703498000002</c:v>
                </c:pt>
                <c:pt idx="5">
                  <c:v>4.1341570085999999</c:v>
                </c:pt>
                <c:pt idx="6">
                  <c:v>4.1378706522000002</c:v>
                </c:pt>
                <c:pt idx="7">
                  <c:v>4.0985973689000001</c:v>
                </c:pt>
                <c:pt idx="8">
                  <c:v>4.0780529683999998</c:v>
                </c:pt>
                <c:pt idx="9">
                  <c:v>4.061908506</c:v>
                </c:pt>
                <c:pt idx="10">
                  <c:v>4.1151075977999998</c:v>
                </c:pt>
                <c:pt idx="11">
                  <c:v>4.0657640026999999</c:v>
                </c:pt>
                <c:pt idx="12">
                  <c:v>4.0925734708999997</c:v>
                </c:pt>
                <c:pt idx="13">
                  <c:v>4.0927069424999996</c:v>
                </c:pt>
                <c:pt idx="14">
                  <c:v>4.1396404246999996</c:v>
                </c:pt>
                <c:pt idx="15">
                  <c:v>4.1604157961999997</c:v>
                </c:pt>
                <c:pt idx="16">
                  <c:v>4.0982981109000001</c:v>
                </c:pt>
                <c:pt idx="17">
                  <c:v>4.1008563067999999</c:v>
                </c:pt>
                <c:pt idx="18">
                  <c:v>4.2679792739</c:v>
                </c:pt>
                <c:pt idx="19">
                  <c:v>4.3060241631</c:v>
                </c:pt>
                <c:pt idx="20">
                  <c:v>4.3177618597</c:v>
                </c:pt>
                <c:pt idx="21">
                  <c:v>4.3609578683999999</c:v>
                </c:pt>
                <c:pt idx="22">
                  <c:v>4.4555948264999996</c:v>
                </c:pt>
                <c:pt idx="23">
                  <c:v>4.4325978640999999</c:v>
                </c:pt>
                <c:pt idx="24">
                  <c:v>4.2128152922000002</c:v>
                </c:pt>
                <c:pt idx="25">
                  <c:v>4.3846443246</c:v>
                </c:pt>
                <c:pt idx="26">
                  <c:v>4.3138374256000001</c:v>
                </c:pt>
                <c:pt idx="27">
                  <c:v>4.5905973613000004</c:v>
                </c:pt>
                <c:pt idx="28">
                  <c:v>4.5251941260999997</c:v>
                </c:pt>
                <c:pt idx="29">
                  <c:v>4.6008778460000004</c:v>
                </c:pt>
                <c:pt idx="30">
                  <c:v>4.6097683393000004</c:v>
                </c:pt>
                <c:pt idx="31">
                  <c:v>4.6869888661000001</c:v>
                </c:pt>
                <c:pt idx="32">
                  <c:v>4.7745316103000004</c:v>
                </c:pt>
                <c:pt idx="33">
                  <c:v>4.8140522008</c:v>
                </c:pt>
                <c:pt idx="34">
                  <c:v>4.7483054704000001</c:v>
                </c:pt>
                <c:pt idx="35">
                  <c:v>4.7235659482000001</c:v>
                </c:pt>
                <c:pt idx="36">
                  <c:v>4.8239507878000003</c:v>
                </c:pt>
                <c:pt idx="37">
                  <c:v>4.9336841354000001</c:v>
                </c:pt>
                <c:pt idx="38">
                  <c:v>5.1815403176999997</c:v>
                </c:pt>
                <c:pt idx="39">
                  <c:v>5.2592737944000003</c:v>
                </c:pt>
                <c:pt idx="40">
                  <c:v>5.3214265695999998</c:v>
                </c:pt>
                <c:pt idx="41">
                  <c:v>5.4335578379999996</c:v>
                </c:pt>
                <c:pt idx="42">
                  <c:v>5.5874703368</c:v>
                </c:pt>
                <c:pt idx="43">
                  <c:v>5.6928795673000003</c:v>
                </c:pt>
                <c:pt idx="44">
                  <c:v>5.5441834896</c:v>
                </c:pt>
                <c:pt idx="45">
                  <c:v>5.7146622159999998</c:v>
                </c:pt>
                <c:pt idx="46">
                  <c:v>5.7097413048999996</c:v>
                </c:pt>
                <c:pt idx="47">
                  <c:v>5.7878556878999996</c:v>
                </c:pt>
                <c:pt idx="48">
                  <c:v>5.1597074291</c:v>
                </c:pt>
                <c:pt idx="49">
                  <c:v>5.6826667253999998</c:v>
                </c:pt>
                <c:pt idx="50">
                  <c:v>5.8012269919000001</c:v>
                </c:pt>
                <c:pt idx="51">
                  <c:v>5.9981630887000001</c:v>
                </c:pt>
                <c:pt idx="52">
                  <c:v>6.0730850573000001</c:v>
                </c:pt>
                <c:pt idx="53">
                  <c:v>6.3098471175000004</c:v>
                </c:pt>
                <c:pt idx="54">
                  <c:v>6.1372131367999998</c:v>
                </c:pt>
                <c:pt idx="55">
                  <c:v>6.2768809590999997</c:v>
                </c:pt>
                <c:pt idx="56">
                  <c:v>6.4228197357000001</c:v>
                </c:pt>
                <c:pt idx="57">
                  <c:v>6.2611124213</c:v>
                </c:pt>
                <c:pt idx="58">
                  <c:v>6.3348415572999999</c:v>
                </c:pt>
                <c:pt idx="59">
                  <c:v>5.8639887008000002</c:v>
                </c:pt>
                <c:pt idx="60">
                  <c:v>5.6985272339000002</c:v>
                </c:pt>
                <c:pt idx="61">
                  <c:v>6.0886075942</c:v>
                </c:pt>
                <c:pt idx="62">
                  <c:v>6.1826235521999999</c:v>
                </c:pt>
                <c:pt idx="63">
                  <c:v>6.3534919399999996</c:v>
                </c:pt>
                <c:pt idx="64">
                  <c:v>6.3097590750999997</c:v>
                </c:pt>
                <c:pt idx="65">
                  <c:v>6.4710324320000003</c:v>
                </c:pt>
                <c:pt idx="66">
                  <c:v>6.6570022229000001</c:v>
                </c:pt>
                <c:pt idx="67">
                  <c:v>6.7166407801999997</c:v>
                </c:pt>
                <c:pt idx="68">
                  <c:v>6.6928745443000004</c:v>
                </c:pt>
                <c:pt idx="69">
                  <c:v>6.7420027447999997</c:v>
                </c:pt>
                <c:pt idx="70">
                  <c:v>6.7494445904000004</c:v>
                </c:pt>
                <c:pt idx="71">
                  <c:v>6.5522714611000001</c:v>
                </c:pt>
                <c:pt idx="72">
                  <c:v>6.6831893246999998</c:v>
                </c:pt>
                <c:pt idx="73">
                  <c:v>7.0669114445999996</c:v>
                </c:pt>
                <c:pt idx="74">
                  <c:v>7.3277637326000002</c:v>
                </c:pt>
                <c:pt idx="75">
                  <c:v>7.4650460525</c:v>
                </c:pt>
                <c:pt idx="76">
                  <c:v>7.7307256296000002</c:v>
                </c:pt>
                <c:pt idx="77">
                  <c:v>7.6642669812999999</c:v>
                </c:pt>
                <c:pt idx="78">
                  <c:v>7.9770759055999996</c:v>
                </c:pt>
                <c:pt idx="79">
                  <c:v>8.3909199670000003</c:v>
                </c:pt>
                <c:pt idx="80">
                  <c:v>8.0989627079000002</c:v>
                </c:pt>
                <c:pt idx="81">
                  <c:v>8.6039060882000005</c:v>
                </c:pt>
                <c:pt idx="82">
                  <c:v>8.7002265266999999</c:v>
                </c:pt>
                <c:pt idx="83">
                  <c:v>8.5535078853000002</c:v>
                </c:pt>
                <c:pt idx="84">
                  <c:v>8.3051666380999993</c:v>
                </c:pt>
                <c:pt idx="85">
                  <c:v>9.0429126124000003</c:v>
                </c:pt>
                <c:pt idx="86">
                  <c:v>9.4352653187000008</c:v>
                </c:pt>
                <c:pt idx="87">
                  <c:v>9.5770310036000001</c:v>
                </c:pt>
                <c:pt idx="88">
                  <c:v>9.8346007793000005</c:v>
                </c:pt>
                <c:pt idx="89">
                  <c:v>10.023952047</c:v>
                </c:pt>
                <c:pt idx="90">
                  <c:v>10.251361518</c:v>
                </c:pt>
                <c:pt idx="91">
                  <c:v>10.770667535999999</c:v>
                </c:pt>
                <c:pt idx="92">
                  <c:v>11.15590289</c:v>
                </c:pt>
                <c:pt idx="93">
                  <c:v>11.066345864000001</c:v>
                </c:pt>
                <c:pt idx="94">
                  <c:v>11.658145887</c:v>
                </c:pt>
                <c:pt idx="95">
                  <c:v>11.636422726999999</c:v>
                </c:pt>
                <c:pt idx="96">
                  <c:v>11.952359417</c:v>
                </c:pt>
                <c:pt idx="97">
                  <c:v>12.498885419</c:v>
                </c:pt>
                <c:pt idx="98">
                  <c:v>12.756741333000001</c:v>
                </c:pt>
                <c:pt idx="99">
                  <c:v>12.532667205999999</c:v>
                </c:pt>
                <c:pt idx="100">
                  <c:v>13.127563364</c:v>
                </c:pt>
                <c:pt idx="101">
                  <c:v>13.312233987000001</c:v>
                </c:pt>
                <c:pt idx="102">
                  <c:v>13.656118289</c:v>
                </c:pt>
                <c:pt idx="103">
                  <c:v>14.447015657</c:v>
                </c:pt>
                <c:pt idx="104">
                  <c:v>14.616474685</c:v>
                </c:pt>
                <c:pt idx="105">
                  <c:v>14.789011248</c:v>
                </c:pt>
                <c:pt idx="106">
                  <c:v>15.231506093</c:v>
                </c:pt>
                <c:pt idx="107">
                  <c:v>15.373524428</c:v>
                </c:pt>
                <c:pt idx="108">
                  <c:v>16.659788512999999</c:v>
                </c:pt>
                <c:pt idx="109">
                  <c:v>15.852511142000001</c:v>
                </c:pt>
                <c:pt idx="110">
                  <c:v>16.070919024999998</c:v>
                </c:pt>
                <c:pt idx="111">
                  <c:v>16.217449532</c:v>
                </c:pt>
                <c:pt idx="112">
                  <c:v>13.995381437000001</c:v>
                </c:pt>
                <c:pt idx="113">
                  <c:v>15.747681017</c:v>
                </c:pt>
                <c:pt idx="114">
                  <c:v>15.638434884</c:v>
                </c:pt>
                <c:pt idx="115">
                  <c:v>16.010231624999999</c:v>
                </c:pt>
                <c:pt idx="116">
                  <c:v>16.453566142</c:v>
                </c:pt>
                <c:pt idx="117">
                  <c:v>15.987059858</c:v>
                </c:pt>
                <c:pt idx="118">
                  <c:v>16.070225615999998</c:v>
                </c:pt>
                <c:pt idx="119">
                  <c:v>15.90270297</c:v>
                </c:pt>
                <c:pt idx="120">
                  <c:v>15.980370785</c:v>
                </c:pt>
                <c:pt idx="121">
                  <c:v>13.068113990000001</c:v>
                </c:pt>
                <c:pt idx="122">
                  <c:v>16.328206819999998</c:v>
                </c:pt>
                <c:pt idx="123">
                  <c:v>17.21376364</c:v>
                </c:pt>
                <c:pt idx="124">
                  <c:v>17.173939495999999</c:v>
                </c:pt>
                <c:pt idx="125">
                  <c:v>17.207407480000001</c:v>
                </c:pt>
                <c:pt idx="126">
                  <c:v>17.686767095</c:v>
                </c:pt>
                <c:pt idx="127">
                  <c:v>17.936317867</c:v>
                </c:pt>
                <c:pt idx="128">
                  <c:v>18.371988354999999</c:v>
                </c:pt>
                <c:pt idx="129">
                  <c:v>18.392893009000002</c:v>
                </c:pt>
                <c:pt idx="130">
                  <c:v>18.397136959000001</c:v>
                </c:pt>
                <c:pt idx="131">
                  <c:v>18.682620580999998</c:v>
                </c:pt>
                <c:pt idx="132">
                  <c:v>17.905449059999999</c:v>
                </c:pt>
                <c:pt idx="133">
                  <c:v>18.601578267000001</c:v>
                </c:pt>
                <c:pt idx="134">
                  <c:v>19.601055427999999</c:v>
                </c:pt>
                <c:pt idx="135">
                  <c:v>20.11496013</c:v>
                </c:pt>
                <c:pt idx="136">
                  <c:v>19.801865673999998</c:v>
                </c:pt>
                <c:pt idx="137">
                  <c:v>19.699675307</c:v>
                </c:pt>
                <c:pt idx="138">
                  <c:v>20.108214214</c:v>
                </c:pt>
                <c:pt idx="139">
                  <c:v>20.599765355999999</c:v>
                </c:pt>
                <c:pt idx="140">
                  <c:v>21.280304127000001</c:v>
                </c:pt>
                <c:pt idx="141">
                  <c:v>21.090700322</c:v>
                </c:pt>
                <c:pt idx="142">
                  <c:v>21.060951008</c:v>
                </c:pt>
                <c:pt idx="143">
                  <c:v>21.008722275</c:v>
                </c:pt>
                <c:pt idx="144">
                  <c:v>21.308843543999998</c:v>
                </c:pt>
                <c:pt idx="145">
                  <c:v>21.268378477999999</c:v>
                </c:pt>
                <c:pt idx="146">
                  <c:v>22.30759617</c:v>
                </c:pt>
                <c:pt idx="147">
                  <c:v>22.511019602000001</c:v>
                </c:pt>
                <c:pt idx="148">
                  <c:v>22.605663267000001</c:v>
                </c:pt>
                <c:pt idx="149">
                  <c:v>22.402587512</c:v>
                </c:pt>
                <c:pt idx="150">
                  <c:v>22.699773416999999</c:v>
                </c:pt>
                <c:pt idx="151">
                  <c:v>23.262735373000002</c:v>
                </c:pt>
                <c:pt idx="152">
                  <c:v>23.351921440000002</c:v>
                </c:pt>
                <c:pt idx="153">
                  <c:v>23.388020509</c:v>
                </c:pt>
                <c:pt idx="154">
                  <c:v>23.927121755000002</c:v>
                </c:pt>
                <c:pt idx="155">
                  <c:v>24.480932641999999</c:v>
                </c:pt>
                <c:pt idx="156">
                  <c:v>22.599623714</c:v>
                </c:pt>
                <c:pt idx="157">
                  <c:v>23.676970494999999</c:v>
                </c:pt>
                <c:pt idx="158">
                  <c:v>24.059986882</c:v>
                </c:pt>
                <c:pt idx="159">
                  <c:v>24.108898243999999</c:v>
                </c:pt>
                <c:pt idx="160">
                  <c:v>24.292979318</c:v>
                </c:pt>
                <c:pt idx="161">
                  <c:v>24.955746858000001</c:v>
                </c:pt>
                <c:pt idx="162">
                  <c:v>25.308865458</c:v>
                </c:pt>
                <c:pt idx="163">
                  <c:v>25.745365115999999</c:v>
                </c:pt>
                <c:pt idx="164">
                  <c:v>25.699919882</c:v>
                </c:pt>
                <c:pt idx="165">
                  <c:v>26.297571090000002</c:v>
                </c:pt>
                <c:pt idx="166">
                  <c:v>26.14099517</c:v>
                </c:pt>
                <c:pt idx="167">
                  <c:v>26.542726690999999</c:v>
                </c:pt>
                <c:pt idx="168">
                  <c:v>25.865379729000001</c:v>
                </c:pt>
                <c:pt idx="169">
                  <c:v>26.251693538000001</c:v>
                </c:pt>
                <c:pt idx="170">
                  <c:v>26.893899222000002</c:v>
                </c:pt>
                <c:pt idx="171">
                  <c:v>26.859207696999999</c:v>
                </c:pt>
                <c:pt idx="172">
                  <c:v>26.972884722</c:v>
                </c:pt>
                <c:pt idx="173">
                  <c:v>27.459522117999999</c:v>
                </c:pt>
                <c:pt idx="174">
                  <c:v>28.163065473</c:v>
                </c:pt>
                <c:pt idx="175">
                  <c:v>28.296940961000001</c:v>
                </c:pt>
                <c:pt idx="176">
                  <c:v>28.530949532000001</c:v>
                </c:pt>
                <c:pt idx="177">
                  <c:v>28.190211600000001</c:v>
                </c:pt>
                <c:pt idx="178">
                  <c:v>28.825459855999998</c:v>
                </c:pt>
                <c:pt idx="179">
                  <c:v>29.064601492000001</c:v>
                </c:pt>
                <c:pt idx="180">
                  <c:v>28.049313384000001</c:v>
                </c:pt>
                <c:pt idx="181">
                  <c:v>29.076579947999999</c:v>
                </c:pt>
                <c:pt idx="182">
                  <c:v>28.700741347000001</c:v>
                </c:pt>
                <c:pt idx="183">
                  <c:v>28.817618395</c:v>
                </c:pt>
                <c:pt idx="184">
                  <c:v>28.933311287999999</c:v>
                </c:pt>
                <c:pt idx="185">
                  <c:v>29.049705071999998</c:v>
                </c:pt>
                <c:pt idx="186">
                  <c:v>29.175849830000001</c:v>
                </c:pt>
                <c:pt idx="187">
                  <c:v>29.321601962999999</c:v>
                </c:pt>
                <c:pt idx="188">
                  <c:v>29.495896070000001</c:v>
                </c:pt>
                <c:pt idx="189">
                  <c:v>29.700422854999999</c:v>
                </c:pt>
                <c:pt idx="190">
                  <c:v>29.945231445000001</c:v>
                </c:pt>
                <c:pt idx="191">
                  <c:v>30.224771533999998</c:v>
                </c:pt>
                <c:pt idx="192">
                  <c:v>30.524201598000001</c:v>
                </c:pt>
                <c:pt idx="193">
                  <c:v>30.222784658999998</c:v>
                </c:pt>
                <c:pt idx="194">
                  <c:v>31.160155051</c:v>
                </c:pt>
                <c:pt idx="195">
                  <c:v>31.476610076</c:v>
                </c:pt>
                <c:pt idx="196">
                  <c:v>31.783320537000002</c:v>
                </c:pt>
                <c:pt idx="197">
                  <c:v>32.079463783000001</c:v>
                </c:pt>
                <c:pt idx="198">
                  <c:v>32.369507755000001</c:v>
                </c:pt>
                <c:pt idx="199">
                  <c:v>32.651513078000001</c:v>
                </c:pt>
                <c:pt idx="200">
                  <c:v>32.931335382</c:v>
                </c:pt>
                <c:pt idx="201">
                  <c:v>33.211346122000002</c:v>
                </c:pt>
                <c:pt idx="202">
                  <c:v>33.487184820000003</c:v>
                </c:pt>
                <c:pt idx="203">
                  <c:v>33.756448036999998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A4-4215-BDA1-A710EFAAAB30}"/>
            </c:ext>
          </c:extLst>
        </c:ser>
        <c:ser>
          <c:idx val="0"/>
          <c:order val="5"/>
          <c:tx>
            <c:strRef>
              <c:f>'44'!$B$28</c:f>
              <c:strCache>
                <c:ptCount val="1"/>
                <c:pt idx="0">
                  <c:v>Eagle Ford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</c:spPr>
          <c:cat>
            <c:numRef>
              <c:f>'44'!$A$53:$A$256</c:f>
              <c:numCache>
                <c:formatCode>mmm\ yyyy</c:formatCode>
                <c:ptCount val="204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  <c:pt idx="147">
                  <c:v>45017</c:v>
                </c:pt>
                <c:pt idx="148">
                  <c:v>45047</c:v>
                </c:pt>
                <c:pt idx="149">
                  <c:v>45078</c:v>
                </c:pt>
                <c:pt idx="150">
                  <c:v>45108</c:v>
                </c:pt>
                <c:pt idx="151">
                  <c:v>45139</c:v>
                </c:pt>
                <c:pt idx="152">
                  <c:v>45170</c:v>
                </c:pt>
                <c:pt idx="153">
                  <c:v>45200</c:v>
                </c:pt>
                <c:pt idx="154">
                  <c:v>45231</c:v>
                </c:pt>
                <c:pt idx="155">
                  <c:v>45261</c:v>
                </c:pt>
                <c:pt idx="156">
                  <c:v>45292</c:v>
                </c:pt>
                <c:pt idx="157">
                  <c:v>45323</c:v>
                </c:pt>
                <c:pt idx="158">
                  <c:v>45352</c:v>
                </c:pt>
                <c:pt idx="159">
                  <c:v>45383</c:v>
                </c:pt>
                <c:pt idx="160">
                  <c:v>45413</c:v>
                </c:pt>
                <c:pt idx="161">
                  <c:v>45444</c:v>
                </c:pt>
                <c:pt idx="162">
                  <c:v>45474</c:v>
                </c:pt>
                <c:pt idx="163">
                  <c:v>45505</c:v>
                </c:pt>
                <c:pt idx="164">
                  <c:v>45536</c:v>
                </c:pt>
                <c:pt idx="165">
                  <c:v>45566</c:v>
                </c:pt>
                <c:pt idx="166">
                  <c:v>45597</c:v>
                </c:pt>
                <c:pt idx="167">
                  <c:v>45627</c:v>
                </c:pt>
                <c:pt idx="168">
                  <c:v>45658</c:v>
                </c:pt>
                <c:pt idx="169">
                  <c:v>45689</c:v>
                </c:pt>
                <c:pt idx="170">
                  <c:v>45717</c:v>
                </c:pt>
                <c:pt idx="171">
                  <c:v>45748</c:v>
                </c:pt>
                <c:pt idx="172">
                  <c:v>45778</c:v>
                </c:pt>
                <c:pt idx="173">
                  <c:v>45809</c:v>
                </c:pt>
                <c:pt idx="174">
                  <c:v>45839</c:v>
                </c:pt>
                <c:pt idx="175">
                  <c:v>45870</c:v>
                </c:pt>
                <c:pt idx="176">
                  <c:v>45901</c:v>
                </c:pt>
                <c:pt idx="177">
                  <c:v>45931</c:v>
                </c:pt>
                <c:pt idx="178">
                  <c:v>45962</c:v>
                </c:pt>
                <c:pt idx="179">
                  <c:v>45992</c:v>
                </c:pt>
                <c:pt idx="180">
                  <c:v>46023</c:v>
                </c:pt>
                <c:pt idx="181">
                  <c:v>46054</c:v>
                </c:pt>
                <c:pt idx="182">
                  <c:v>46082</c:v>
                </c:pt>
                <c:pt idx="183">
                  <c:v>46113</c:v>
                </c:pt>
                <c:pt idx="184">
                  <c:v>46143</c:v>
                </c:pt>
                <c:pt idx="185">
                  <c:v>46174</c:v>
                </c:pt>
                <c:pt idx="186">
                  <c:v>46204</c:v>
                </c:pt>
                <c:pt idx="187">
                  <c:v>46235</c:v>
                </c:pt>
                <c:pt idx="188">
                  <c:v>46266</c:v>
                </c:pt>
                <c:pt idx="189">
                  <c:v>46296</c:v>
                </c:pt>
                <c:pt idx="190">
                  <c:v>46327</c:v>
                </c:pt>
                <c:pt idx="191">
                  <c:v>46357</c:v>
                </c:pt>
                <c:pt idx="192">
                  <c:v>46388</c:v>
                </c:pt>
                <c:pt idx="193">
                  <c:v>46419</c:v>
                </c:pt>
                <c:pt idx="194">
                  <c:v>46447</c:v>
                </c:pt>
                <c:pt idx="195">
                  <c:v>46478</c:v>
                </c:pt>
                <c:pt idx="196">
                  <c:v>46508</c:v>
                </c:pt>
                <c:pt idx="197">
                  <c:v>46539</c:v>
                </c:pt>
                <c:pt idx="198">
                  <c:v>46569</c:v>
                </c:pt>
                <c:pt idx="199">
                  <c:v>46600</c:v>
                </c:pt>
                <c:pt idx="200">
                  <c:v>46631</c:v>
                </c:pt>
                <c:pt idx="201">
                  <c:v>46661</c:v>
                </c:pt>
                <c:pt idx="202">
                  <c:v>46692</c:v>
                </c:pt>
                <c:pt idx="203">
                  <c:v>46722</c:v>
                </c:pt>
              </c:numCache>
            </c:numRef>
          </c:cat>
          <c:val>
            <c:numRef>
              <c:f>'44'!$B$53:$B$256</c:f>
              <c:numCache>
                <c:formatCode>0.00</c:formatCode>
                <c:ptCount val="204"/>
                <c:pt idx="0">
                  <c:v>1.5042159916</c:v>
                </c:pt>
                <c:pt idx="1">
                  <c:v>1.4501006197999999</c:v>
                </c:pt>
                <c:pt idx="2">
                  <c:v>1.5044023157999999</c:v>
                </c:pt>
                <c:pt idx="3">
                  <c:v>1.5967886360000001</c:v>
                </c:pt>
                <c:pt idx="4">
                  <c:v>1.6208942262999999</c:v>
                </c:pt>
                <c:pt idx="5">
                  <c:v>1.6207805821000001</c:v>
                </c:pt>
                <c:pt idx="6">
                  <c:v>1.700323348</c:v>
                </c:pt>
                <c:pt idx="7">
                  <c:v>1.8526998106999999</c:v>
                </c:pt>
                <c:pt idx="8">
                  <c:v>1.9545787482000001</c:v>
                </c:pt>
                <c:pt idx="9">
                  <c:v>2.0654904251000001</c:v>
                </c:pt>
                <c:pt idx="10">
                  <c:v>2.2829473990000002</c:v>
                </c:pt>
                <c:pt idx="11">
                  <c:v>2.4127813930999999</c:v>
                </c:pt>
                <c:pt idx="12">
                  <c:v>2.443486928</c:v>
                </c:pt>
                <c:pt idx="13">
                  <c:v>2.4625821535000001</c:v>
                </c:pt>
                <c:pt idx="14">
                  <c:v>2.5632069195999998</c:v>
                </c:pt>
                <c:pt idx="15">
                  <c:v>2.5505114663000001</c:v>
                </c:pt>
                <c:pt idx="16">
                  <c:v>2.7791679157</c:v>
                </c:pt>
                <c:pt idx="17">
                  <c:v>2.8600190606</c:v>
                </c:pt>
                <c:pt idx="18">
                  <c:v>2.8879600136999999</c:v>
                </c:pt>
                <c:pt idx="19">
                  <c:v>3.0583990249999999</c:v>
                </c:pt>
                <c:pt idx="20">
                  <c:v>3.2037622999000002</c:v>
                </c:pt>
                <c:pt idx="21">
                  <c:v>3.1651199605999998</c:v>
                </c:pt>
                <c:pt idx="22">
                  <c:v>3.5068864824000001</c:v>
                </c:pt>
                <c:pt idx="23">
                  <c:v>3.7235611757</c:v>
                </c:pt>
                <c:pt idx="24">
                  <c:v>3.2775518415999998</c:v>
                </c:pt>
                <c:pt idx="25">
                  <c:v>3.4359430903999999</c:v>
                </c:pt>
                <c:pt idx="26">
                  <c:v>3.6126364102999999</c:v>
                </c:pt>
                <c:pt idx="27">
                  <c:v>3.7072795459000001</c:v>
                </c:pt>
                <c:pt idx="28">
                  <c:v>3.9327923040999999</c:v>
                </c:pt>
                <c:pt idx="29">
                  <c:v>4.1213678606000004</c:v>
                </c:pt>
                <c:pt idx="30">
                  <c:v>4.1529334767000003</c:v>
                </c:pt>
                <c:pt idx="31">
                  <c:v>4.1879969861999999</c:v>
                </c:pt>
                <c:pt idx="32">
                  <c:v>4.3992226149000002</c:v>
                </c:pt>
                <c:pt idx="33">
                  <c:v>4.3354786946999999</c:v>
                </c:pt>
                <c:pt idx="34">
                  <c:v>4.6819603285999998</c:v>
                </c:pt>
                <c:pt idx="35">
                  <c:v>4.7741900524999998</c:v>
                </c:pt>
                <c:pt idx="36">
                  <c:v>4.1398120898000004</c:v>
                </c:pt>
                <c:pt idx="37">
                  <c:v>4.5311857199999999</c:v>
                </c:pt>
                <c:pt idx="38">
                  <c:v>4.7314166416000001</c:v>
                </c:pt>
                <c:pt idx="39">
                  <c:v>4.8829782604999998</c:v>
                </c:pt>
                <c:pt idx="40">
                  <c:v>5.0456176675000002</c:v>
                </c:pt>
                <c:pt idx="41">
                  <c:v>5.1938667925999997</c:v>
                </c:pt>
                <c:pt idx="42">
                  <c:v>5.2663846695999998</c:v>
                </c:pt>
                <c:pt idx="43">
                  <c:v>5.2335606980999998</c:v>
                </c:pt>
                <c:pt idx="44">
                  <c:v>5.3505723813000001</c:v>
                </c:pt>
                <c:pt idx="45">
                  <c:v>5.4823631653999998</c:v>
                </c:pt>
                <c:pt idx="46">
                  <c:v>5.4776438903000004</c:v>
                </c:pt>
                <c:pt idx="47">
                  <c:v>5.9498851569999998</c:v>
                </c:pt>
                <c:pt idx="48">
                  <c:v>5.6149747753000003</c:v>
                </c:pt>
                <c:pt idx="49">
                  <c:v>5.7877463962000002</c:v>
                </c:pt>
                <c:pt idx="50">
                  <c:v>5.7202607468000002</c:v>
                </c:pt>
                <c:pt idx="51">
                  <c:v>5.8213034235999999</c:v>
                </c:pt>
                <c:pt idx="52">
                  <c:v>5.6566487858999999</c:v>
                </c:pt>
                <c:pt idx="53">
                  <c:v>5.6898249021999998</c:v>
                </c:pt>
                <c:pt idx="54">
                  <c:v>5.7400533724000002</c:v>
                </c:pt>
                <c:pt idx="55">
                  <c:v>5.6399123947999996</c:v>
                </c:pt>
                <c:pt idx="56">
                  <c:v>6.0108218805</c:v>
                </c:pt>
                <c:pt idx="57">
                  <c:v>5.7733273236000002</c:v>
                </c:pt>
                <c:pt idx="58">
                  <c:v>5.5568518360999999</c:v>
                </c:pt>
                <c:pt idx="59">
                  <c:v>5.8437491057999997</c:v>
                </c:pt>
                <c:pt idx="60">
                  <c:v>5.4508116270000002</c:v>
                </c:pt>
                <c:pt idx="61">
                  <c:v>5.4495159288000004</c:v>
                </c:pt>
                <c:pt idx="62">
                  <c:v>5.3179121673000003</c:v>
                </c:pt>
                <c:pt idx="63">
                  <c:v>5.5547187298000003</c:v>
                </c:pt>
                <c:pt idx="64">
                  <c:v>5.3878534734999999</c:v>
                </c:pt>
                <c:pt idx="65">
                  <c:v>5.3858160740000001</c:v>
                </c:pt>
                <c:pt idx="66">
                  <c:v>5.4415658939</c:v>
                </c:pt>
                <c:pt idx="67">
                  <c:v>5.1406425733000001</c:v>
                </c:pt>
                <c:pt idx="68">
                  <c:v>5.0208316757000002</c:v>
                </c:pt>
                <c:pt idx="69">
                  <c:v>4.9155301572000001</c:v>
                </c:pt>
                <c:pt idx="70">
                  <c:v>4.8080300893999999</c:v>
                </c:pt>
                <c:pt idx="71">
                  <c:v>4.6760122879999999</c:v>
                </c:pt>
                <c:pt idx="72">
                  <c:v>4.5965474865999996</c:v>
                </c:pt>
                <c:pt idx="73">
                  <c:v>4.6108258108999998</c:v>
                </c:pt>
                <c:pt idx="74">
                  <c:v>4.8380501640000002</c:v>
                </c:pt>
                <c:pt idx="75">
                  <c:v>4.9924311695999997</c:v>
                </c:pt>
                <c:pt idx="76">
                  <c:v>4.9703550315999996</c:v>
                </c:pt>
                <c:pt idx="77">
                  <c:v>5.1514713302999997</c:v>
                </c:pt>
                <c:pt idx="78">
                  <c:v>5.2560534680000002</c:v>
                </c:pt>
                <c:pt idx="79">
                  <c:v>4.9202333853000004</c:v>
                </c:pt>
                <c:pt idx="80">
                  <c:v>5.1563000208999998</c:v>
                </c:pt>
                <c:pt idx="81">
                  <c:v>5.4635919566000002</c:v>
                </c:pt>
                <c:pt idx="82">
                  <c:v>5.5931589476000001</c:v>
                </c:pt>
                <c:pt idx="83">
                  <c:v>5.3603643525000004</c:v>
                </c:pt>
                <c:pt idx="84">
                  <c:v>5.1482586617999999</c:v>
                </c:pt>
                <c:pt idx="85">
                  <c:v>5.1345723104000003</c:v>
                </c:pt>
                <c:pt idx="86">
                  <c:v>5.4017419148999997</c:v>
                </c:pt>
                <c:pt idx="87">
                  <c:v>5.3105444390000001</c:v>
                </c:pt>
                <c:pt idx="88">
                  <c:v>5.3760871551999996</c:v>
                </c:pt>
                <c:pt idx="89">
                  <c:v>5.4072544468999997</c:v>
                </c:pt>
                <c:pt idx="90">
                  <c:v>5.2279157746999996</c:v>
                </c:pt>
                <c:pt idx="91">
                  <c:v>5.2671184145999996</c:v>
                </c:pt>
                <c:pt idx="92">
                  <c:v>5.4324450540999996</c:v>
                </c:pt>
                <c:pt idx="93">
                  <c:v>5.3547991898999996</c:v>
                </c:pt>
                <c:pt idx="94">
                  <c:v>5.6712308926999997</c:v>
                </c:pt>
                <c:pt idx="95">
                  <c:v>5.4422761381999996</c:v>
                </c:pt>
                <c:pt idx="96">
                  <c:v>5.4588438367999998</c:v>
                </c:pt>
                <c:pt idx="97">
                  <c:v>5.3624236298000003</c:v>
                </c:pt>
                <c:pt idx="98">
                  <c:v>5.4423693467999996</c:v>
                </c:pt>
                <c:pt idx="99">
                  <c:v>5.3607504110999997</c:v>
                </c:pt>
                <c:pt idx="100">
                  <c:v>5.6038681726000004</c:v>
                </c:pt>
                <c:pt idx="101">
                  <c:v>5.8447077967999999</c:v>
                </c:pt>
                <c:pt idx="102">
                  <c:v>5.8925805675999996</c:v>
                </c:pt>
                <c:pt idx="103">
                  <c:v>6.1329258466000001</c:v>
                </c:pt>
                <c:pt idx="104">
                  <c:v>5.9657437971</c:v>
                </c:pt>
                <c:pt idx="105">
                  <c:v>5.9393771357</c:v>
                </c:pt>
                <c:pt idx="106">
                  <c:v>6.0555382397999997</c:v>
                </c:pt>
                <c:pt idx="107">
                  <c:v>6.0529453467999996</c:v>
                </c:pt>
                <c:pt idx="108">
                  <c:v>6.8936997836999998</c:v>
                </c:pt>
                <c:pt idx="109">
                  <c:v>6.1854019038999999</c:v>
                </c:pt>
                <c:pt idx="110">
                  <c:v>6.1125407277999999</c:v>
                </c:pt>
                <c:pt idx="111">
                  <c:v>6.5642272500000001</c:v>
                </c:pt>
                <c:pt idx="112">
                  <c:v>5.0101208210000001</c:v>
                </c:pt>
                <c:pt idx="113">
                  <c:v>5.4473377006000003</c:v>
                </c:pt>
                <c:pt idx="114">
                  <c:v>4.9529568622999998</c:v>
                </c:pt>
                <c:pt idx="115">
                  <c:v>5.0932916540999997</c:v>
                </c:pt>
                <c:pt idx="116">
                  <c:v>5.3586243401999996</c:v>
                </c:pt>
                <c:pt idx="117">
                  <c:v>4.8593508263</c:v>
                </c:pt>
                <c:pt idx="118">
                  <c:v>4.8032683091999999</c:v>
                </c:pt>
                <c:pt idx="119">
                  <c:v>4.8319397428000004</c:v>
                </c:pt>
                <c:pt idx="120">
                  <c:v>4.7592349101</c:v>
                </c:pt>
                <c:pt idx="121">
                  <c:v>4.3135954149</c:v>
                </c:pt>
                <c:pt idx="122">
                  <c:v>5.2667270238999997</c:v>
                </c:pt>
                <c:pt idx="123">
                  <c:v>5.2417518977000004</c:v>
                </c:pt>
                <c:pt idx="124">
                  <c:v>5.2719586457999998</c:v>
                </c:pt>
                <c:pt idx="125">
                  <c:v>5.1865575811999998</c:v>
                </c:pt>
                <c:pt idx="126">
                  <c:v>5.2219368793000003</c:v>
                </c:pt>
                <c:pt idx="127">
                  <c:v>5.1830490494000001</c:v>
                </c:pt>
                <c:pt idx="128">
                  <c:v>5.4349468343999998</c:v>
                </c:pt>
                <c:pt idx="129">
                  <c:v>5.4718517755000002</c:v>
                </c:pt>
                <c:pt idx="130">
                  <c:v>5.4698235228999996</c:v>
                </c:pt>
                <c:pt idx="131">
                  <c:v>5.5689580209000002</c:v>
                </c:pt>
                <c:pt idx="132">
                  <c:v>5.2535367145</c:v>
                </c:pt>
                <c:pt idx="133">
                  <c:v>5.6633159694000001</c:v>
                </c:pt>
                <c:pt idx="134">
                  <c:v>5.7450117886000003</c:v>
                </c:pt>
                <c:pt idx="135">
                  <c:v>5.9259985829000001</c:v>
                </c:pt>
                <c:pt idx="136">
                  <c:v>5.9442846133999998</c:v>
                </c:pt>
                <c:pt idx="137">
                  <c:v>6.0838476678999998</c:v>
                </c:pt>
                <c:pt idx="138">
                  <c:v>5.8898075446</c:v>
                </c:pt>
                <c:pt idx="139">
                  <c:v>6.0361742001999996</c:v>
                </c:pt>
                <c:pt idx="140">
                  <c:v>6.1255067819000004</c:v>
                </c:pt>
                <c:pt idx="141">
                  <c:v>5.9865805589000001</c:v>
                </c:pt>
                <c:pt idx="142">
                  <c:v>6.1417138360000001</c:v>
                </c:pt>
                <c:pt idx="143">
                  <c:v>6.3920795104000003</c:v>
                </c:pt>
                <c:pt idx="144">
                  <c:v>6.2989276798000002</c:v>
                </c:pt>
                <c:pt idx="145">
                  <c:v>6.5355195148999998</c:v>
                </c:pt>
                <c:pt idx="146">
                  <c:v>6.6621305060999996</c:v>
                </c:pt>
                <c:pt idx="147">
                  <c:v>6.4890242967000002</c:v>
                </c:pt>
                <c:pt idx="148">
                  <c:v>6.6682269184000003</c:v>
                </c:pt>
                <c:pt idx="149">
                  <c:v>6.6882374689999997</c:v>
                </c:pt>
                <c:pt idx="150">
                  <c:v>6.6753504639000001</c:v>
                </c:pt>
                <c:pt idx="151">
                  <c:v>6.6489074870999998</c:v>
                </c:pt>
                <c:pt idx="152">
                  <c:v>6.7842018707999996</c:v>
                </c:pt>
                <c:pt idx="153">
                  <c:v>6.7740204713000001</c:v>
                </c:pt>
                <c:pt idx="154">
                  <c:v>6.7982749122000001</c:v>
                </c:pt>
                <c:pt idx="155">
                  <c:v>6.8107244994</c:v>
                </c:pt>
                <c:pt idx="156">
                  <c:v>6.8109111603999999</c:v>
                </c:pt>
                <c:pt idx="157">
                  <c:v>7.0933674019000001</c:v>
                </c:pt>
                <c:pt idx="158">
                  <c:v>6.9933078279999998</c:v>
                </c:pt>
                <c:pt idx="159">
                  <c:v>6.7750429418999998</c:v>
                </c:pt>
                <c:pt idx="160">
                  <c:v>7.2627050732000002</c:v>
                </c:pt>
                <c:pt idx="161">
                  <c:v>6.9734952549000004</c:v>
                </c:pt>
                <c:pt idx="162">
                  <c:v>6.9688156228000002</c:v>
                </c:pt>
                <c:pt idx="163">
                  <c:v>6.9020033252999999</c:v>
                </c:pt>
                <c:pt idx="164">
                  <c:v>6.8356127678999998</c:v>
                </c:pt>
                <c:pt idx="165">
                  <c:v>7.1130012261999997</c:v>
                </c:pt>
                <c:pt idx="166">
                  <c:v>7.0128291358999997</c:v>
                </c:pt>
                <c:pt idx="167">
                  <c:v>6.9985749484999999</c:v>
                </c:pt>
                <c:pt idx="168">
                  <c:v>6.8624781239999999</c:v>
                </c:pt>
                <c:pt idx="169">
                  <c:v>7.1127729478999999</c:v>
                </c:pt>
                <c:pt idx="170">
                  <c:v>7.1138631497000002</c:v>
                </c:pt>
                <c:pt idx="171">
                  <c:v>7.2815868192000002</c:v>
                </c:pt>
                <c:pt idx="172">
                  <c:v>7.3396197866000001</c:v>
                </c:pt>
                <c:pt idx="173">
                  <c:v>7.4572902125000002</c:v>
                </c:pt>
                <c:pt idx="174">
                  <c:v>7.5067768842999998</c:v>
                </c:pt>
                <c:pt idx="175">
                  <c:v>7.6156094949000002</c:v>
                </c:pt>
                <c:pt idx="176">
                  <c:v>7.6068443776999999</c:v>
                </c:pt>
                <c:pt idx="177">
                  <c:v>7.5258675850000003</c:v>
                </c:pt>
                <c:pt idx="178">
                  <c:v>7.6864792536</c:v>
                </c:pt>
                <c:pt idx="179">
                  <c:v>7.7679482769000003</c:v>
                </c:pt>
                <c:pt idx="180">
                  <c:v>7.4878889383000002</c:v>
                </c:pt>
                <c:pt idx="181">
                  <c:v>7.6998800642000003</c:v>
                </c:pt>
                <c:pt idx="182">
                  <c:v>7.7480031294999998</c:v>
                </c:pt>
                <c:pt idx="183">
                  <c:v>7.7395077763</c:v>
                </c:pt>
                <c:pt idx="184">
                  <c:v>7.7489479613999999</c:v>
                </c:pt>
                <c:pt idx="185">
                  <c:v>7.7691369324000004</c:v>
                </c:pt>
                <c:pt idx="186">
                  <c:v>7.7784066047999998</c:v>
                </c:pt>
                <c:pt idx="187">
                  <c:v>7.7714165546</c:v>
                </c:pt>
                <c:pt idx="188">
                  <c:v>7.7610746270000002</c:v>
                </c:pt>
                <c:pt idx="189">
                  <c:v>7.7595479935</c:v>
                </c:pt>
                <c:pt idx="190">
                  <c:v>7.7728098454000003</c:v>
                </c:pt>
                <c:pt idx="191">
                  <c:v>7.7969559690999999</c:v>
                </c:pt>
                <c:pt idx="192">
                  <c:v>7.8300157855999997</c:v>
                </c:pt>
                <c:pt idx="193">
                  <c:v>7.7165043850000004</c:v>
                </c:pt>
                <c:pt idx="194">
                  <c:v>7.9228153132000001</c:v>
                </c:pt>
                <c:pt idx="195">
                  <c:v>7.9709994933999999</c:v>
                </c:pt>
                <c:pt idx="196">
                  <c:v>8.0255366013000007</c:v>
                </c:pt>
                <c:pt idx="197">
                  <c:v>8.0854982412999998</c:v>
                </c:pt>
                <c:pt idx="198">
                  <c:v>8.1359113209</c:v>
                </c:pt>
                <c:pt idx="199">
                  <c:v>8.1784974174999991</c:v>
                </c:pt>
                <c:pt idx="200">
                  <c:v>8.2198473136000008</c:v>
                </c:pt>
                <c:pt idx="201">
                  <c:v>8.2591741355000003</c:v>
                </c:pt>
                <c:pt idx="202">
                  <c:v>8.3007462670999992</c:v>
                </c:pt>
                <c:pt idx="203">
                  <c:v>8.3500536555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DA4-4215-BDA1-A710EFAAA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6502336"/>
        <c:axId val="-976509952"/>
      </c:areaChart>
      <c:scatterChart>
        <c:scatterStyle val="smoothMarker"/>
        <c:varyColors val="0"/>
        <c:ser>
          <c:idx val="6"/>
          <c:order val="6"/>
          <c:tx>
            <c:strRef>
              <c:f>'44'!$B$261</c:f>
              <c:strCache>
                <c:ptCount val="1"/>
                <c:pt idx="0">
                  <c:v>forecast</c:v>
                </c:pt>
              </c:strCache>
            </c:strRef>
          </c:tx>
          <c:spPr>
            <a:ln w="9525">
              <a:solidFill>
                <a:schemeClr val="bg1">
                  <a:lumMod val="65000"/>
                </a:schemeClr>
              </a:solidFill>
              <a:prstDash val="lgDash"/>
            </a:ln>
          </c:spPr>
          <c:xVal>
            <c:numRef>
              <c:f>'44'!$A$262:$A$263</c:f>
              <c:numCache>
                <c:formatCode>0</c:formatCode>
                <c:ptCount val="2"/>
                <c:pt idx="0">
                  <c:v>184</c:v>
                </c:pt>
                <c:pt idx="1">
                  <c:v>184</c:v>
                </c:pt>
              </c:numCache>
            </c:numRef>
          </c:xVal>
          <c:yVal>
            <c:numRef>
              <c:f>'44'!$B$262:$B$263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45A-4376-B3BD-620950181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8181727"/>
        <c:axId val="1838181247"/>
      </c:scatterChart>
      <c:catAx>
        <c:axId val="-97650233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6509952"/>
        <c:crosses val="autoZero"/>
        <c:auto val="0"/>
        <c:lblAlgn val="ctr"/>
        <c:lblOffset val="100"/>
        <c:tickLblSkip val="24"/>
        <c:tickMarkSkip val="24"/>
        <c:noMultiLvlLbl val="1"/>
      </c:catAx>
      <c:valAx>
        <c:axId val="-9765099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  <a:prstDash val="dash"/>
          </a:ln>
        </c:spPr>
        <c:txPr>
          <a:bodyPr/>
          <a:lstStyle/>
          <a:p>
            <a:pPr>
              <a:defRPr baseline="0"/>
            </a:pPr>
            <a:endParaRPr lang="en-US"/>
          </a:p>
        </c:txPr>
        <c:crossAx val="-976502336"/>
        <c:crosses val="autoZero"/>
        <c:crossBetween val="between"/>
      </c:valAx>
      <c:valAx>
        <c:axId val="1838181247"/>
        <c:scaling>
          <c:orientation val="minMax"/>
          <c:max val="1"/>
        </c:scaling>
        <c:delete val="0"/>
        <c:axPos val="r"/>
        <c:numFmt formatCode="General" sourceLinked="1"/>
        <c:majorTickMark val="out"/>
        <c:minorTickMark val="none"/>
        <c:tickLblPos val="none"/>
        <c:spPr>
          <a:ln>
            <a:noFill/>
          </a:ln>
        </c:spPr>
        <c:crossAx val="1838181727"/>
        <c:crosses val="max"/>
        <c:crossBetween val="midCat"/>
      </c:valAx>
      <c:valAx>
        <c:axId val="1838181727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1838181247"/>
        <c:crosses val="autoZero"/>
        <c:crossBetween val="midCat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84342505967249E-2"/>
          <c:y val="0.13172622652937616"/>
          <c:w val="0.75835020622422189"/>
          <c:h val="0.71553602068398181"/>
        </c:manualLayout>
      </c:layout>
      <c:areaChart>
        <c:grouping val="stacked"/>
        <c:varyColors val="0"/>
        <c:ser>
          <c:idx val="5"/>
          <c:order val="0"/>
          <c:tx>
            <c:strRef>
              <c:f>'45'!$G$28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  <a:alpha val="70000"/>
              </a:schemeClr>
            </a:solidFill>
            <a:ln>
              <a:noFill/>
            </a:ln>
          </c:spPr>
          <c:cat>
            <c:numRef>
              <c:f>'45'!$A$53:$A$256</c:f>
              <c:numCache>
                <c:formatCode>mmm\ yyyy</c:formatCode>
                <c:ptCount val="204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  <c:pt idx="147">
                  <c:v>45017</c:v>
                </c:pt>
                <c:pt idx="148">
                  <c:v>45047</c:v>
                </c:pt>
                <c:pt idx="149">
                  <c:v>45078</c:v>
                </c:pt>
                <c:pt idx="150">
                  <c:v>45108</c:v>
                </c:pt>
                <c:pt idx="151">
                  <c:v>45139</c:v>
                </c:pt>
                <c:pt idx="152">
                  <c:v>45170</c:v>
                </c:pt>
                <c:pt idx="153">
                  <c:v>45200</c:v>
                </c:pt>
                <c:pt idx="154">
                  <c:v>45231</c:v>
                </c:pt>
                <c:pt idx="155">
                  <c:v>45261</c:v>
                </c:pt>
                <c:pt idx="156">
                  <c:v>45292</c:v>
                </c:pt>
                <c:pt idx="157">
                  <c:v>45323</c:v>
                </c:pt>
                <c:pt idx="158">
                  <c:v>45352</c:v>
                </c:pt>
                <c:pt idx="159">
                  <c:v>45383</c:v>
                </c:pt>
                <c:pt idx="160">
                  <c:v>45413</c:v>
                </c:pt>
                <c:pt idx="161">
                  <c:v>45444</c:v>
                </c:pt>
                <c:pt idx="162">
                  <c:v>45474</c:v>
                </c:pt>
                <c:pt idx="163">
                  <c:v>45505</c:v>
                </c:pt>
                <c:pt idx="164">
                  <c:v>45536</c:v>
                </c:pt>
                <c:pt idx="165">
                  <c:v>45566</c:v>
                </c:pt>
                <c:pt idx="166">
                  <c:v>45597</c:v>
                </c:pt>
                <c:pt idx="167">
                  <c:v>45627</c:v>
                </c:pt>
                <c:pt idx="168">
                  <c:v>45658</c:v>
                </c:pt>
                <c:pt idx="169">
                  <c:v>45689</c:v>
                </c:pt>
                <c:pt idx="170">
                  <c:v>45717</c:v>
                </c:pt>
                <c:pt idx="171">
                  <c:v>45748</c:v>
                </c:pt>
                <c:pt idx="172">
                  <c:v>45778</c:v>
                </c:pt>
                <c:pt idx="173">
                  <c:v>45809</c:v>
                </c:pt>
                <c:pt idx="174">
                  <c:v>45839</c:v>
                </c:pt>
                <c:pt idx="175">
                  <c:v>45870</c:v>
                </c:pt>
                <c:pt idx="176">
                  <c:v>45901</c:v>
                </c:pt>
                <c:pt idx="177">
                  <c:v>45931</c:v>
                </c:pt>
                <c:pt idx="178">
                  <c:v>45962</c:v>
                </c:pt>
                <c:pt idx="179">
                  <c:v>45992</c:v>
                </c:pt>
                <c:pt idx="180">
                  <c:v>46023</c:v>
                </c:pt>
                <c:pt idx="181">
                  <c:v>46054</c:v>
                </c:pt>
                <c:pt idx="182">
                  <c:v>46082</c:v>
                </c:pt>
                <c:pt idx="183">
                  <c:v>46113</c:v>
                </c:pt>
                <c:pt idx="184">
                  <c:v>46143</c:v>
                </c:pt>
                <c:pt idx="185">
                  <c:v>46174</c:v>
                </c:pt>
                <c:pt idx="186">
                  <c:v>46204</c:v>
                </c:pt>
                <c:pt idx="187">
                  <c:v>46235</c:v>
                </c:pt>
                <c:pt idx="188">
                  <c:v>46266</c:v>
                </c:pt>
                <c:pt idx="189">
                  <c:v>46296</c:v>
                </c:pt>
                <c:pt idx="190">
                  <c:v>46327</c:v>
                </c:pt>
                <c:pt idx="191">
                  <c:v>46357</c:v>
                </c:pt>
                <c:pt idx="192">
                  <c:v>46388</c:v>
                </c:pt>
                <c:pt idx="193">
                  <c:v>46419</c:v>
                </c:pt>
                <c:pt idx="194">
                  <c:v>46447</c:v>
                </c:pt>
                <c:pt idx="195">
                  <c:v>46478</c:v>
                </c:pt>
                <c:pt idx="196">
                  <c:v>46508</c:v>
                </c:pt>
                <c:pt idx="197">
                  <c:v>46539</c:v>
                </c:pt>
                <c:pt idx="198">
                  <c:v>46569</c:v>
                </c:pt>
                <c:pt idx="199">
                  <c:v>46600</c:v>
                </c:pt>
                <c:pt idx="200">
                  <c:v>46631</c:v>
                </c:pt>
                <c:pt idx="201">
                  <c:v>46661</c:v>
                </c:pt>
                <c:pt idx="202">
                  <c:v>46692</c:v>
                </c:pt>
                <c:pt idx="203">
                  <c:v>46722</c:v>
                </c:pt>
              </c:numCache>
            </c:numRef>
          </c:cat>
          <c:val>
            <c:numRef>
              <c:f>'45'!$G$53:$G$256</c:f>
              <c:numCache>
                <c:formatCode>0.00</c:formatCode>
                <c:ptCount val="204"/>
                <c:pt idx="0">
                  <c:v>1.9005677866999999</c:v>
                </c:pt>
                <c:pt idx="1">
                  <c:v>1.8688916539</c:v>
                </c:pt>
                <c:pt idx="2">
                  <c:v>1.9795826548</c:v>
                </c:pt>
                <c:pt idx="3">
                  <c:v>1.9707743682000001</c:v>
                </c:pt>
                <c:pt idx="4">
                  <c:v>1.9812379176999999</c:v>
                </c:pt>
                <c:pt idx="5">
                  <c:v>1.9828440858</c:v>
                </c:pt>
                <c:pt idx="6">
                  <c:v>1.9683838192000001</c:v>
                </c:pt>
                <c:pt idx="7">
                  <c:v>1.9851223408000001</c:v>
                </c:pt>
                <c:pt idx="8">
                  <c:v>1.9950174883</c:v>
                </c:pt>
                <c:pt idx="9">
                  <c:v>2.0235339918999999</c:v>
                </c:pt>
                <c:pt idx="10">
                  <c:v>2.0448765901999999</c:v>
                </c:pt>
                <c:pt idx="11">
                  <c:v>1.9748902965999999</c:v>
                </c:pt>
                <c:pt idx="12">
                  <c:v>1.9914452412999999</c:v>
                </c:pt>
                <c:pt idx="13">
                  <c:v>2.0192423065999998</c:v>
                </c:pt>
                <c:pt idx="14">
                  <c:v>2.0126834744000002</c:v>
                </c:pt>
                <c:pt idx="15">
                  <c:v>2.0189548141999998</c:v>
                </c:pt>
                <c:pt idx="16">
                  <c:v>2.0612811551000001</c:v>
                </c:pt>
                <c:pt idx="17">
                  <c:v>2.0476476391</c:v>
                </c:pt>
                <c:pt idx="18">
                  <c:v>2.0660747488000002</c:v>
                </c:pt>
                <c:pt idx="19">
                  <c:v>2.1172771697999999</c:v>
                </c:pt>
                <c:pt idx="20">
                  <c:v>2.1287228892000001</c:v>
                </c:pt>
                <c:pt idx="21">
                  <c:v>2.2122374928999999</c:v>
                </c:pt>
                <c:pt idx="22">
                  <c:v>2.2261292197000002</c:v>
                </c:pt>
                <c:pt idx="23">
                  <c:v>2.1823592337000002</c:v>
                </c:pt>
                <c:pt idx="24">
                  <c:v>2.1998566006</c:v>
                </c:pt>
                <c:pt idx="25">
                  <c:v>2.1694233829999998</c:v>
                </c:pt>
                <c:pt idx="26">
                  <c:v>2.2598463213</c:v>
                </c:pt>
                <c:pt idx="27">
                  <c:v>2.2823106860000002</c:v>
                </c:pt>
                <c:pt idx="28">
                  <c:v>2.2791289300000002</c:v>
                </c:pt>
                <c:pt idx="29">
                  <c:v>2.2714718281000001</c:v>
                </c:pt>
                <c:pt idx="30">
                  <c:v>2.2747118914</c:v>
                </c:pt>
                <c:pt idx="31">
                  <c:v>2.3297036055999998</c:v>
                </c:pt>
                <c:pt idx="32">
                  <c:v>2.3398426112999999</c:v>
                </c:pt>
                <c:pt idx="33">
                  <c:v>2.3654393749999998</c:v>
                </c:pt>
                <c:pt idx="34">
                  <c:v>2.3541655203</c:v>
                </c:pt>
                <c:pt idx="35">
                  <c:v>2.3168578403</c:v>
                </c:pt>
                <c:pt idx="36">
                  <c:v>2.3748717966999999</c:v>
                </c:pt>
                <c:pt idx="37">
                  <c:v>2.3608175923000001</c:v>
                </c:pt>
                <c:pt idx="38">
                  <c:v>2.4135405330999999</c:v>
                </c:pt>
                <c:pt idx="39">
                  <c:v>2.4087234550000001</c:v>
                </c:pt>
                <c:pt idx="40">
                  <c:v>2.4939536496999999</c:v>
                </c:pt>
                <c:pt idx="41">
                  <c:v>2.5025486303000002</c:v>
                </c:pt>
                <c:pt idx="42">
                  <c:v>2.5291974521</c:v>
                </c:pt>
                <c:pt idx="43">
                  <c:v>2.5513074193</c:v>
                </c:pt>
                <c:pt idx="44">
                  <c:v>2.5811489326000001</c:v>
                </c:pt>
                <c:pt idx="45">
                  <c:v>2.6172524817</c:v>
                </c:pt>
                <c:pt idx="46">
                  <c:v>2.5966745952000001</c:v>
                </c:pt>
                <c:pt idx="47">
                  <c:v>2.6310545187000001</c:v>
                </c:pt>
                <c:pt idx="48">
                  <c:v>2.6166926627999998</c:v>
                </c:pt>
                <c:pt idx="49">
                  <c:v>2.5938574907</c:v>
                </c:pt>
                <c:pt idx="50">
                  <c:v>2.6470373695</c:v>
                </c:pt>
                <c:pt idx="51">
                  <c:v>2.6262351077999999</c:v>
                </c:pt>
                <c:pt idx="52">
                  <c:v>2.5903147981000001</c:v>
                </c:pt>
                <c:pt idx="53">
                  <c:v>2.5434886590999999</c:v>
                </c:pt>
                <c:pt idx="54">
                  <c:v>2.5058897201999999</c:v>
                </c:pt>
                <c:pt idx="55">
                  <c:v>2.4946590522999998</c:v>
                </c:pt>
                <c:pt idx="56">
                  <c:v>2.4873785453999999</c:v>
                </c:pt>
                <c:pt idx="57">
                  <c:v>2.4781389706999999</c:v>
                </c:pt>
                <c:pt idx="58">
                  <c:v>2.4227888773999999</c:v>
                </c:pt>
                <c:pt idx="59">
                  <c:v>2.4247385591000001</c:v>
                </c:pt>
                <c:pt idx="60">
                  <c:v>2.3835875786999998</c:v>
                </c:pt>
                <c:pt idx="61">
                  <c:v>2.3078585116000001</c:v>
                </c:pt>
                <c:pt idx="62">
                  <c:v>2.3315752793</c:v>
                </c:pt>
                <c:pt idx="63">
                  <c:v>2.2676795971999999</c:v>
                </c:pt>
                <c:pt idx="64">
                  <c:v>2.2464161206000002</c:v>
                </c:pt>
                <c:pt idx="65">
                  <c:v>2.2084890496999998</c:v>
                </c:pt>
                <c:pt idx="66">
                  <c:v>2.2109044261999999</c:v>
                </c:pt>
                <c:pt idx="67">
                  <c:v>2.2135956422</c:v>
                </c:pt>
                <c:pt idx="68">
                  <c:v>2.2018569907000001</c:v>
                </c:pt>
                <c:pt idx="69">
                  <c:v>2.2109940734000002</c:v>
                </c:pt>
                <c:pt idx="70">
                  <c:v>2.2069592065000001</c:v>
                </c:pt>
                <c:pt idx="71">
                  <c:v>2.1478295193000001</c:v>
                </c:pt>
                <c:pt idx="72">
                  <c:v>2.1140278686</c:v>
                </c:pt>
                <c:pt idx="73">
                  <c:v>2.1596590315999999</c:v>
                </c:pt>
                <c:pt idx="74">
                  <c:v>2.2002334071999998</c:v>
                </c:pt>
                <c:pt idx="75">
                  <c:v>2.2141482718000001</c:v>
                </c:pt>
                <c:pt idx="76">
                  <c:v>2.2079525116999998</c:v>
                </c:pt>
                <c:pt idx="77">
                  <c:v>2.2221568555000002</c:v>
                </c:pt>
                <c:pt idx="78">
                  <c:v>2.2301497337999998</c:v>
                </c:pt>
                <c:pt idx="79">
                  <c:v>2.2710946257</c:v>
                </c:pt>
                <c:pt idx="80">
                  <c:v>2.2762743785000001</c:v>
                </c:pt>
                <c:pt idx="81">
                  <c:v>2.3150127919000001</c:v>
                </c:pt>
                <c:pt idx="82">
                  <c:v>2.3767447965000001</c:v>
                </c:pt>
                <c:pt idx="83">
                  <c:v>2.3473551691000001</c:v>
                </c:pt>
                <c:pt idx="84">
                  <c:v>2.3548318185000001</c:v>
                </c:pt>
                <c:pt idx="85">
                  <c:v>2.3726930751999999</c:v>
                </c:pt>
                <c:pt idx="86">
                  <c:v>2.4099906369999999</c:v>
                </c:pt>
                <c:pt idx="87">
                  <c:v>2.4146348526999999</c:v>
                </c:pt>
                <c:pt idx="88">
                  <c:v>2.3850266134</c:v>
                </c:pt>
                <c:pt idx="89">
                  <c:v>2.3887863851</c:v>
                </c:pt>
                <c:pt idx="90">
                  <c:v>2.3925183605</c:v>
                </c:pt>
                <c:pt idx="91">
                  <c:v>2.5257548099</c:v>
                </c:pt>
                <c:pt idx="92">
                  <c:v>2.5014288218999998</c:v>
                </c:pt>
                <c:pt idx="93">
                  <c:v>2.4933479553</c:v>
                </c:pt>
                <c:pt idx="94">
                  <c:v>2.5500021747999999</c:v>
                </c:pt>
                <c:pt idx="95">
                  <c:v>2.5387186057000002</c:v>
                </c:pt>
                <c:pt idx="96">
                  <c:v>2.5345215017</c:v>
                </c:pt>
                <c:pt idx="97">
                  <c:v>2.4890156681</c:v>
                </c:pt>
                <c:pt idx="98">
                  <c:v>2.4849317440999998</c:v>
                </c:pt>
                <c:pt idx="99">
                  <c:v>2.5588930162999999</c:v>
                </c:pt>
                <c:pt idx="100">
                  <c:v>2.5478088476999998</c:v>
                </c:pt>
                <c:pt idx="101">
                  <c:v>2.5591512289999998</c:v>
                </c:pt>
                <c:pt idx="102">
                  <c:v>2.5368929586000002</c:v>
                </c:pt>
                <c:pt idx="103">
                  <c:v>2.5301152943999998</c:v>
                </c:pt>
                <c:pt idx="104">
                  <c:v>2.6035936016000001</c:v>
                </c:pt>
                <c:pt idx="105">
                  <c:v>2.628692392</c:v>
                </c:pt>
                <c:pt idx="106">
                  <c:v>2.6020337125999999</c:v>
                </c:pt>
                <c:pt idx="107">
                  <c:v>2.6038416351000002</c:v>
                </c:pt>
                <c:pt idx="108">
                  <c:v>2.5031706101000002</c:v>
                </c:pt>
                <c:pt idx="109">
                  <c:v>2.5012179898000002</c:v>
                </c:pt>
                <c:pt idx="110">
                  <c:v>2.4111166689000001</c:v>
                </c:pt>
                <c:pt idx="111">
                  <c:v>2.2399884805000001</c:v>
                </c:pt>
                <c:pt idx="112">
                  <c:v>1.8122920261</c:v>
                </c:pt>
                <c:pt idx="113">
                  <c:v>2.1441104590000002</c:v>
                </c:pt>
                <c:pt idx="114">
                  <c:v>2.203325585</c:v>
                </c:pt>
                <c:pt idx="115">
                  <c:v>2.1489389728999999</c:v>
                </c:pt>
                <c:pt idx="116">
                  <c:v>2.1166734295</c:v>
                </c:pt>
                <c:pt idx="117">
                  <c:v>2.0516871652000002</c:v>
                </c:pt>
                <c:pt idx="118">
                  <c:v>2.1135866542000001</c:v>
                </c:pt>
                <c:pt idx="119">
                  <c:v>2.0834133122999998</c:v>
                </c:pt>
                <c:pt idx="120">
                  <c:v>2.0618414633</c:v>
                </c:pt>
                <c:pt idx="121">
                  <c:v>1.8544435074000001</c:v>
                </c:pt>
                <c:pt idx="122">
                  <c:v>2.0386939018999999</c:v>
                </c:pt>
                <c:pt idx="123">
                  <c:v>2.0662073407000001</c:v>
                </c:pt>
                <c:pt idx="124">
                  <c:v>2.0664329556999999</c:v>
                </c:pt>
                <c:pt idx="125">
                  <c:v>2.0499036255999998</c:v>
                </c:pt>
                <c:pt idx="126">
                  <c:v>2.0471830473999999</c:v>
                </c:pt>
                <c:pt idx="127">
                  <c:v>2.0441867637</c:v>
                </c:pt>
                <c:pt idx="128">
                  <c:v>2.0662997816000002</c:v>
                </c:pt>
                <c:pt idx="129">
                  <c:v>2.0971580837000001</c:v>
                </c:pt>
                <c:pt idx="130">
                  <c:v>2.1060203071000001</c:v>
                </c:pt>
                <c:pt idx="131">
                  <c:v>2.1196320647000002</c:v>
                </c:pt>
                <c:pt idx="132">
                  <c:v>2.0226341890000001</c:v>
                </c:pt>
                <c:pt idx="133">
                  <c:v>2.0388245848</c:v>
                </c:pt>
                <c:pt idx="134">
                  <c:v>2.1460662744999999</c:v>
                </c:pt>
                <c:pt idx="135">
                  <c:v>2.1375514649</c:v>
                </c:pt>
                <c:pt idx="136">
                  <c:v>2.1142283152000001</c:v>
                </c:pt>
                <c:pt idx="137">
                  <c:v>2.1114780782000002</c:v>
                </c:pt>
                <c:pt idx="138">
                  <c:v>2.1231138901</c:v>
                </c:pt>
                <c:pt idx="139">
                  <c:v>2.1234502614999999</c:v>
                </c:pt>
                <c:pt idx="140">
                  <c:v>2.1244430890000001</c:v>
                </c:pt>
                <c:pt idx="141">
                  <c:v>2.1177519806</c:v>
                </c:pt>
                <c:pt idx="142">
                  <c:v>2.1566193668999998</c:v>
                </c:pt>
                <c:pt idx="143">
                  <c:v>2.0605110630999999</c:v>
                </c:pt>
                <c:pt idx="144">
                  <c:v>2.0858833788000002</c:v>
                </c:pt>
                <c:pt idx="145">
                  <c:v>2.0828470491000002</c:v>
                </c:pt>
                <c:pt idx="146">
                  <c:v>2.1412803918000001</c:v>
                </c:pt>
                <c:pt idx="147">
                  <c:v>2.1587906651000002</c:v>
                </c:pt>
                <c:pt idx="148">
                  <c:v>2.1950012495000002</c:v>
                </c:pt>
                <c:pt idx="149">
                  <c:v>2.1951676126000002</c:v>
                </c:pt>
                <c:pt idx="150">
                  <c:v>2.1731905094999999</c:v>
                </c:pt>
                <c:pt idx="151">
                  <c:v>2.1989601260999998</c:v>
                </c:pt>
                <c:pt idx="152">
                  <c:v>2.1890207453000001</c:v>
                </c:pt>
                <c:pt idx="153">
                  <c:v>2.2407660096000002</c:v>
                </c:pt>
                <c:pt idx="154">
                  <c:v>2.2319340149000002</c:v>
                </c:pt>
                <c:pt idx="155">
                  <c:v>2.2237095668000002</c:v>
                </c:pt>
                <c:pt idx="156">
                  <c:v>2.068910292</c:v>
                </c:pt>
                <c:pt idx="157">
                  <c:v>2.1733295940000001</c:v>
                </c:pt>
                <c:pt idx="158">
                  <c:v>2.1607129629999999</c:v>
                </c:pt>
                <c:pt idx="159">
                  <c:v>2.1618173070000002</c:v>
                </c:pt>
                <c:pt idx="160">
                  <c:v>2.1734685379999998</c:v>
                </c:pt>
                <c:pt idx="161">
                  <c:v>2.1304906570000002</c:v>
                </c:pt>
                <c:pt idx="162">
                  <c:v>2.1029140380000002</c:v>
                </c:pt>
                <c:pt idx="163">
                  <c:v>2.1298092610000001</c:v>
                </c:pt>
                <c:pt idx="164">
                  <c:v>2.1127107820000002</c:v>
                </c:pt>
                <c:pt idx="165">
                  <c:v>2.1487287149999998</c:v>
                </c:pt>
                <c:pt idx="166">
                  <c:v>2.166767756</c:v>
                </c:pt>
                <c:pt idx="167">
                  <c:v>2.1416009310000002</c:v>
                </c:pt>
                <c:pt idx="168">
                  <c:v>2.0611026643999999</c:v>
                </c:pt>
                <c:pt idx="169">
                  <c:v>2.0483978305999999</c:v>
                </c:pt>
                <c:pt idx="170">
                  <c:v>2.0931581363</c:v>
                </c:pt>
                <c:pt idx="171">
                  <c:v>2.0890198511000002</c:v>
                </c:pt>
                <c:pt idx="172">
                  <c:v>2.0860451527000001</c:v>
                </c:pt>
                <c:pt idx="173">
                  <c:v>2.0935998778</c:v>
                </c:pt>
                <c:pt idx="174">
                  <c:v>2.0664866608999999</c:v>
                </c:pt>
                <c:pt idx="175">
                  <c:v>2.0737016726999999</c:v>
                </c:pt>
                <c:pt idx="176">
                  <c:v>2.0747271076999998</c:v>
                </c:pt>
                <c:pt idx="177">
                  <c:v>2.0595833478999999</c:v>
                </c:pt>
                <c:pt idx="178">
                  <c:v>2.0349440488999999</c:v>
                </c:pt>
                <c:pt idx="179">
                  <c:v>2.0353627441</c:v>
                </c:pt>
                <c:pt idx="180">
                  <c:v>1.9588364969000001</c:v>
                </c:pt>
                <c:pt idx="181">
                  <c:v>2.0069940929999999</c:v>
                </c:pt>
                <c:pt idx="182">
                  <c:v>2.0303262040000001</c:v>
                </c:pt>
                <c:pt idx="183">
                  <c:v>2.027325834</c:v>
                </c:pt>
                <c:pt idx="184">
                  <c:v>2.0230480480000002</c:v>
                </c:pt>
                <c:pt idx="185">
                  <c:v>2.017262648</c:v>
                </c:pt>
                <c:pt idx="186">
                  <c:v>2.0098442849999998</c:v>
                </c:pt>
                <c:pt idx="187">
                  <c:v>2.0020751749999999</c:v>
                </c:pt>
                <c:pt idx="188">
                  <c:v>1.996728694</c:v>
                </c:pt>
                <c:pt idx="189">
                  <c:v>1.998002922</c:v>
                </c:pt>
                <c:pt idx="190">
                  <c:v>2.006468854</c:v>
                </c:pt>
                <c:pt idx="191">
                  <c:v>2.0175598099999998</c:v>
                </c:pt>
                <c:pt idx="192">
                  <c:v>2.0306508700000001</c:v>
                </c:pt>
                <c:pt idx="193">
                  <c:v>2.0454957330000001</c:v>
                </c:pt>
                <c:pt idx="194">
                  <c:v>2.056237705</c:v>
                </c:pt>
                <c:pt idx="195">
                  <c:v>2.0629229140000001</c:v>
                </c:pt>
                <c:pt idx="196">
                  <c:v>2.0676779550000002</c:v>
                </c:pt>
                <c:pt idx="197">
                  <c:v>2.0694200660000002</c:v>
                </c:pt>
                <c:pt idx="198">
                  <c:v>2.0686292879999999</c:v>
                </c:pt>
                <c:pt idx="199">
                  <c:v>2.0667173120000002</c:v>
                </c:pt>
                <c:pt idx="200">
                  <c:v>2.0647784260000002</c:v>
                </c:pt>
                <c:pt idx="201">
                  <c:v>2.0630567389999999</c:v>
                </c:pt>
                <c:pt idx="202">
                  <c:v>2.0613790280000002</c:v>
                </c:pt>
                <c:pt idx="203">
                  <c:v>2.0599793229999999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9D-4B29-99AD-E30BA95FB218}"/>
            </c:ext>
          </c:extLst>
        </c:ser>
        <c:ser>
          <c:idx val="4"/>
          <c:order val="1"/>
          <c:tx>
            <c:strRef>
              <c:f>'45'!$F$28</c:f>
              <c:strCache>
                <c:ptCount val="1"/>
                <c:pt idx="0">
                  <c:v>Haynesville</c:v>
                </c:pt>
              </c:strCache>
            </c:strRef>
          </c:tx>
          <c:spPr>
            <a:solidFill>
              <a:schemeClr val="bg1">
                <a:lumMod val="65000"/>
                <a:alpha val="70000"/>
              </a:schemeClr>
            </a:solidFill>
          </c:spPr>
          <c:cat>
            <c:numRef>
              <c:f>'45'!$A$53:$A$256</c:f>
              <c:numCache>
                <c:formatCode>mmm\ yyyy</c:formatCode>
                <c:ptCount val="204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  <c:pt idx="147">
                  <c:v>45017</c:v>
                </c:pt>
                <c:pt idx="148">
                  <c:v>45047</c:v>
                </c:pt>
                <c:pt idx="149">
                  <c:v>45078</c:v>
                </c:pt>
                <c:pt idx="150">
                  <c:v>45108</c:v>
                </c:pt>
                <c:pt idx="151">
                  <c:v>45139</c:v>
                </c:pt>
                <c:pt idx="152">
                  <c:v>45170</c:v>
                </c:pt>
                <c:pt idx="153">
                  <c:v>45200</c:v>
                </c:pt>
                <c:pt idx="154">
                  <c:v>45231</c:v>
                </c:pt>
                <c:pt idx="155">
                  <c:v>45261</c:v>
                </c:pt>
                <c:pt idx="156">
                  <c:v>45292</c:v>
                </c:pt>
                <c:pt idx="157">
                  <c:v>45323</c:v>
                </c:pt>
                <c:pt idx="158">
                  <c:v>45352</c:v>
                </c:pt>
                <c:pt idx="159">
                  <c:v>45383</c:v>
                </c:pt>
                <c:pt idx="160">
                  <c:v>45413</c:v>
                </c:pt>
                <c:pt idx="161">
                  <c:v>45444</c:v>
                </c:pt>
                <c:pt idx="162">
                  <c:v>45474</c:v>
                </c:pt>
                <c:pt idx="163">
                  <c:v>45505</c:v>
                </c:pt>
                <c:pt idx="164">
                  <c:v>45536</c:v>
                </c:pt>
                <c:pt idx="165">
                  <c:v>45566</c:v>
                </c:pt>
                <c:pt idx="166">
                  <c:v>45597</c:v>
                </c:pt>
                <c:pt idx="167">
                  <c:v>45627</c:v>
                </c:pt>
                <c:pt idx="168">
                  <c:v>45658</c:v>
                </c:pt>
                <c:pt idx="169">
                  <c:v>45689</c:v>
                </c:pt>
                <c:pt idx="170">
                  <c:v>45717</c:v>
                </c:pt>
                <c:pt idx="171">
                  <c:v>45748</c:v>
                </c:pt>
                <c:pt idx="172">
                  <c:v>45778</c:v>
                </c:pt>
                <c:pt idx="173">
                  <c:v>45809</c:v>
                </c:pt>
                <c:pt idx="174">
                  <c:v>45839</c:v>
                </c:pt>
                <c:pt idx="175">
                  <c:v>45870</c:v>
                </c:pt>
                <c:pt idx="176">
                  <c:v>45901</c:v>
                </c:pt>
                <c:pt idx="177">
                  <c:v>45931</c:v>
                </c:pt>
                <c:pt idx="178">
                  <c:v>45962</c:v>
                </c:pt>
                <c:pt idx="179">
                  <c:v>45992</c:v>
                </c:pt>
                <c:pt idx="180">
                  <c:v>46023</c:v>
                </c:pt>
                <c:pt idx="181">
                  <c:v>46054</c:v>
                </c:pt>
                <c:pt idx="182">
                  <c:v>46082</c:v>
                </c:pt>
                <c:pt idx="183">
                  <c:v>46113</c:v>
                </c:pt>
                <c:pt idx="184">
                  <c:v>46143</c:v>
                </c:pt>
                <c:pt idx="185">
                  <c:v>46174</c:v>
                </c:pt>
                <c:pt idx="186">
                  <c:v>46204</c:v>
                </c:pt>
                <c:pt idx="187">
                  <c:v>46235</c:v>
                </c:pt>
                <c:pt idx="188">
                  <c:v>46266</c:v>
                </c:pt>
                <c:pt idx="189">
                  <c:v>46296</c:v>
                </c:pt>
                <c:pt idx="190">
                  <c:v>46327</c:v>
                </c:pt>
                <c:pt idx="191">
                  <c:v>46357</c:v>
                </c:pt>
                <c:pt idx="192">
                  <c:v>46388</c:v>
                </c:pt>
                <c:pt idx="193">
                  <c:v>46419</c:v>
                </c:pt>
                <c:pt idx="194">
                  <c:v>46447</c:v>
                </c:pt>
                <c:pt idx="195">
                  <c:v>46478</c:v>
                </c:pt>
                <c:pt idx="196">
                  <c:v>46508</c:v>
                </c:pt>
                <c:pt idx="197">
                  <c:v>46539</c:v>
                </c:pt>
                <c:pt idx="198">
                  <c:v>46569</c:v>
                </c:pt>
                <c:pt idx="199">
                  <c:v>46600</c:v>
                </c:pt>
                <c:pt idx="200">
                  <c:v>46631</c:v>
                </c:pt>
                <c:pt idx="201">
                  <c:v>46661</c:v>
                </c:pt>
                <c:pt idx="202">
                  <c:v>46692</c:v>
                </c:pt>
                <c:pt idx="203">
                  <c:v>46722</c:v>
                </c:pt>
              </c:numCache>
            </c:numRef>
          </c:cat>
          <c:val>
            <c:numRef>
              <c:f>'45'!$F$53:$F$256</c:f>
              <c:numCache>
                <c:formatCode>0.00</c:formatCode>
                <c:ptCount val="204"/>
                <c:pt idx="0">
                  <c:v>4.5184547096999997E-2</c:v>
                </c:pt>
                <c:pt idx="1">
                  <c:v>4.5182427857000003E-2</c:v>
                </c:pt>
                <c:pt idx="2">
                  <c:v>4.5898500968000001E-2</c:v>
                </c:pt>
                <c:pt idx="3">
                  <c:v>4.4152416E-2</c:v>
                </c:pt>
                <c:pt idx="4">
                  <c:v>4.4965482257999997E-2</c:v>
                </c:pt>
                <c:pt idx="5">
                  <c:v>4.3014945999999998E-2</c:v>
                </c:pt>
                <c:pt idx="6">
                  <c:v>4.1868726773999998E-2</c:v>
                </c:pt>
                <c:pt idx="7">
                  <c:v>4.1201763548000002E-2</c:v>
                </c:pt>
                <c:pt idx="8">
                  <c:v>4.0898113999999999E-2</c:v>
                </c:pt>
                <c:pt idx="9">
                  <c:v>4.1815294838999997E-2</c:v>
                </c:pt>
                <c:pt idx="10">
                  <c:v>4.3848105333000001E-2</c:v>
                </c:pt>
                <c:pt idx="11">
                  <c:v>4.8087299032E-2</c:v>
                </c:pt>
                <c:pt idx="12">
                  <c:v>4.5802695161000002E-2</c:v>
                </c:pt>
                <c:pt idx="13">
                  <c:v>4.5552986896999999E-2</c:v>
                </c:pt>
                <c:pt idx="14">
                  <c:v>4.4981630968000001E-2</c:v>
                </c:pt>
                <c:pt idx="15">
                  <c:v>4.4956168667000002E-2</c:v>
                </c:pt>
                <c:pt idx="16">
                  <c:v>4.4126021935000002E-2</c:v>
                </c:pt>
                <c:pt idx="17">
                  <c:v>4.3401164333000002E-2</c:v>
                </c:pt>
                <c:pt idx="18">
                  <c:v>4.3976205483999997E-2</c:v>
                </c:pt>
                <c:pt idx="19">
                  <c:v>4.3797042257999998E-2</c:v>
                </c:pt>
                <c:pt idx="20">
                  <c:v>4.4397667332999997E-2</c:v>
                </c:pt>
                <c:pt idx="21">
                  <c:v>4.5849425160999997E-2</c:v>
                </c:pt>
                <c:pt idx="22">
                  <c:v>4.6316140999999998E-2</c:v>
                </c:pt>
                <c:pt idx="23">
                  <c:v>4.5360525806000002E-2</c:v>
                </c:pt>
                <c:pt idx="24">
                  <c:v>4.8459053548000001E-2</c:v>
                </c:pt>
                <c:pt idx="25">
                  <c:v>4.9296435713999998E-2</c:v>
                </c:pt>
                <c:pt idx="26">
                  <c:v>4.8704452257999999E-2</c:v>
                </c:pt>
                <c:pt idx="27">
                  <c:v>4.8441487667000002E-2</c:v>
                </c:pt>
                <c:pt idx="28">
                  <c:v>4.6987154838999998E-2</c:v>
                </c:pt>
                <c:pt idx="29">
                  <c:v>4.6093747999999997E-2</c:v>
                </c:pt>
                <c:pt idx="30">
                  <c:v>4.5770421935E-2</c:v>
                </c:pt>
                <c:pt idx="31">
                  <c:v>4.5520061935000002E-2</c:v>
                </c:pt>
                <c:pt idx="32">
                  <c:v>4.4364795333000001E-2</c:v>
                </c:pt>
                <c:pt idx="33">
                  <c:v>4.6942318386999998E-2</c:v>
                </c:pt>
                <c:pt idx="34">
                  <c:v>4.6551222667E-2</c:v>
                </c:pt>
                <c:pt idx="35">
                  <c:v>4.6964077419000001E-2</c:v>
                </c:pt>
                <c:pt idx="36">
                  <c:v>4.6728192257999998E-2</c:v>
                </c:pt>
                <c:pt idx="37">
                  <c:v>4.7910581429000003E-2</c:v>
                </c:pt>
                <c:pt idx="38">
                  <c:v>4.8573278386999999E-2</c:v>
                </c:pt>
                <c:pt idx="39">
                  <c:v>4.8446215666999998E-2</c:v>
                </c:pt>
                <c:pt idx="40">
                  <c:v>4.7891925484000002E-2</c:v>
                </c:pt>
                <c:pt idx="41">
                  <c:v>4.8898401000000001E-2</c:v>
                </c:pt>
                <c:pt idx="42">
                  <c:v>4.8088042902999999E-2</c:v>
                </c:pt>
                <c:pt idx="43">
                  <c:v>4.8654776129000002E-2</c:v>
                </c:pt>
                <c:pt idx="44">
                  <c:v>4.8791805000000001E-2</c:v>
                </c:pt>
                <c:pt idx="45">
                  <c:v>4.9079476774E-2</c:v>
                </c:pt>
                <c:pt idx="46">
                  <c:v>4.9137528333000002E-2</c:v>
                </c:pt>
                <c:pt idx="47">
                  <c:v>4.9199748065E-2</c:v>
                </c:pt>
                <c:pt idx="48">
                  <c:v>4.9027824515999997E-2</c:v>
                </c:pt>
                <c:pt idx="49">
                  <c:v>4.8541953571000003E-2</c:v>
                </c:pt>
                <c:pt idx="50">
                  <c:v>4.8056240644999998E-2</c:v>
                </c:pt>
                <c:pt idx="51">
                  <c:v>4.7339674667000002E-2</c:v>
                </c:pt>
                <c:pt idx="52">
                  <c:v>4.5121344839000002E-2</c:v>
                </c:pt>
                <c:pt idx="53">
                  <c:v>4.5184039332999998E-2</c:v>
                </c:pt>
                <c:pt idx="54">
                  <c:v>4.4191434193999998E-2</c:v>
                </c:pt>
                <c:pt idx="55">
                  <c:v>4.3176715161000002E-2</c:v>
                </c:pt>
                <c:pt idx="56">
                  <c:v>4.3316020332999999E-2</c:v>
                </c:pt>
                <c:pt idx="57">
                  <c:v>4.2456963225999997E-2</c:v>
                </c:pt>
                <c:pt idx="58">
                  <c:v>4.3158443999999997E-2</c:v>
                </c:pt>
                <c:pt idx="59">
                  <c:v>4.3705544194000003E-2</c:v>
                </c:pt>
                <c:pt idx="60">
                  <c:v>4.3677369355000002E-2</c:v>
                </c:pt>
                <c:pt idx="61">
                  <c:v>4.2387783792999997E-2</c:v>
                </c:pt>
                <c:pt idx="62">
                  <c:v>3.9889038709999998E-2</c:v>
                </c:pt>
                <c:pt idx="63">
                  <c:v>3.9784247666999999E-2</c:v>
                </c:pt>
                <c:pt idx="64">
                  <c:v>3.8844231290000003E-2</c:v>
                </c:pt>
                <c:pt idx="65">
                  <c:v>3.7808399999999999E-2</c:v>
                </c:pt>
                <c:pt idx="66">
                  <c:v>3.721957E-2</c:v>
                </c:pt>
                <c:pt idx="67">
                  <c:v>3.7490817418999997E-2</c:v>
                </c:pt>
                <c:pt idx="68">
                  <c:v>3.7709945666999999E-2</c:v>
                </c:pt>
                <c:pt idx="69">
                  <c:v>3.8590223547999999E-2</c:v>
                </c:pt>
                <c:pt idx="70">
                  <c:v>3.8832612000000002E-2</c:v>
                </c:pt>
                <c:pt idx="71">
                  <c:v>3.8575916129E-2</c:v>
                </c:pt>
                <c:pt idx="72">
                  <c:v>3.9035693548000003E-2</c:v>
                </c:pt>
                <c:pt idx="73">
                  <c:v>3.9879522856999999E-2</c:v>
                </c:pt>
                <c:pt idx="74">
                  <c:v>3.860111871E-2</c:v>
                </c:pt>
                <c:pt idx="75">
                  <c:v>3.8092467667000002E-2</c:v>
                </c:pt>
                <c:pt idx="76">
                  <c:v>3.6620051289999997E-2</c:v>
                </c:pt>
                <c:pt idx="77">
                  <c:v>3.7123634666999999E-2</c:v>
                </c:pt>
                <c:pt idx="78">
                  <c:v>3.6618982257999998E-2</c:v>
                </c:pt>
                <c:pt idx="79">
                  <c:v>3.6312569677000001E-2</c:v>
                </c:pt>
                <c:pt idx="80">
                  <c:v>3.7183117332999997E-2</c:v>
                </c:pt>
                <c:pt idx="81">
                  <c:v>3.7025854515999997E-2</c:v>
                </c:pt>
                <c:pt idx="82">
                  <c:v>3.7191674000000001E-2</c:v>
                </c:pt>
                <c:pt idx="83">
                  <c:v>3.7601108709999997E-2</c:v>
                </c:pt>
                <c:pt idx="84">
                  <c:v>3.6840834193999999E-2</c:v>
                </c:pt>
                <c:pt idx="85">
                  <c:v>3.7793837857000002E-2</c:v>
                </c:pt>
                <c:pt idx="86">
                  <c:v>3.6987937419E-2</c:v>
                </c:pt>
                <c:pt idx="87">
                  <c:v>3.6840514667000002E-2</c:v>
                </c:pt>
                <c:pt idx="88">
                  <c:v>3.7252244838999998E-2</c:v>
                </c:pt>
                <c:pt idx="89">
                  <c:v>3.6099628000000002E-2</c:v>
                </c:pt>
                <c:pt idx="90">
                  <c:v>3.5720483870999999E-2</c:v>
                </c:pt>
                <c:pt idx="91">
                  <c:v>3.6320905806000003E-2</c:v>
                </c:pt>
                <c:pt idx="92">
                  <c:v>3.5695099666999998E-2</c:v>
                </c:pt>
                <c:pt idx="93">
                  <c:v>3.7176651934999999E-2</c:v>
                </c:pt>
                <c:pt idx="94">
                  <c:v>3.8864915666999997E-2</c:v>
                </c:pt>
                <c:pt idx="95">
                  <c:v>3.9498163225999999E-2</c:v>
                </c:pt>
                <c:pt idx="96">
                  <c:v>3.8570475806000003E-2</c:v>
                </c:pt>
                <c:pt idx="97">
                  <c:v>3.8431478929E-2</c:v>
                </c:pt>
                <c:pt idx="98">
                  <c:v>3.7633431935000003E-2</c:v>
                </c:pt>
                <c:pt idx="99">
                  <c:v>3.6450466666999998E-2</c:v>
                </c:pt>
                <c:pt idx="100">
                  <c:v>3.4114947096999998E-2</c:v>
                </c:pt>
                <c:pt idx="101">
                  <c:v>3.5473207666999997E-2</c:v>
                </c:pt>
                <c:pt idx="102">
                  <c:v>3.6338660645E-2</c:v>
                </c:pt>
                <c:pt idx="103">
                  <c:v>3.5524518710000001E-2</c:v>
                </c:pt>
                <c:pt idx="104">
                  <c:v>3.5885386999999998E-2</c:v>
                </c:pt>
                <c:pt idx="105">
                  <c:v>3.5803782580999997E-2</c:v>
                </c:pt>
                <c:pt idx="106">
                  <c:v>3.6583253667E-2</c:v>
                </c:pt>
                <c:pt idx="107">
                  <c:v>3.7629514193999999E-2</c:v>
                </c:pt>
                <c:pt idx="108">
                  <c:v>3.7947315805999998E-2</c:v>
                </c:pt>
                <c:pt idx="109">
                  <c:v>3.7203029654999997E-2</c:v>
                </c:pt>
                <c:pt idx="110">
                  <c:v>3.6664585483999999E-2</c:v>
                </c:pt>
                <c:pt idx="111">
                  <c:v>3.2827131000000002E-2</c:v>
                </c:pt>
                <c:pt idx="112">
                  <c:v>2.6910829354999999E-2</c:v>
                </c:pt>
                <c:pt idx="113">
                  <c:v>3.0834638667000001E-2</c:v>
                </c:pt>
                <c:pt idx="114">
                  <c:v>3.0136026773999999E-2</c:v>
                </c:pt>
                <c:pt idx="115">
                  <c:v>2.9526419355E-2</c:v>
                </c:pt>
                <c:pt idx="116">
                  <c:v>2.9979063667000001E-2</c:v>
                </c:pt>
                <c:pt idx="117">
                  <c:v>3.0048077097000001E-2</c:v>
                </c:pt>
                <c:pt idx="118">
                  <c:v>3.0518689666999999E-2</c:v>
                </c:pt>
                <c:pt idx="119">
                  <c:v>3.1340274839000003E-2</c:v>
                </c:pt>
                <c:pt idx="120">
                  <c:v>3.0547940323000001E-2</c:v>
                </c:pt>
                <c:pt idx="121">
                  <c:v>2.5706961786000002E-2</c:v>
                </c:pt>
                <c:pt idx="122">
                  <c:v>3.0474988065E-2</c:v>
                </c:pt>
                <c:pt idx="123">
                  <c:v>3.0119364999999999E-2</c:v>
                </c:pt>
                <c:pt idx="124">
                  <c:v>2.8864898064999998E-2</c:v>
                </c:pt>
                <c:pt idx="125">
                  <c:v>2.8984198667E-2</c:v>
                </c:pt>
                <c:pt idx="126">
                  <c:v>2.8746173871000001E-2</c:v>
                </c:pt>
                <c:pt idx="127">
                  <c:v>2.8447348710000001E-2</c:v>
                </c:pt>
                <c:pt idx="128">
                  <c:v>2.9964501333E-2</c:v>
                </c:pt>
                <c:pt idx="129">
                  <c:v>3.1350088064999997E-2</c:v>
                </c:pt>
                <c:pt idx="130">
                  <c:v>3.2620838667000003E-2</c:v>
                </c:pt>
                <c:pt idx="131">
                  <c:v>3.2843918387000001E-2</c:v>
                </c:pt>
                <c:pt idx="132">
                  <c:v>3.1372818065000002E-2</c:v>
                </c:pt>
                <c:pt idx="133">
                  <c:v>3.2781243214E-2</c:v>
                </c:pt>
                <c:pt idx="134">
                  <c:v>3.4304026129E-2</c:v>
                </c:pt>
                <c:pt idx="135">
                  <c:v>3.3704012667000002E-2</c:v>
                </c:pt>
                <c:pt idx="136">
                  <c:v>3.2372157742000002E-2</c:v>
                </c:pt>
                <c:pt idx="137">
                  <c:v>3.1642405667000002E-2</c:v>
                </c:pt>
                <c:pt idx="138">
                  <c:v>3.1273591613000001E-2</c:v>
                </c:pt>
                <c:pt idx="139">
                  <c:v>3.1958180322999998E-2</c:v>
                </c:pt>
                <c:pt idx="140">
                  <c:v>3.2870993000000001E-2</c:v>
                </c:pt>
                <c:pt idx="141">
                  <c:v>3.2346473548E-2</c:v>
                </c:pt>
                <c:pt idx="142">
                  <c:v>3.1548503999999998E-2</c:v>
                </c:pt>
                <c:pt idx="143">
                  <c:v>3.0651990644999998E-2</c:v>
                </c:pt>
                <c:pt idx="144">
                  <c:v>3.3663454935000003E-2</c:v>
                </c:pt>
                <c:pt idx="145">
                  <c:v>3.3954833671000002E-2</c:v>
                </c:pt>
                <c:pt idx="146">
                  <c:v>3.3353069084999999E-2</c:v>
                </c:pt>
                <c:pt idx="147">
                  <c:v>3.2626899054999998E-2</c:v>
                </c:pt>
                <c:pt idx="148">
                  <c:v>3.2675621999000003E-2</c:v>
                </c:pt>
                <c:pt idx="149">
                  <c:v>2.9173761528000001E-2</c:v>
                </c:pt>
                <c:pt idx="150">
                  <c:v>3.0032163199000001E-2</c:v>
                </c:pt>
                <c:pt idx="151">
                  <c:v>3.0030652295000002E-2</c:v>
                </c:pt>
                <c:pt idx="152">
                  <c:v>2.9756473895E-2</c:v>
                </c:pt>
                <c:pt idx="153">
                  <c:v>3.1285732096000003E-2</c:v>
                </c:pt>
                <c:pt idx="154">
                  <c:v>3.1741647044000003E-2</c:v>
                </c:pt>
                <c:pt idx="155">
                  <c:v>3.2342107709999998E-2</c:v>
                </c:pt>
                <c:pt idx="156">
                  <c:v>3.4346280999999999E-2</c:v>
                </c:pt>
                <c:pt idx="157">
                  <c:v>3.6554139999999999E-2</c:v>
                </c:pt>
                <c:pt idx="158">
                  <c:v>3.5573460000000001E-2</c:v>
                </c:pt>
                <c:pt idx="159">
                  <c:v>3.4904998E-2</c:v>
                </c:pt>
                <c:pt idx="160">
                  <c:v>3.3647627999999999E-2</c:v>
                </c:pt>
                <c:pt idx="161">
                  <c:v>3.3374068E-2</c:v>
                </c:pt>
                <c:pt idx="162">
                  <c:v>3.2590938999999999E-2</c:v>
                </c:pt>
                <c:pt idx="163">
                  <c:v>3.2674397000000001E-2</c:v>
                </c:pt>
                <c:pt idx="164">
                  <c:v>3.3007784999999998E-2</c:v>
                </c:pt>
                <c:pt idx="165">
                  <c:v>3.3799187000000001E-2</c:v>
                </c:pt>
                <c:pt idx="166">
                  <c:v>3.4442822999999997E-2</c:v>
                </c:pt>
                <c:pt idx="167">
                  <c:v>3.5424311999999999E-2</c:v>
                </c:pt>
                <c:pt idx="168">
                  <c:v>3.4386438270999999E-2</c:v>
                </c:pt>
                <c:pt idx="169">
                  <c:v>3.4554202552999999E-2</c:v>
                </c:pt>
                <c:pt idx="170">
                  <c:v>3.3730133342E-2</c:v>
                </c:pt>
                <c:pt idx="171">
                  <c:v>3.3320393471999998E-2</c:v>
                </c:pt>
                <c:pt idx="172">
                  <c:v>3.2514155661000001E-2</c:v>
                </c:pt>
                <c:pt idx="173">
                  <c:v>3.2686095090999998E-2</c:v>
                </c:pt>
                <c:pt idx="174">
                  <c:v>3.2547031008999999E-2</c:v>
                </c:pt>
                <c:pt idx="175">
                  <c:v>3.2196723197000003E-2</c:v>
                </c:pt>
                <c:pt idx="176">
                  <c:v>3.2108897607000003E-2</c:v>
                </c:pt>
                <c:pt idx="177">
                  <c:v>3.1484772357E-2</c:v>
                </c:pt>
                <c:pt idx="178">
                  <c:v>3.1470719917999997E-2</c:v>
                </c:pt>
                <c:pt idx="179">
                  <c:v>3.1339906169000002E-2</c:v>
                </c:pt>
                <c:pt idx="180">
                  <c:v>3.057302022E-2</c:v>
                </c:pt>
                <c:pt idx="181">
                  <c:v>3.1418726921999998E-2</c:v>
                </c:pt>
                <c:pt idx="182">
                  <c:v>3.0132170999999999E-2</c:v>
                </c:pt>
                <c:pt idx="183">
                  <c:v>2.9765542999999998E-2</c:v>
                </c:pt>
                <c:pt idx="184">
                  <c:v>2.9462225000000002E-2</c:v>
                </c:pt>
                <c:pt idx="185">
                  <c:v>2.9229508000000001E-2</c:v>
                </c:pt>
                <c:pt idx="186">
                  <c:v>2.9057447E-2</c:v>
                </c:pt>
                <c:pt idx="187">
                  <c:v>2.8929087999999999E-2</c:v>
                </c:pt>
                <c:pt idx="188">
                  <c:v>2.8836430999999999E-2</c:v>
                </c:pt>
                <c:pt idx="189">
                  <c:v>2.8776075000000002E-2</c:v>
                </c:pt>
                <c:pt idx="190">
                  <c:v>2.8734168000000001E-2</c:v>
                </c:pt>
                <c:pt idx="191">
                  <c:v>2.8708658000000001E-2</c:v>
                </c:pt>
                <c:pt idx="192">
                  <c:v>2.8691214E-2</c:v>
                </c:pt>
                <c:pt idx="193">
                  <c:v>2.8604953999999998E-2</c:v>
                </c:pt>
                <c:pt idx="194">
                  <c:v>2.8681755999999999E-2</c:v>
                </c:pt>
                <c:pt idx="195">
                  <c:v>2.8688333E-2</c:v>
                </c:pt>
                <c:pt idx="196">
                  <c:v>2.8705246E-2</c:v>
                </c:pt>
                <c:pt idx="197">
                  <c:v>2.8731096000000001E-2</c:v>
                </c:pt>
                <c:pt idx="198">
                  <c:v>2.8744008000000001E-2</c:v>
                </c:pt>
                <c:pt idx="199">
                  <c:v>2.8748269E-2</c:v>
                </c:pt>
                <c:pt idx="200">
                  <c:v>2.8745567E-2</c:v>
                </c:pt>
                <c:pt idx="201">
                  <c:v>2.8744654000000001E-2</c:v>
                </c:pt>
                <c:pt idx="202">
                  <c:v>2.8739771000000001E-2</c:v>
                </c:pt>
                <c:pt idx="203">
                  <c:v>2.8721976999999999E-2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9D-4B29-99AD-E30BA95FB218}"/>
            </c:ext>
          </c:extLst>
        </c:ser>
        <c:ser>
          <c:idx val="2"/>
          <c:order val="2"/>
          <c:tx>
            <c:strRef>
              <c:f>'45'!$E$28</c:f>
              <c:strCache>
                <c:ptCount val="1"/>
                <c:pt idx="0">
                  <c:v>Appalachia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>
              <a:noFill/>
            </a:ln>
          </c:spPr>
          <c:cat>
            <c:numRef>
              <c:f>'45'!$A$53:$A$256</c:f>
              <c:numCache>
                <c:formatCode>mmm\ yyyy</c:formatCode>
                <c:ptCount val="204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  <c:pt idx="147">
                  <c:v>45017</c:v>
                </c:pt>
                <c:pt idx="148">
                  <c:v>45047</c:v>
                </c:pt>
                <c:pt idx="149">
                  <c:v>45078</c:v>
                </c:pt>
                <c:pt idx="150">
                  <c:v>45108</c:v>
                </c:pt>
                <c:pt idx="151">
                  <c:v>45139</c:v>
                </c:pt>
                <c:pt idx="152">
                  <c:v>45170</c:v>
                </c:pt>
                <c:pt idx="153">
                  <c:v>45200</c:v>
                </c:pt>
                <c:pt idx="154">
                  <c:v>45231</c:v>
                </c:pt>
                <c:pt idx="155">
                  <c:v>45261</c:v>
                </c:pt>
                <c:pt idx="156">
                  <c:v>45292</c:v>
                </c:pt>
                <c:pt idx="157">
                  <c:v>45323</c:v>
                </c:pt>
                <c:pt idx="158">
                  <c:v>45352</c:v>
                </c:pt>
                <c:pt idx="159">
                  <c:v>45383</c:v>
                </c:pt>
                <c:pt idx="160">
                  <c:v>45413</c:v>
                </c:pt>
                <c:pt idx="161">
                  <c:v>45444</c:v>
                </c:pt>
                <c:pt idx="162">
                  <c:v>45474</c:v>
                </c:pt>
                <c:pt idx="163">
                  <c:v>45505</c:v>
                </c:pt>
                <c:pt idx="164">
                  <c:v>45536</c:v>
                </c:pt>
                <c:pt idx="165">
                  <c:v>45566</c:v>
                </c:pt>
                <c:pt idx="166">
                  <c:v>45597</c:v>
                </c:pt>
                <c:pt idx="167">
                  <c:v>45627</c:v>
                </c:pt>
                <c:pt idx="168">
                  <c:v>45658</c:v>
                </c:pt>
                <c:pt idx="169">
                  <c:v>45689</c:v>
                </c:pt>
                <c:pt idx="170">
                  <c:v>45717</c:v>
                </c:pt>
                <c:pt idx="171">
                  <c:v>45748</c:v>
                </c:pt>
                <c:pt idx="172">
                  <c:v>45778</c:v>
                </c:pt>
                <c:pt idx="173">
                  <c:v>45809</c:v>
                </c:pt>
                <c:pt idx="174">
                  <c:v>45839</c:v>
                </c:pt>
                <c:pt idx="175">
                  <c:v>45870</c:v>
                </c:pt>
                <c:pt idx="176">
                  <c:v>45901</c:v>
                </c:pt>
                <c:pt idx="177">
                  <c:v>45931</c:v>
                </c:pt>
                <c:pt idx="178">
                  <c:v>45962</c:v>
                </c:pt>
                <c:pt idx="179">
                  <c:v>45992</c:v>
                </c:pt>
                <c:pt idx="180">
                  <c:v>46023</c:v>
                </c:pt>
                <c:pt idx="181">
                  <c:v>46054</c:v>
                </c:pt>
                <c:pt idx="182">
                  <c:v>46082</c:v>
                </c:pt>
                <c:pt idx="183">
                  <c:v>46113</c:v>
                </c:pt>
                <c:pt idx="184">
                  <c:v>46143</c:v>
                </c:pt>
                <c:pt idx="185">
                  <c:v>46174</c:v>
                </c:pt>
                <c:pt idx="186">
                  <c:v>46204</c:v>
                </c:pt>
                <c:pt idx="187">
                  <c:v>46235</c:v>
                </c:pt>
                <c:pt idx="188">
                  <c:v>46266</c:v>
                </c:pt>
                <c:pt idx="189">
                  <c:v>46296</c:v>
                </c:pt>
                <c:pt idx="190">
                  <c:v>46327</c:v>
                </c:pt>
                <c:pt idx="191">
                  <c:v>46357</c:v>
                </c:pt>
                <c:pt idx="192">
                  <c:v>46388</c:v>
                </c:pt>
                <c:pt idx="193">
                  <c:v>46419</c:v>
                </c:pt>
                <c:pt idx="194">
                  <c:v>46447</c:v>
                </c:pt>
                <c:pt idx="195">
                  <c:v>46478</c:v>
                </c:pt>
                <c:pt idx="196">
                  <c:v>46508</c:v>
                </c:pt>
                <c:pt idx="197">
                  <c:v>46539</c:v>
                </c:pt>
                <c:pt idx="198">
                  <c:v>46569</c:v>
                </c:pt>
                <c:pt idx="199">
                  <c:v>46600</c:v>
                </c:pt>
                <c:pt idx="200">
                  <c:v>46631</c:v>
                </c:pt>
                <c:pt idx="201">
                  <c:v>46661</c:v>
                </c:pt>
                <c:pt idx="202">
                  <c:v>46692</c:v>
                </c:pt>
                <c:pt idx="203">
                  <c:v>46722</c:v>
                </c:pt>
              </c:numCache>
            </c:numRef>
          </c:cat>
          <c:val>
            <c:numRef>
              <c:f>'45'!$E$53:$E$256</c:f>
              <c:numCache>
                <c:formatCode>0.00</c:formatCode>
                <c:ptCount val="204"/>
                <c:pt idx="0">
                  <c:v>4.3926975806000003E-2</c:v>
                </c:pt>
                <c:pt idx="1">
                  <c:v>4.4803678929000001E-2</c:v>
                </c:pt>
                <c:pt idx="2">
                  <c:v>4.5404484516000002E-2</c:v>
                </c:pt>
                <c:pt idx="3">
                  <c:v>4.5594072999999999E-2</c:v>
                </c:pt>
                <c:pt idx="4">
                  <c:v>4.6887782581000001E-2</c:v>
                </c:pt>
                <c:pt idx="5">
                  <c:v>4.6816059666999997E-2</c:v>
                </c:pt>
                <c:pt idx="6">
                  <c:v>4.6803215805999998E-2</c:v>
                </c:pt>
                <c:pt idx="7">
                  <c:v>4.9604884839000003E-2</c:v>
                </c:pt>
                <c:pt idx="8">
                  <c:v>4.7496950332999999E-2</c:v>
                </c:pt>
                <c:pt idx="9">
                  <c:v>4.7486540644999999E-2</c:v>
                </c:pt>
                <c:pt idx="10">
                  <c:v>4.8926379333000002E-2</c:v>
                </c:pt>
                <c:pt idx="11">
                  <c:v>4.8696171934999997E-2</c:v>
                </c:pt>
                <c:pt idx="12">
                  <c:v>5.1077470967999999E-2</c:v>
                </c:pt>
                <c:pt idx="13">
                  <c:v>5.2011221724000002E-2</c:v>
                </c:pt>
                <c:pt idx="14">
                  <c:v>5.2902966773999999E-2</c:v>
                </c:pt>
                <c:pt idx="15">
                  <c:v>5.2371960666999999E-2</c:v>
                </c:pt>
                <c:pt idx="16">
                  <c:v>5.1228339677000002E-2</c:v>
                </c:pt>
                <c:pt idx="17">
                  <c:v>5.2200843332999999E-2</c:v>
                </c:pt>
                <c:pt idx="18">
                  <c:v>5.4000806128999997E-2</c:v>
                </c:pt>
                <c:pt idx="19">
                  <c:v>5.6133109032E-2</c:v>
                </c:pt>
                <c:pt idx="20">
                  <c:v>5.7075172333000003E-2</c:v>
                </c:pt>
                <c:pt idx="21">
                  <c:v>5.7928056128999997E-2</c:v>
                </c:pt>
                <c:pt idx="22">
                  <c:v>5.9586341666999998E-2</c:v>
                </c:pt>
                <c:pt idx="23">
                  <c:v>5.9206870000000002E-2</c:v>
                </c:pt>
                <c:pt idx="24">
                  <c:v>6.4501879355E-2</c:v>
                </c:pt>
                <c:pt idx="25">
                  <c:v>6.6411399285999997E-2</c:v>
                </c:pt>
                <c:pt idx="26">
                  <c:v>6.8487977419000007E-2</c:v>
                </c:pt>
                <c:pt idx="27">
                  <c:v>7.0519243999999995E-2</c:v>
                </c:pt>
                <c:pt idx="28">
                  <c:v>7.4328990967999997E-2</c:v>
                </c:pt>
                <c:pt idx="29">
                  <c:v>7.7811389999999994E-2</c:v>
                </c:pt>
                <c:pt idx="30">
                  <c:v>9.0644670967999996E-2</c:v>
                </c:pt>
                <c:pt idx="31">
                  <c:v>9.2387594194E-2</c:v>
                </c:pt>
                <c:pt idx="32">
                  <c:v>8.9607933333000003E-2</c:v>
                </c:pt>
                <c:pt idx="33">
                  <c:v>8.8942126773999999E-2</c:v>
                </c:pt>
                <c:pt idx="34">
                  <c:v>9.2289294999999993E-2</c:v>
                </c:pt>
                <c:pt idx="35">
                  <c:v>9.1559889032000005E-2</c:v>
                </c:pt>
                <c:pt idx="36">
                  <c:v>9.2159432257999996E-2</c:v>
                </c:pt>
                <c:pt idx="37">
                  <c:v>9.5108692142999995E-2</c:v>
                </c:pt>
                <c:pt idx="38">
                  <c:v>9.5537458064999997E-2</c:v>
                </c:pt>
                <c:pt idx="39">
                  <c:v>9.7169564E-2</c:v>
                </c:pt>
                <c:pt idx="40">
                  <c:v>9.9414362903E-2</c:v>
                </c:pt>
                <c:pt idx="41">
                  <c:v>9.9605015000000005E-2</c:v>
                </c:pt>
                <c:pt idx="42">
                  <c:v>0.10305707839</c:v>
                </c:pt>
                <c:pt idx="43">
                  <c:v>0.10699483645000001</c:v>
                </c:pt>
                <c:pt idx="44">
                  <c:v>0.11008216766999999</c:v>
                </c:pt>
                <c:pt idx="45">
                  <c:v>0.11517254774000001</c:v>
                </c:pt>
                <c:pt idx="46">
                  <c:v>0.11746237299999999</c:v>
                </c:pt>
                <c:pt idx="47">
                  <c:v>0.11805581323</c:v>
                </c:pt>
                <c:pt idx="48">
                  <c:v>0.12832370194000001</c:v>
                </c:pt>
                <c:pt idx="49">
                  <c:v>0.13338941606999999</c:v>
                </c:pt>
                <c:pt idx="50">
                  <c:v>0.13440417064999999</c:v>
                </c:pt>
                <c:pt idx="51">
                  <c:v>0.14456915067000001</c:v>
                </c:pt>
                <c:pt idx="52">
                  <c:v>0.14574173452</c:v>
                </c:pt>
                <c:pt idx="53">
                  <c:v>0.14519297867</c:v>
                </c:pt>
                <c:pt idx="54">
                  <c:v>0.14118145226000001</c:v>
                </c:pt>
                <c:pt idx="55">
                  <c:v>0.13840055097000001</c:v>
                </c:pt>
                <c:pt idx="56">
                  <c:v>0.13907609200000001</c:v>
                </c:pt>
                <c:pt idx="57">
                  <c:v>0.14086188516000001</c:v>
                </c:pt>
                <c:pt idx="58">
                  <c:v>0.13991640866999999</c:v>
                </c:pt>
                <c:pt idx="59">
                  <c:v>0.1436698971</c:v>
                </c:pt>
                <c:pt idx="60">
                  <c:v>0.13078819967999999</c:v>
                </c:pt>
                <c:pt idx="61">
                  <c:v>0.12880839552000001</c:v>
                </c:pt>
                <c:pt idx="62">
                  <c:v>0.12692915581</c:v>
                </c:pt>
                <c:pt idx="63">
                  <c:v>0.12082470233000001</c:v>
                </c:pt>
                <c:pt idx="64">
                  <c:v>0.12123889903</c:v>
                </c:pt>
                <c:pt idx="65">
                  <c:v>0.11896237567</c:v>
                </c:pt>
                <c:pt idx="66">
                  <c:v>0.11203779677</c:v>
                </c:pt>
                <c:pt idx="67">
                  <c:v>0.11258298258</c:v>
                </c:pt>
                <c:pt idx="68">
                  <c:v>0.10996886833</c:v>
                </c:pt>
                <c:pt idx="69">
                  <c:v>0.10614886355</c:v>
                </c:pt>
                <c:pt idx="70">
                  <c:v>0.10780244867</c:v>
                </c:pt>
                <c:pt idx="71">
                  <c:v>0.10669061097</c:v>
                </c:pt>
                <c:pt idx="72">
                  <c:v>0.1094491329</c:v>
                </c:pt>
                <c:pt idx="73">
                  <c:v>0.10927687357</c:v>
                </c:pt>
                <c:pt idx="74">
                  <c:v>0.10788125065</c:v>
                </c:pt>
                <c:pt idx="75">
                  <c:v>0.10667784067</c:v>
                </c:pt>
                <c:pt idx="76">
                  <c:v>0.10742065452000001</c:v>
                </c:pt>
                <c:pt idx="77">
                  <c:v>0.107742</c:v>
                </c:pt>
                <c:pt idx="78">
                  <c:v>0.11179533065</c:v>
                </c:pt>
                <c:pt idx="79">
                  <c:v>0.11278733581</c:v>
                </c:pt>
                <c:pt idx="80">
                  <c:v>0.111766421</c:v>
                </c:pt>
                <c:pt idx="81">
                  <c:v>0.11725931903</c:v>
                </c:pt>
                <c:pt idx="82">
                  <c:v>0.11812043367</c:v>
                </c:pt>
                <c:pt idx="83">
                  <c:v>0.11611872161</c:v>
                </c:pt>
                <c:pt idx="84">
                  <c:v>0.11283560258</c:v>
                </c:pt>
                <c:pt idx="85">
                  <c:v>0.11384103893</c:v>
                </c:pt>
                <c:pt idx="86">
                  <c:v>0.11490509516</c:v>
                </c:pt>
                <c:pt idx="87">
                  <c:v>0.11967845633</c:v>
                </c:pt>
                <c:pt idx="88">
                  <c:v>0.11942826742</c:v>
                </c:pt>
                <c:pt idx="89">
                  <c:v>0.11986110799999999</c:v>
                </c:pt>
                <c:pt idx="90">
                  <c:v>0.13285737483999999</c:v>
                </c:pt>
                <c:pt idx="91">
                  <c:v>0.13974948580999999</c:v>
                </c:pt>
                <c:pt idx="92">
                  <c:v>0.14217923632999999</c:v>
                </c:pt>
                <c:pt idx="93">
                  <c:v>0.14744250710000001</c:v>
                </c:pt>
                <c:pt idx="94">
                  <c:v>0.141006415</c:v>
                </c:pt>
                <c:pt idx="95">
                  <c:v>0.13992300838999999</c:v>
                </c:pt>
                <c:pt idx="96">
                  <c:v>0.13617888839</c:v>
                </c:pt>
                <c:pt idx="97">
                  <c:v>0.13114652857</c:v>
                </c:pt>
                <c:pt idx="98">
                  <c:v>0.12589754386999999</c:v>
                </c:pt>
                <c:pt idx="99">
                  <c:v>0.14059437732999999</c:v>
                </c:pt>
                <c:pt idx="100">
                  <c:v>0.14097315387000001</c:v>
                </c:pt>
                <c:pt idx="101">
                  <c:v>0.14393302099999999</c:v>
                </c:pt>
                <c:pt idx="102">
                  <c:v>0.16279007387</c:v>
                </c:pt>
                <c:pt idx="103">
                  <c:v>0.16657261226</c:v>
                </c:pt>
                <c:pt idx="104">
                  <c:v>0.16963356466999999</c:v>
                </c:pt>
                <c:pt idx="105">
                  <c:v>0.16951362645000001</c:v>
                </c:pt>
                <c:pt idx="106">
                  <c:v>0.16683789900000001</c:v>
                </c:pt>
                <c:pt idx="107">
                  <c:v>0.16317258194000001</c:v>
                </c:pt>
                <c:pt idx="108">
                  <c:v>0.15600896839</c:v>
                </c:pt>
                <c:pt idx="109">
                  <c:v>0.15430863103</c:v>
                </c:pt>
                <c:pt idx="110">
                  <c:v>0.14655362225999999</c:v>
                </c:pt>
                <c:pt idx="111">
                  <c:v>0.13088381032999999</c:v>
                </c:pt>
                <c:pt idx="112">
                  <c:v>0.12830006355000001</c:v>
                </c:pt>
                <c:pt idx="113">
                  <c:v>0.13280013066999999</c:v>
                </c:pt>
                <c:pt idx="114">
                  <c:v>0.13774637871000001</c:v>
                </c:pt>
                <c:pt idx="115">
                  <c:v>0.14732932032000001</c:v>
                </c:pt>
                <c:pt idx="116">
                  <c:v>0.15365162600000001</c:v>
                </c:pt>
                <c:pt idx="117">
                  <c:v>0.13774020774000001</c:v>
                </c:pt>
                <c:pt idx="118">
                  <c:v>0.134139281</c:v>
                </c:pt>
                <c:pt idx="119">
                  <c:v>0.13588834645</c:v>
                </c:pt>
                <c:pt idx="120">
                  <c:v>0.13641927710000001</c:v>
                </c:pt>
                <c:pt idx="121">
                  <c:v>0.13427281143</c:v>
                </c:pt>
                <c:pt idx="122">
                  <c:v>0.13509767677000001</c:v>
                </c:pt>
                <c:pt idx="123">
                  <c:v>0.139618678</c:v>
                </c:pt>
                <c:pt idx="124">
                  <c:v>0.13235554613</c:v>
                </c:pt>
                <c:pt idx="125">
                  <c:v>0.12922340399999999</c:v>
                </c:pt>
                <c:pt idx="126">
                  <c:v>0.12184244258</c:v>
                </c:pt>
                <c:pt idx="127">
                  <c:v>0.12605031032</c:v>
                </c:pt>
                <c:pt idx="128">
                  <c:v>0.12832046133</c:v>
                </c:pt>
                <c:pt idx="129">
                  <c:v>0.11567815742</c:v>
                </c:pt>
                <c:pt idx="130">
                  <c:v>0.11828670567000001</c:v>
                </c:pt>
                <c:pt idx="131">
                  <c:v>0.11223259903</c:v>
                </c:pt>
                <c:pt idx="132">
                  <c:v>0.11737714387000001</c:v>
                </c:pt>
                <c:pt idx="133">
                  <c:v>0.11869102570999999</c:v>
                </c:pt>
                <c:pt idx="134">
                  <c:v>0.12231732258</c:v>
                </c:pt>
                <c:pt idx="135">
                  <c:v>0.12988616767</c:v>
                </c:pt>
                <c:pt idx="136">
                  <c:v>0.12780221871</c:v>
                </c:pt>
                <c:pt idx="137">
                  <c:v>0.125049565</c:v>
                </c:pt>
                <c:pt idx="138">
                  <c:v>0.12800618967999999</c:v>
                </c:pt>
                <c:pt idx="139">
                  <c:v>0.12566145710000001</c:v>
                </c:pt>
                <c:pt idx="140">
                  <c:v>0.12546438200000001</c:v>
                </c:pt>
                <c:pt idx="141">
                  <c:v>0.13345742742</c:v>
                </c:pt>
                <c:pt idx="142">
                  <c:v>0.13589083332999999</c:v>
                </c:pt>
                <c:pt idx="143">
                  <c:v>0.13394776871</c:v>
                </c:pt>
                <c:pt idx="144">
                  <c:v>0.13910228176</c:v>
                </c:pt>
                <c:pt idx="145">
                  <c:v>0.14496605931000001</c:v>
                </c:pt>
                <c:pt idx="146">
                  <c:v>0.14242433201999999</c:v>
                </c:pt>
                <c:pt idx="147">
                  <c:v>0.14348740092000001</c:v>
                </c:pt>
                <c:pt idx="148">
                  <c:v>0.14468173877000001</c:v>
                </c:pt>
                <c:pt idx="149">
                  <c:v>0.14646846762999999</c:v>
                </c:pt>
                <c:pt idx="150">
                  <c:v>0.13694828411000001</c:v>
                </c:pt>
                <c:pt idx="151">
                  <c:v>0.13795795819000001</c:v>
                </c:pt>
                <c:pt idx="152">
                  <c:v>0.13511224400999999</c:v>
                </c:pt>
                <c:pt idx="153">
                  <c:v>0.15564133672</c:v>
                </c:pt>
                <c:pt idx="154">
                  <c:v>0.15333428792000001</c:v>
                </c:pt>
                <c:pt idx="155">
                  <c:v>0.14645716003000001</c:v>
                </c:pt>
                <c:pt idx="156">
                  <c:v>0.13707925000000001</c:v>
                </c:pt>
                <c:pt idx="157">
                  <c:v>0.132977438</c:v>
                </c:pt>
                <c:pt idx="158">
                  <c:v>0.13092394500000001</c:v>
                </c:pt>
                <c:pt idx="159">
                  <c:v>0.14333174800000001</c:v>
                </c:pt>
                <c:pt idx="160">
                  <c:v>0.142212012</c:v>
                </c:pt>
                <c:pt idx="161">
                  <c:v>0.139460474</c:v>
                </c:pt>
                <c:pt idx="162">
                  <c:v>0.14931836300000001</c:v>
                </c:pt>
                <c:pt idx="163">
                  <c:v>0.147535632</c:v>
                </c:pt>
                <c:pt idx="164">
                  <c:v>0.14585625899999999</c:v>
                </c:pt>
                <c:pt idx="165">
                  <c:v>0.16235443799999999</c:v>
                </c:pt>
                <c:pt idx="166">
                  <c:v>0.158456915</c:v>
                </c:pt>
                <c:pt idx="167">
                  <c:v>0.15620809099999999</c:v>
                </c:pt>
                <c:pt idx="168">
                  <c:v>0.1683418981</c:v>
                </c:pt>
                <c:pt idx="169">
                  <c:v>0.17734909907999999</c:v>
                </c:pt>
                <c:pt idx="170">
                  <c:v>0.17988199346</c:v>
                </c:pt>
                <c:pt idx="171">
                  <c:v>0.18566112083</c:v>
                </c:pt>
                <c:pt idx="172">
                  <c:v>0.19423001391</c:v>
                </c:pt>
                <c:pt idx="173">
                  <c:v>0.18846679341</c:v>
                </c:pt>
                <c:pt idx="174">
                  <c:v>0.20224655928999999</c:v>
                </c:pt>
                <c:pt idx="175">
                  <c:v>0.20587991742</c:v>
                </c:pt>
                <c:pt idx="176">
                  <c:v>0.20039803317999999</c:v>
                </c:pt>
                <c:pt idx="177">
                  <c:v>0.20209968906</c:v>
                </c:pt>
                <c:pt idx="178">
                  <c:v>0.19115403279000001</c:v>
                </c:pt>
                <c:pt idx="179">
                  <c:v>0.18950781338</c:v>
                </c:pt>
                <c:pt idx="180">
                  <c:v>0.18257764742999999</c:v>
                </c:pt>
                <c:pt idx="181">
                  <c:v>0.19777385895999999</c:v>
                </c:pt>
                <c:pt idx="182">
                  <c:v>0.19791113799999999</c:v>
                </c:pt>
                <c:pt idx="183">
                  <c:v>0.20039509599999999</c:v>
                </c:pt>
                <c:pt idx="184">
                  <c:v>0.202506358</c:v>
                </c:pt>
                <c:pt idx="185">
                  <c:v>0.20392585899999999</c:v>
                </c:pt>
                <c:pt idx="186">
                  <c:v>0.20491051399999999</c:v>
                </c:pt>
                <c:pt idx="187">
                  <c:v>0.205373101</c:v>
                </c:pt>
                <c:pt idx="188">
                  <c:v>0.20545677500000001</c:v>
                </c:pt>
                <c:pt idx="189">
                  <c:v>0.2052022</c:v>
                </c:pt>
                <c:pt idx="190">
                  <c:v>0.20487751000000001</c:v>
                </c:pt>
                <c:pt idx="191">
                  <c:v>0.20402204299999999</c:v>
                </c:pt>
                <c:pt idx="192">
                  <c:v>0.20268560499999999</c:v>
                </c:pt>
                <c:pt idx="193">
                  <c:v>0.20120513400000001</c:v>
                </c:pt>
                <c:pt idx="194">
                  <c:v>0.20015350300000001</c:v>
                </c:pt>
                <c:pt idx="195">
                  <c:v>0.199207311</c:v>
                </c:pt>
                <c:pt idx="196">
                  <c:v>0.198482565</c:v>
                </c:pt>
                <c:pt idx="197">
                  <c:v>0.19792781500000001</c:v>
                </c:pt>
                <c:pt idx="198">
                  <c:v>0.197306437</c:v>
                </c:pt>
                <c:pt idx="199">
                  <c:v>0.196767158</c:v>
                </c:pt>
                <c:pt idx="200">
                  <c:v>0.19663746200000001</c:v>
                </c:pt>
                <c:pt idx="201">
                  <c:v>0.19664208999999999</c:v>
                </c:pt>
                <c:pt idx="202">
                  <c:v>0.196673758</c:v>
                </c:pt>
                <c:pt idx="203">
                  <c:v>0.196682054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9D-4B29-99AD-E30BA95FB218}"/>
            </c:ext>
          </c:extLst>
        </c:ser>
        <c:ser>
          <c:idx val="3"/>
          <c:order val="3"/>
          <c:tx>
            <c:strRef>
              <c:f>'45'!$D$28</c:f>
              <c:strCache>
                <c:ptCount val="1"/>
                <c:pt idx="0">
                  <c:v>Bakken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  <a:alpha val="70000"/>
              </a:schemeClr>
            </a:solidFill>
            <a:ln>
              <a:noFill/>
            </a:ln>
          </c:spPr>
          <c:cat>
            <c:numRef>
              <c:f>'45'!$A$53:$A$256</c:f>
              <c:numCache>
                <c:formatCode>mmm\ yyyy</c:formatCode>
                <c:ptCount val="204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  <c:pt idx="147">
                  <c:v>45017</c:v>
                </c:pt>
                <c:pt idx="148">
                  <c:v>45047</c:v>
                </c:pt>
                <c:pt idx="149">
                  <c:v>45078</c:v>
                </c:pt>
                <c:pt idx="150">
                  <c:v>45108</c:v>
                </c:pt>
                <c:pt idx="151">
                  <c:v>45139</c:v>
                </c:pt>
                <c:pt idx="152">
                  <c:v>45170</c:v>
                </c:pt>
                <c:pt idx="153">
                  <c:v>45200</c:v>
                </c:pt>
                <c:pt idx="154">
                  <c:v>45231</c:v>
                </c:pt>
                <c:pt idx="155">
                  <c:v>45261</c:v>
                </c:pt>
                <c:pt idx="156">
                  <c:v>45292</c:v>
                </c:pt>
                <c:pt idx="157">
                  <c:v>45323</c:v>
                </c:pt>
                <c:pt idx="158">
                  <c:v>45352</c:v>
                </c:pt>
                <c:pt idx="159">
                  <c:v>45383</c:v>
                </c:pt>
                <c:pt idx="160">
                  <c:v>45413</c:v>
                </c:pt>
                <c:pt idx="161">
                  <c:v>45444</c:v>
                </c:pt>
                <c:pt idx="162">
                  <c:v>45474</c:v>
                </c:pt>
                <c:pt idx="163">
                  <c:v>45505</c:v>
                </c:pt>
                <c:pt idx="164">
                  <c:v>45536</c:v>
                </c:pt>
                <c:pt idx="165">
                  <c:v>45566</c:v>
                </c:pt>
                <c:pt idx="166">
                  <c:v>45597</c:v>
                </c:pt>
                <c:pt idx="167">
                  <c:v>45627</c:v>
                </c:pt>
                <c:pt idx="168">
                  <c:v>45658</c:v>
                </c:pt>
                <c:pt idx="169">
                  <c:v>45689</c:v>
                </c:pt>
                <c:pt idx="170">
                  <c:v>45717</c:v>
                </c:pt>
                <c:pt idx="171">
                  <c:v>45748</c:v>
                </c:pt>
                <c:pt idx="172">
                  <c:v>45778</c:v>
                </c:pt>
                <c:pt idx="173">
                  <c:v>45809</c:v>
                </c:pt>
                <c:pt idx="174">
                  <c:v>45839</c:v>
                </c:pt>
                <c:pt idx="175">
                  <c:v>45870</c:v>
                </c:pt>
                <c:pt idx="176">
                  <c:v>45901</c:v>
                </c:pt>
                <c:pt idx="177">
                  <c:v>45931</c:v>
                </c:pt>
                <c:pt idx="178">
                  <c:v>45962</c:v>
                </c:pt>
                <c:pt idx="179">
                  <c:v>45992</c:v>
                </c:pt>
                <c:pt idx="180">
                  <c:v>46023</c:v>
                </c:pt>
                <c:pt idx="181">
                  <c:v>46054</c:v>
                </c:pt>
                <c:pt idx="182">
                  <c:v>46082</c:v>
                </c:pt>
                <c:pt idx="183">
                  <c:v>46113</c:v>
                </c:pt>
                <c:pt idx="184">
                  <c:v>46143</c:v>
                </c:pt>
                <c:pt idx="185">
                  <c:v>46174</c:v>
                </c:pt>
                <c:pt idx="186">
                  <c:v>46204</c:v>
                </c:pt>
                <c:pt idx="187">
                  <c:v>46235</c:v>
                </c:pt>
                <c:pt idx="188">
                  <c:v>46266</c:v>
                </c:pt>
                <c:pt idx="189">
                  <c:v>46296</c:v>
                </c:pt>
                <c:pt idx="190">
                  <c:v>46327</c:v>
                </c:pt>
                <c:pt idx="191">
                  <c:v>46357</c:v>
                </c:pt>
                <c:pt idx="192">
                  <c:v>46388</c:v>
                </c:pt>
                <c:pt idx="193">
                  <c:v>46419</c:v>
                </c:pt>
                <c:pt idx="194">
                  <c:v>46447</c:v>
                </c:pt>
                <c:pt idx="195">
                  <c:v>46478</c:v>
                </c:pt>
                <c:pt idx="196">
                  <c:v>46508</c:v>
                </c:pt>
                <c:pt idx="197">
                  <c:v>46539</c:v>
                </c:pt>
                <c:pt idx="198">
                  <c:v>46569</c:v>
                </c:pt>
                <c:pt idx="199">
                  <c:v>46600</c:v>
                </c:pt>
                <c:pt idx="200">
                  <c:v>46631</c:v>
                </c:pt>
                <c:pt idx="201">
                  <c:v>46661</c:v>
                </c:pt>
                <c:pt idx="202">
                  <c:v>46692</c:v>
                </c:pt>
                <c:pt idx="203">
                  <c:v>46722</c:v>
                </c:pt>
              </c:numCache>
            </c:numRef>
          </c:cat>
          <c:val>
            <c:numRef>
              <c:f>'45'!$D$53:$D$256</c:f>
              <c:numCache>
                <c:formatCode>0.00</c:formatCode>
                <c:ptCount val="204"/>
                <c:pt idx="0">
                  <c:v>0.35363902387000001</c:v>
                </c:pt>
                <c:pt idx="1">
                  <c:v>0.36052860070999998</c:v>
                </c:pt>
                <c:pt idx="2">
                  <c:v>0.37237785677000002</c:v>
                </c:pt>
                <c:pt idx="3">
                  <c:v>0.36329744867000002</c:v>
                </c:pt>
                <c:pt idx="4">
                  <c:v>0.37573226097000001</c:v>
                </c:pt>
                <c:pt idx="5">
                  <c:v>0.39824238467</c:v>
                </c:pt>
                <c:pt idx="6">
                  <c:v>0.43898885645000002</c:v>
                </c:pt>
                <c:pt idx="7">
                  <c:v>0.45836595612999997</c:v>
                </c:pt>
                <c:pt idx="8">
                  <c:v>0.47679623100000001</c:v>
                </c:pt>
                <c:pt idx="9">
                  <c:v>0.50455455258000004</c:v>
                </c:pt>
                <c:pt idx="10">
                  <c:v>0.52517444033000005</c:v>
                </c:pt>
                <c:pt idx="11">
                  <c:v>0.54939452934999999</c:v>
                </c:pt>
                <c:pt idx="12">
                  <c:v>0.56160867709999995</c:v>
                </c:pt>
                <c:pt idx="13">
                  <c:v>0.57525966447999999</c:v>
                </c:pt>
                <c:pt idx="14">
                  <c:v>0.59519583418999999</c:v>
                </c:pt>
                <c:pt idx="15">
                  <c:v>0.63077523332999996</c:v>
                </c:pt>
                <c:pt idx="16">
                  <c:v>0.66307696322999998</c:v>
                </c:pt>
                <c:pt idx="17">
                  <c:v>0.68122723600000001</c:v>
                </c:pt>
                <c:pt idx="18">
                  <c:v>0.69822628257999997</c:v>
                </c:pt>
                <c:pt idx="19">
                  <c:v>0.72752932000000003</c:v>
                </c:pt>
                <c:pt idx="20">
                  <c:v>0.75294337200000006</c:v>
                </c:pt>
                <c:pt idx="21">
                  <c:v>0.77726375000000003</c:v>
                </c:pt>
                <c:pt idx="22">
                  <c:v>0.76393767933000001</c:v>
                </c:pt>
                <c:pt idx="23">
                  <c:v>0.79648904515999996</c:v>
                </c:pt>
                <c:pt idx="24">
                  <c:v>0.76629474515999996</c:v>
                </c:pt>
                <c:pt idx="25">
                  <c:v>0.80990851928999996</c:v>
                </c:pt>
                <c:pt idx="26">
                  <c:v>0.81703675323000002</c:v>
                </c:pt>
                <c:pt idx="27">
                  <c:v>0.82538422933</c:v>
                </c:pt>
                <c:pt idx="28">
                  <c:v>0.84245713257999999</c:v>
                </c:pt>
                <c:pt idx="29">
                  <c:v>0.85457168533000005</c:v>
                </c:pt>
                <c:pt idx="30">
                  <c:v>0.90629618032000003</c:v>
                </c:pt>
                <c:pt idx="31">
                  <c:v>0.94459786000000001</c:v>
                </c:pt>
                <c:pt idx="32">
                  <c:v>0.96576146266999996</c:v>
                </c:pt>
                <c:pt idx="33">
                  <c:v>0.97680380806</c:v>
                </c:pt>
                <c:pt idx="34">
                  <c:v>1.0097653692999999</c:v>
                </c:pt>
                <c:pt idx="35">
                  <c:v>0.96030917677000005</c:v>
                </c:pt>
                <c:pt idx="36">
                  <c:v>0.96503948160999997</c:v>
                </c:pt>
                <c:pt idx="37">
                  <c:v>0.98012313570999998</c:v>
                </c:pt>
                <c:pt idx="38">
                  <c:v>1.0025785297000001</c:v>
                </c:pt>
                <c:pt idx="39">
                  <c:v>1.0316908602999999</c:v>
                </c:pt>
                <c:pt idx="40">
                  <c:v>1.0628366012999999</c:v>
                </c:pt>
                <c:pt idx="41">
                  <c:v>1.118317131</c:v>
                </c:pt>
                <c:pt idx="42">
                  <c:v>1.1437519642</c:v>
                </c:pt>
                <c:pt idx="43">
                  <c:v>1.1608459303000001</c:v>
                </c:pt>
                <c:pt idx="44">
                  <c:v>1.213980568</c:v>
                </c:pt>
                <c:pt idx="45">
                  <c:v>1.2136850852000001</c:v>
                </c:pt>
                <c:pt idx="46">
                  <c:v>1.2195411757000001</c:v>
                </c:pt>
                <c:pt idx="47">
                  <c:v>1.2614140925999999</c:v>
                </c:pt>
                <c:pt idx="48">
                  <c:v>1.2233512997</c:v>
                </c:pt>
                <c:pt idx="49">
                  <c:v>1.2136125621</c:v>
                </c:pt>
                <c:pt idx="50">
                  <c:v>1.2236649006</c:v>
                </c:pt>
                <c:pt idx="51">
                  <c:v>1.2046178222999999</c:v>
                </c:pt>
                <c:pt idx="52">
                  <c:v>1.2343313660999999</c:v>
                </c:pt>
                <c:pt idx="53">
                  <c:v>1.2399481240000001</c:v>
                </c:pt>
                <c:pt idx="54">
                  <c:v>1.2352455384000001</c:v>
                </c:pt>
                <c:pt idx="55">
                  <c:v>1.2142676413</c:v>
                </c:pt>
                <c:pt idx="56">
                  <c:v>1.1879009517000001</c:v>
                </c:pt>
                <c:pt idx="57">
                  <c:v>1.1966407958</c:v>
                </c:pt>
                <c:pt idx="58">
                  <c:v>1.2042558393</c:v>
                </c:pt>
                <c:pt idx="59">
                  <c:v>1.1739981365000001</c:v>
                </c:pt>
                <c:pt idx="60">
                  <c:v>1.1411229199999999</c:v>
                </c:pt>
                <c:pt idx="61">
                  <c:v>1.1382959133999999</c:v>
                </c:pt>
                <c:pt idx="62">
                  <c:v>1.1296034445000001</c:v>
                </c:pt>
                <c:pt idx="63">
                  <c:v>1.0592940833</c:v>
                </c:pt>
                <c:pt idx="64">
                  <c:v>1.0644292905999999</c:v>
                </c:pt>
                <c:pt idx="65">
                  <c:v>1.0441803607</c:v>
                </c:pt>
                <c:pt idx="66">
                  <c:v>1.0458162632000001</c:v>
                </c:pt>
                <c:pt idx="67">
                  <c:v>0.99830999418999999</c:v>
                </c:pt>
                <c:pt idx="68">
                  <c:v>0.98712633699999996</c:v>
                </c:pt>
                <c:pt idx="69">
                  <c:v>1.0586273977</c:v>
                </c:pt>
                <c:pt idx="70">
                  <c:v>1.0484928060000001</c:v>
                </c:pt>
                <c:pt idx="71">
                  <c:v>0.95648254096999996</c:v>
                </c:pt>
                <c:pt idx="72">
                  <c:v>0.99685465805999995</c:v>
                </c:pt>
                <c:pt idx="73">
                  <c:v>1.0463395621</c:v>
                </c:pt>
                <c:pt idx="74">
                  <c:v>1.0360215747999999</c:v>
                </c:pt>
                <c:pt idx="75">
                  <c:v>1.0598348980000001</c:v>
                </c:pt>
                <c:pt idx="76">
                  <c:v>1.0478704489999999</c:v>
                </c:pt>
                <c:pt idx="77">
                  <c:v>1.0432981622999999</c:v>
                </c:pt>
                <c:pt idx="78">
                  <c:v>1.0605962977000001</c:v>
                </c:pt>
                <c:pt idx="79">
                  <c:v>1.0986642119000001</c:v>
                </c:pt>
                <c:pt idx="80">
                  <c:v>1.1132801237000001</c:v>
                </c:pt>
                <c:pt idx="81">
                  <c:v>1.1906685787</c:v>
                </c:pt>
                <c:pt idx="82">
                  <c:v>1.2007123</c:v>
                </c:pt>
                <c:pt idx="83">
                  <c:v>1.1815401394</c:v>
                </c:pt>
                <c:pt idx="84">
                  <c:v>1.1803924065</c:v>
                </c:pt>
                <c:pt idx="85">
                  <c:v>1.1790262514000001</c:v>
                </c:pt>
                <c:pt idx="86">
                  <c:v>1.1654455661000001</c:v>
                </c:pt>
                <c:pt idx="87">
                  <c:v>1.2294062097</c:v>
                </c:pt>
                <c:pt idx="88">
                  <c:v>1.2509281486999999</c:v>
                </c:pt>
                <c:pt idx="89">
                  <c:v>1.2377908763000001</c:v>
                </c:pt>
                <c:pt idx="90">
                  <c:v>1.2797342742</c:v>
                </c:pt>
                <c:pt idx="91">
                  <c:v>1.3041019732000001</c:v>
                </c:pt>
                <c:pt idx="92">
                  <c:v>1.3683459697</c:v>
                </c:pt>
                <c:pt idx="93">
                  <c:v>1.4009099374</c:v>
                </c:pt>
                <c:pt idx="94">
                  <c:v>1.3884068503</c:v>
                </c:pt>
                <c:pt idx="95">
                  <c:v>1.4113788803</c:v>
                </c:pt>
                <c:pt idx="96">
                  <c:v>1.4102955197</c:v>
                </c:pt>
                <c:pt idx="97">
                  <c:v>1.3416659118000001</c:v>
                </c:pt>
                <c:pt idx="98">
                  <c:v>1.4007466432</c:v>
                </c:pt>
                <c:pt idx="99">
                  <c:v>1.4036182003</c:v>
                </c:pt>
                <c:pt idx="100">
                  <c:v>1.4056186267999999</c:v>
                </c:pt>
                <c:pt idx="101">
                  <c:v>1.4342487117</c:v>
                </c:pt>
                <c:pt idx="102">
                  <c:v>1.4537034176999999</c:v>
                </c:pt>
                <c:pt idx="103">
                  <c:v>1.4864583477</c:v>
                </c:pt>
                <c:pt idx="104">
                  <c:v>1.4522472957000001</c:v>
                </c:pt>
                <c:pt idx="105">
                  <c:v>1.526053431</c:v>
                </c:pt>
                <c:pt idx="106">
                  <c:v>1.5294041137000001</c:v>
                </c:pt>
                <c:pt idx="107">
                  <c:v>1.4865403571</c:v>
                </c:pt>
                <c:pt idx="108">
                  <c:v>1.4397555425999999</c:v>
                </c:pt>
                <c:pt idx="109">
                  <c:v>1.4626061802999999</c:v>
                </c:pt>
                <c:pt idx="110">
                  <c:v>1.4484488289999999</c:v>
                </c:pt>
                <c:pt idx="111">
                  <c:v>1.2295609667</c:v>
                </c:pt>
                <c:pt idx="112">
                  <c:v>0.86086908676999996</c:v>
                </c:pt>
                <c:pt idx="113">
                  <c:v>0.90028535167000001</c:v>
                </c:pt>
                <c:pt idx="114">
                  <c:v>1.0533477729</c:v>
                </c:pt>
                <c:pt idx="115">
                  <c:v>1.1746087803</c:v>
                </c:pt>
                <c:pt idx="116">
                  <c:v>1.2290881033000001</c:v>
                </c:pt>
                <c:pt idx="117">
                  <c:v>1.2363000819000001</c:v>
                </c:pt>
                <c:pt idx="118">
                  <c:v>1.2316100969999999</c:v>
                </c:pt>
                <c:pt idx="119">
                  <c:v>1.1958506626000001</c:v>
                </c:pt>
                <c:pt idx="120">
                  <c:v>1.1587488361</c:v>
                </c:pt>
                <c:pt idx="121">
                  <c:v>1.0949230861000001</c:v>
                </c:pt>
                <c:pt idx="122">
                  <c:v>1.1208681406000001</c:v>
                </c:pt>
                <c:pt idx="123">
                  <c:v>1.1335796362999999</c:v>
                </c:pt>
                <c:pt idx="124">
                  <c:v>1.1402843452</c:v>
                </c:pt>
                <c:pt idx="125">
                  <c:v>1.143390068</c:v>
                </c:pt>
                <c:pt idx="126">
                  <c:v>1.0883471847999999</c:v>
                </c:pt>
                <c:pt idx="127">
                  <c:v>1.1207534339</c:v>
                </c:pt>
                <c:pt idx="128">
                  <c:v>1.1277712929999999</c:v>
                </c:pt>
                <c:pt idx="129">
                  <c:v>1.1257488571000001</c:v>
                </c:pt>
                <c:pt idx="130">
                  <c:v>1.1747201257</c:v>
                </c:pt>
                <c:pt idx="131">
                  <c:v>1.1579323445</c:v>
                </c:pt>
                <c:pt idx="132">
                  <c:v>1.1032074287</c:v>
                </c:pt>
                <c:pt idx="133">
                  <c:v>1.1060052386000001</c:v>
                </c:pt>
                <c:pt idx="134">
                  <c:v>1.1424532716</c:v>
                </c:pt>
                <c:pt idx="135">
                  <c:v>0.93430461833</c:v>
                </c:pt>
                <c:pt idx="136">
                  <c:v>1.0731263677</c:v>
                </c:pt>
                <c:pt idx="137">
                  <c:v>1.1199981382999999</c:v>
                </c:pt>
                <c:pt idx="138">
                  <c:v>1.0914680181</c:v>
                </c:pt>
                <c:pt idx="139">
                  <c:v>1.092548131</c:v>
                </c:pt>
                <c:pt idx="140">
                  <c:v>1.139733125</c:v>
                </c:pt>
                <c:pt idx="141">
                  <c:v>1.1318890747999999</c:v>
                </c:pt>
                <c:pt idx="142">
                  <c:v>1.1162169703</c:v>
                </c:pt>
                <c:pt idx="143">
                  <c:v>0.97970234354999997</c:v>
                </c:pt>
                <c:pt idx="144">
                  <c:v>1.0891295296000001</c:v>
                </c:pt>
                <c:pt idx="145">
                  <c:v>1.1847425163</c:v>
                </c:pt>
                <c:pt idx="146">
                  <c:v>1.1513590644</c:v>
                </c:pt>
                <c:pt idx="147">
                  <c:v>1.1583598877000001</c:v>
                </c:pt>
                <c:pt idx="148">
                  <c:v>1.1618561056000001</c:v>
                </c:pt>
                <c:pt idx="149">
                  <c:v>1.1943457550000001</c:v>
                </c:pt>
                <c:pt idx="150">
                  <c:v>1.2043724955999999</c:v>
                </c:pt>
                <c:pt idx="151">
                  <c:v>1.243982734</c:v>
                </c:pt>
                <c:pt idx="152">
                  <c:v>1.3247517449999999</c:v>
                </c:pt>
                <c:pt idx="153">
                  <c:v>1.2914911514</c:v>
                </c:pt>
                <c:pt idx="154">
                  <c:v>1.3168269078999999</c:v>
                </c:pt>
                <c:pt idx="155">
                  <c:v>1.3121105100999999</c:v>
                </c:pt>
                <c:pt idx="156">
                  <c:v>1.1378092</c:v>
                </c:pt>
                <c:pt idx="157">
                  <c:v>1.2929490809999999</c:v>
                </c:pt>
                <c:pt idx="158">
                  <c:v>1.2732766630000001</c:v>
                </c:pt>
                <c:pt idx="159">
                  <c:v>1.2864560119999999</c:v>
                </c:pt>
                <c:pt idx="160">
                  <c:v>1.243400098</c:v>
                </c:pt>
                <c:pt idx="161">
                  <c:v>1.2305958210000001</c:v>
                </c:pt>
                <c:pt idx="162">
                  <c:v>1.214962482</c:v>
                </c:pt>
                <c:pt idx="163">
                  <c:v>1.2300348189999999</c:v>
                </c:pt>
                <c:pt idx="164">
                  <c:v>1.253199588</c:v>
                </c:pt>
                <c:pt idx="165">
                  <c:v>1.2349565600000001</c:v>
                </c:pt>
                <c:pt idx="166">
                  <c:v>1.283365933</c:v>
                </c:pt>
                <c:pt idx="167">
                  <c:v>1.247508968</c:v>
                </c:pt>
                <c:pt idx="168">
                  <c:v>1.2231277103</c:v>
                </c:pt>
                <c:pt idx="169">
                  <c:v>1.1878505006</c:v>
                </c:pt>
                <c:pt idx="170">
                  <c:v>1.2276506817999999</c:v>
                </c:pt>
                <c:pt idx="171">
                  <c:v>1.2131951536000001</c:v>
                </c:pt>
                <c:pt idx="172">
                  <c:v>1.1762960098999999</c:v>
                </c:pt>
                <c:pt idx="173">
                  <c:v>1.2146322967000001</c:v>
                </c:pt>
                <c:pt idx="174">
                  <c:v>1.2339828432</c:v>
                </c:pt>
                <c:pt idx="175">
                  <c:v>1.225238201</c:v>
                </c:pt>
                <c:pt idx="176">
                  <c:v>1.2172293189000001</c:v>
                </c:pt>
                <c:pt idx="177">
                  <c:v>1.2287614052</c:v>
                </c:pt>
                <c:pt idx="178">
                  <c:v>1.2286233708000001</c:v>
                </c:pt>
                <c:pt idx="179">
                  <c:v>1.15391165</c:v>
                </c:pt>
                <c:pt idx="180">
                  <c:v>1.1686450757</c:v>
                </c:pt>
                <c:pt idx="181">
                  <c:v>1.1594869394</c:v>
                </c:pt>
                <c:pt idx="182">
                  <c:v>1.200056877</c:v>
                </c:pt>
                <c:pt idx="183">
                  <c:v>1.1970955539999999</c:v>
                </c:pt>
                <c:pt idx="184">
                  <c:v>1.1949154740000001</c:v>
                </c:pt>
                <c:pt idx="185">
                  <c:v>1.1929192049999999</c:v>
                </c:pt>
                <c:pt idx="186">
                  <c:v>1.1912102229999999</c:v>
                </c:pt>
                <c:pt idx="187">
                  <c:v>1.1899357740000001</c:v>
                </c:pt>
                <c:pt idx="188">
                  <c:v>1.1885349220000001</c:v>
                </c:pt>
                <c:pt idx="189">
                  <c:v>1.1859971600000001</c:v>
                </c:pt>
                <c:pt idx="190">
                  <c:v>1.1805835149999999</c:v>
                </c:pt>
                <c:pt idx="191">
                  <c:v>1.1749547899999999</c:v>
                </c:pt>
                <c:pt idx="192">
                  <c:v>1.174158459</c:v>
                </c:pt>
                <c:pt idx="193">
                  <c:v>1.16567121</c:v>
                </c:pt>
                <c:pt idx="194">
                  <c:v>1.1806665439999999</c:v>
                </c:pt>
                <c:pt idx="195">
                  <c:v>1.1865352870000001</c:v>
                </c:pt>
                <c:pt idx="196">
                  <c:v>1.193617838</c:v>
                </c:pt>
                <c:pt idx="197">
                  <c:v>1.2006338999999999</c:v>
                </c:pt>
                <c:pt idx="198">
                  <c:v>1.2077332869999999</c:v>
                </c:pt>
                <c:pt idx="199">
                  <c:v>1.214965434</c:v>
                </c:pt>
                <c:pt idx="200">
                  <c:v>1.221874055</c:v>
                </c:pt>
                <c:pt idx="201">
                  <c:v>1.227991211</c:v>
                </c:pt>
                <c:pt idx="202">
                  <c:v>1.2325432730000001</c:v>
                </c:pt>
                <c:pt idx="203">
                  <c:v>1.2361194179999999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9D-4B29-99AD-E30BA95FB218}"/>
            </c:ext>
          </c:extLst>
        </c:ser>
        <c:ser>
          <c:idx val="1"/>
          <c:order val="4"/>
          <c:tx>
            <c:strRef>
              <c:f>'45'!$C$28</c:f>
              <c:strCache>
                <c:ptCount val="1"/>
                <c:pt idx="0">
                  <c:v>Permian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  <a:alpha val="70000"/>
              </a:schemeClr>
            </a:solidFill>
          </c:spPr>
          <c:cat>
            <c:numRef>
              <c:f>'45'!$A$53:$A$256</c:f>
              <c:numCache>
                <c:formatCode>mmm\ yyyy</c:formatCode>
                <c:ptCount val="204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  <c:pt idx="147">
                  <c:v>45017</c:v>
                </c:pt>
                <c:pt idx="148">
                  <c:v>45047</c:v>
                </c:pt>
                <c:pt idx="149">
                  <c:v>45078</c:v>
                </c:pt>
                <c:pt idx="150">
                  <c:v>45108</c:v>
                </c:pt>
                <c:pt idx="151">
                  <c:v>45139</c:v>
                </c:pt>
                <c:pt idx="152">
                  <c:v>45170</c:v>
                </c:pt>
                <c:pt idx="153">
                  <c:v>45200</c:v>
                </c:pt>
                <c:pt idx="154">
                  <c:v>45231</c:v>
                </c:pt>
                <c:pt idx="155">
                  <c:v>45261</c:v>
                </c:pt>
                <c:pt idx="156">
                  <c:v>45292</c:v>
                </c:pt>
                <c:pt idx="157">
                  <c:v>45323</c:v>
                </c:pt>
                <c:pt idx="158">
                  <c:v>45352</c:v>
                </c:pt>
                <c:pt idx="159">
                  <c:v>45383</c:v>
                </c:pt>
                <c:pt idx="160">
                  <c:v>45413</c:v>
                </c:pt>
                <c:pt idx="161">
                  <c:v>45444</c:v>
                </c:pt>
                <c:pt idx="162">
                  <c:v>45474</c:v>
                </c:pt>
                <c:pt idx="163">
                  <c:v>45505</c:v>
                </c:pt>
                <c:pt idx="164">
                  <c:v>45536</c:v>
                </c:pt>
                <c:pt idx="165">
                  <c:v>45566</c:v>
                </c:pt>
                <c:pt idx="166">
                  <c:v>45597</c:v>
                </c:pt>
                <c:pt idx="167">
                  <c:v>45627</c:v>
                </c:pt>
                <c:pt idx="168">
                  <c:v>45658</c:v>
                </c:pt>
                <c:pt idx="169">
                  <c:v>45689</c:v>
                </c:pt>
                <c:pt idx="170">
                  <c:v>45717</c:v>
                </c:pt>
                <c:pt idx="171">
                  <c:v>45748</c:v>
                </c:pt>
                <c:pt idx="172">
                  <c:v>45778</c:v>
                </c:pt>
                <c:pt idx="173">
                  <c:v>45809</c:v>
                </c:pt>
                <c:pt idx="174">
                  <c:v>45839</c:v>
                </c:pt>
                <c:pt idx="175">
                  <c:v>45870</c:v>
                </c:pt>
                <c:pt idx="176">
                  <c:v>45901</c:v>
                </c:pt>
                <c:pt idx="177">
                  <c:v>45931</c:v>
                </c:pt>
                <c:pt idx="178">
                  <c:v>45962</c:v>
                </c:pt>
                <c:pt idx="179">
                  <c:v>45992</c:v>
                </c:pt>
                <c:pt idx="180">
                  <c:v>46023</c:v>
                </c:pt>
                <c:pt idx="181">
                  <c:v>46054</c:v>
                </c:pt>
                <c:pt idx="182">
                  <c:v>46082</c:v>
                </c:pt>
                <c:pt idx="183">
                  <c:v>46113</c:v>
                </c:pt>
                <c:pt idx="184">
                  <c:v>46143</c:v>
                </c:pt>
                <c:pt idx="185">
                  <c:v>46174</c:v>
                </c:pt>
                <c:pt idx="186">
                  <c:v>46204</c:v>
                </c:pt>
                <c:pt idx="187">
                  <c:v>46235</c:v>
                </c:pt>
                <c:pt idx="188">
                  <c:v>46266</c:v>
                </c:pt>
                <c:pt idx="189">
                  <c:v>46296</c:v>
                </c:pt>
                <c:pt idx="190">
                  <c:v>46327</c:v>
                </c:pt>
                <c:pt idx="191">
                  <c:v>46357</c:v>
                </c:pt>
                <c:pt idx="192">
                  <c:v>46388</c:v>
                </c:pt>
                <c:pt idx="193">
                  <c:v>46419</c:v>
                </c:pt>
                <c:pt idx="194">
                  <c:v>46447</c:v>
                </c:pt>
                <c:pt idx="195">
                  <c:v>46478</c:v>
                </c:pt>
                <c:pt idx="196">
                  <c:v>46508</c:v>
                </c:pt>
                <c:pt idx="197">
                  <c:v>46539</c:v>
                </c:pt>
                <c:pt idx="198">
                  <c:v>46569</c:v>
                </c:pt>
                <c:pt idx="199">
                  <c:v>46600</c:v>
                </c:pt>
                <c:pt idx="200">
                  <c:v>46631</c:v>
                </c:pt>
                <c:pt idx="201">
                  <c:v>46661</c:v>
                </c:pt>
                <c:pt idx="202">
                  <c:v>46692</c:v>
                </c:pt>
                <c:pt idx="203">
                  <c:v>46722</c:v>
                </c:pt>
              </c:numCache>
            </c:numRef>
          </c:cat>
          <c:val>
            <c:numRef>
              <c:f>'45'!$C$53:$C$256</c:f>
              <c:numCache>
                <c:formatCode>0.00</c:formatCode>
                <c:ptCount val="204"/>
                <c:pt idx="0">
                  <c:v>0.98493564515999998</c:v>
                </c:pt>
                <c:pt idx="1">
                  <c:v>0.90909863213999997</c:v>
                </c:pt>
                <c:pt idx="2">
                  <c:v>0.99962982257999999</c:v>
                </c:pt>
                <c:pt idx="3">
                  <c:v>0.99604825666999997</c:v>
                </c:pt>
                <c:pt idx="4">
                  <c:v>1.007586029</c:v>
                </c:pt>
                <c:pt idx="5">
                  <c:v>1.0085519133</c:v>
                </c:pt>
                <c:pt idx="6">
                  <c:v>1.0162154258</c:v>
                </c:pt>
                <c:pt idx="7">
                  <c:v>1.0358686226</c:v>
                </c:pt>
                <c:pt idx="8">
                  <c:v>1.0480202332999999</c:v>
                </c:pt>
                <c:pt idx="9">
                  <c:v>1.0713943644999999</c:v>
                </c:pt>
                <c:pt idx="10">
                  <c:v>1.1031708567</c:v>
                </c:pt>
                <c:pt idx="11">
                  <c:v>1.1026834031999999</c:v>
                </c:pt>
                <c:pt idx="12">
                  <c:v>1.1182907741999999</c:v>
                </c:pt>
                <c:pt idx="13">
                  <c:v>1.1334195</c:v>
                </c:pt>
                <c:pt idx="14">
                  <c:v>1.1449452806</c:v>
                </c:pt>
                <c:pt idx="15">
                  <c:v>1.1624838567</c:v>
                </c:pt>
                <c:pt idx="16">
                  <c:v>1.1692006452000001</c:v>
                </c:pt>
                <c:pt idx="17">
                  <c:v>1.1771704332999999</c:v>
                </c:pt>
                <c:pt idx="18">
                  <c:v>1.2019765226000001</c:v>
                </c:pt>
                <c:pt idx="19">
                  <c:v>1.2111123258000001</c:v>
                </c:pt>
                <c:pt idx="20">
                  <c:v>1.2351884</c:v>
                </c:pt>
                <c:pt idx="21">
                  <c:v>1.2574987484</c:v>
                </c:pt>
                <c:pt idx="22">
                  <c:v>1.2810988566999999</c:v>
                </c:pt>
                <c:pt idx="23">
                  <c:v>1.2737750000000001</c:v>
                </c:pt>
                <c:pt idx="24">
                  <c:v>1.2737405773999999</c:v>
                </c:pt>
                <c:pt idx="25">
                  <c:v>1.2984429821000001</c:v>
                </c:pt>
                <c:pt idx="26">
                  <c:v>1.2991873097</c:v>
                </c:pt>
                <c:pt idx="27">
                  <c:v>1.3372857733000001</c:v>
                </c:pt>
                <c:pt idx="28">
                  <c:v>1.3524958839000001</c:v>
                </c:pt>
                <c:pt idx="29">
                  <c:v>1.3515536100000001</c:v>
                </c:pt>
                <c:pt idx="30">
                  <c:v>1.3740476516</c:v>
                </c:pt>
                <c:pt idx="31">
                  <c:v>1.390412371</c:v>
                </c:pt>
                <c:pt idx="32">
                  <c:v>1.4210235232999999</c:v>
                </c:pt>
                <c:pt idx="33">
                  <c:v>1.4448913613000001</c:v>
                </c:pt>
                <c:pt idx="34">
                  <c:v>1.4185728633000001</c:v>
                </c:pt>
                <c:pt idx="35">
                  <c:v>1.4584714581</c:v>
                </c:pt>
                <c:pt idx="36">
                  <c:v>1.4972308484000001</c:v>
                </c:pt>
                <c:pt idx="37">
                  <c:v>1.5267838429</c:v>
                </c:pt>
                <c:pt idx="38">
                  <c:v>1.5626024323000001</c:v>
                </c:pt>
                <c:pt idx="39">
                  <c:v>1.5875482032999999</c:v>
                </c:pt>
                <c:pt idx="40">
                  <c:v>1.6020879742</c:v>
                </c:pt>
                <c:pt idx="41">
                  <c:v>1.6072784232999999</c:v>
                </c:pt>
                <c:pt idx="42">
                  <c:v>1.6574695290000001</c:v>
                </c:pt>
                <c:pt idx="43">
                  <c:v>1.6955403645</c:v>
                </c:pt>
                <c:pt idx="44">
                  <c:v>1.6853053967</c:v>
                </c:pt>
                <c:pt idx="45">
                  <c:v>1.7619100645000001</c:v>
                </c:pt>
                <c:pt idx="46">
                  <c:v>1.8180368600000001</c:v>
                </c:pt>
                <c:pt idx="47">
                  <c:v>1.8291062774</c:v>
                </c:pt>
                <c:pt idx="48">
                  <c:v>1.7265399097</c:v>
                </c:pt>
                <c:pt idx="49">
                  <c:v>1.8399861357</c:v>
                </c:pt>
                <c:pt idx="50">
                  <c:v>1.9173654710000001</c:v>
                </c:pt>
                <c:pt idx="51">
                  <c:v>1.9419570399999999</c:v>
                </c:pt>
                <c:pt idx="52">
                  <c:v>1.9356109644999999</c:v>
                </c:pt>
                <c:pt idx="53">
                  <c:v>1.9299193533000001</c:v>
                </c:pt>
                <c:pt idx="54">
                  <c:v>1.9032288065</c:v>
                </c:pt>
                <c:pt idx="55">
                  <c:v>1.9413165742</c:v>
                </c:pt>
                <c:pt idx="56">
                  <c:v>1.9642534300000001</c:v>
                </c:pt>
                <c:pt idx="57">
                  <c:v>1.9498058516000001</c:v>
                </c:pt>
                <c:pt idx="58">
                  <c:v>1.9910593467</c:v>
                </c:pt>
                <c:pt idx="59">
                  <c:v>1.8739231484000001</c:v>
                </c:pt>
                <c:pt idx="60">
                  <c:v>1.9528378032</c:v>
                </c:pt>
                <c:pt idx="61">
                  <c:v>1.9946486483000001</c:v>
                </c:pt>
                <c:pt idx="62">
                  <c:v>2.0087296710000002</c:v>
                </c:pt>
                <c:pt idx="63">
                  <c:v>2.0124964833000001</c:v>
                </c:pt>
                <c:pt idx="64">
                  <c:v>2.0108610677000001</c:v>
                </c:pt>
                <c:pt idx="65">
                  <c:v>2.0204104933</c:v>
                </c:pt>
                <c:pt idx="66">
                  <c:v>2.0528245581000002</c:v>
                </c:pt>
                <c:pt idx="67">
                  <c:v>2.0746728806000001</c:v>
                </c:pt>
                <c:pt idx="68">
                  <c:v>2.0645416932999998</c:v>
                </c:pt>
                <c:pt idx="69">
                  <c:v>2.1151210742000002</c:v>
                </c:pt>
                <c:pt idx="70">
                  <c:v>2.1366038299999999</c:v>
                </c:pt>
                <c:pt idx="71">
                  <c:v>2.1403118515999999</c:v>
                </c:pt>
                <c:pt idx="72">
                  <c:v>2.1675832032</c:v>
                </c:pt>
                <c:pt idx="73">
                  <c:v>2.2738142393</c:v>
                </c:pt>
                <c:pt idx="74">
                  <c:v>2.2917337323</c:v>
                </c:pt>
                <c:pt idx="75">
                  <c:v>2.3189274000000002</c:v>
                </c:pt>
                <c:pt idx="76">
                  <c:v>2.4143790613</c:v>
                </c:pt>
                <c:pt idx="77">
                  <c:v>2.4388800399999999</c:v>
                </c:pt>
                <c:pt idx="78">
                  <c:v>2.4703631064999998</c:v>
                </c:pt>
                <c:pt idx="79">
                  <c:v>2.5195567516000001</c:v>
                </c:pt>
                <c:pt idx="80">
                  <c:v>2.6257771067000002</c:v>
                </c:pt>
                <c:pt idx="81">
                  <c:v>2.7635991323</c:v>
                </c:pt>
                <c:pt idx="82">
                  <c:v>2.8559263832999999</c:v>
                </c:pt>
                <c:pt idx="83">
                  <c:v>2.9137816934999998</c:v>
                </c:pt>
                <c:pt idx="84">
                  <c:v>2.9071055612999999</c:v>
                </c:pt>
                <c:pt idx="85">
                  <c:v>3.0797605856999999</c:v>
                </c:pt>
                <c:pt idx="86">
                  <c:v>3.2390137773999998</c:v>
                </c:pt>
                <c:pt idx="87">
                  <c:v>3.2966624833</c:v>
                </c:pt>
                <c:pt idx="88">
                  <c:v>3.3145521064999999</c:v>
                </c:pt>
                <c:pt idx="89">
                  <c:v>3.4122574700000001</c:v>
                </c:pt>
                <c:pt idx="90">
                  <c:v>3.4869384742</c:v>
                </c:pt>
                <c:pt idx="91">
                  <c:v>3.6713971612999998</c:v>
                </c:pt>
                <c:pt idx="92">
                  <c:v>3.7577621899999998</c:v>
                </c:pt>
                <c:pt idx="93">
                  <c:v>3.8708302902999998</c:v>
                </c:pt>
                <c:pt idx="94">
                  <c:v>3.9515633100000001</c:v>
                </c:pt>
                <c:pt idx="95">
                  <c:v>4.0101808999999999</c:v>
                </c:pt>
                <c:pt idx="96">
                  <c:v>3.9865983709999999</c:v>
                </c:pt>
                <c:pt idx="97">
                  <c:v>4.0713239393</c:v>
                </c:pt>
                <c:pt idx="98">
                  <c:v>4.1123401386999996</c:v>
                </c:pt>
                <c:pt idx="99">
                  <c:v>4.19419159</c:v>
                </c:pt>
                <c:pt idx="100">
                  <c:v>4.2717932386999999</c:v>
                </c:pt>
                <c:pt idx="101">
                  <c:v>4.2896610167000002</c:v>
                </c:pt>
                <c:pt idx="102">
                  <c:v>4.3522469934999997</c:v>
                </c:pt>
                <c:pt idx="103">
                  <c:v>4.4785706871000004</c:v>
                </c:pt>
                <c:pt idx="104">
                  <c:v>4.5628879500000004</c:v>
                </c:pt>
                <c:pt idx="105">
                  <c:v>4.6429738483999996</c:v>
                </c:pt>
                <c:pt idx="106">
                  <c:v>4.7756905232999998</c:v>
                </c:pt>
                <c:pt idx="107">
                  <c:v>4.8119450516000004</c:v>
                </c:pt>
                <c:pt idx="108">
                  <c:v>4.8530051065000004</c:v>
                </c:pt>
                <c:pt idx="109">
                  <c:v>4.8387695861999998</c:v>
                </c:pt>
                <c:pt idx="110">
                  <c:v>4.9217136065</c:v>
                </c:pt>
                <c:pt idx="111">
                  <c:v>4.6200957699999998</c:v>
                </c:pt>
                <c:pt idx="112">
                  <c:v>3.9573966999999999</c:v>
                </c:pt>
                <c:pt idx="113">
                  <c:v>4.3216281966999999</c:v>
                </c:pt>
                <c:pt idx="114">
                  <c:v>4.3841819418999997</c:v>
                </c:pt>
                <c:pt idx="115">
                  <c:v>4.3340916065000004</c:v>
                </c:pt>
                <c:pt idx="116">
                  <c:v>4.3362027032999997</c:v>
                </c:pt>
                <c:pt idx="117">
                  <c:v>4.3802894581</c:v>
                </c:pt>
                <c:pt idx="118">
                  <c:v>4.4124617400000004</c:v>
                </c:pt>
                <c:pt idx="119">
                  <c:v>4.3816411484</c:v>
                </c:pt>
                <c:pt idx="120">
                  <c:v>4.4447237934999997</c:v>
                </c:pt>
                <c:pt idx="121">
                  <c:v>3.6771245036</c:v>
                </c:pt>
                <c:pt idx="122">
                  <c:v>4.6128760418999999</c:v>
                </c:pt>
                <c:pt idx="123">
                  <c:v>4.6357320166999996</c:v>
                </c:pt>
                <c:pt idx="124">
                  <c:v>4.7049895677000002</c:v>
                </c:pt>
                <c:pt idx="125">
                  <c:v>4.7411123166999998</c:v>
                </c:pt>
                <c:pt idx="126">
                  <c:v>4.8017280258000001</c:v>
                </c:pt>
                <c:pt idx="127">
                  <c:v>4.9277322160999999</c:v>
                </c:pt>
                <c:pt idx="128">
                  <c:v>4.9969974300000004</c:v>
                </c:pt>
                <c:pt idx="129">
                  <c:v>5.0721766355</c:v>
                </c:pt>
                <c:pt idx="130">
                  <c:v>5.1318889233</c:v>
                </c:pt>
                <c:pt idx="131">
                  <c:v>5.1077540484000004</c:v>
                </c:pt>
                <c:pt idx="132">
                  <c:v>4.9915090806000002</c:v>
                </c:pt>
                <c:pt idx="133">
                  <c:v>5.0437338820999997</c:v>
                </c:pt>
                <c:pt idx="134">
                  <c:v>5.2512619645000003</c:v>
                </c:pt>
                <c:pt idx="135">
                  <c:v>5.3082855499999999</c:v>
                </c:pt>
                <c:pt idx="136">
                  <c:v>5.2728492870999997</c:v>
                </c:pt>
                <c:pt idx="137">
                  <c:v>5.2600617999999999</c:v>
                </c:pt>
                <c:pt idx="138">
                  <c:v>5.3742144065000002</c:v>
                </c:pt>
                <c:pt idx="139">
                  <c:v>5.4783333871000002</c:v>
                </c:pt>
                <c:pt idx="140">
                  <c:v>5.6224405332999998</c:v>
                </c:pt>
                <c:pt idx="141">
                  <c:v>5.6639527097000002</c:v>
                </c:pt>
                <c:pt idx="142">
                  <c:v>5.7056374099999996</c:v>
                </c:pt>
                <c:pt idx="143">
                  <c:v>5.6800389902999999</c:v>
                </c:pt>
                <c:pt idx="144">
                  <c:v>5.8114763469000001</c:v>
                </c:pt>
                <c:pt idx="145">
                  <c:v>5.7360590074999998</c:v>
                </c:pt>
                <c:pt idx="146">
                  <c:v>5.9054539509000001</c:v>
                </c:pt>
                <c:pt idx="147">
                  <c:v>5.8939417590999996</c:v>
                </c:pt>
                <c:pt idx="148">
                  <c:v>5.8611052795000003</c:v>
                </c:pt>
                <c:pt idx="149">
                  <c:v>5.7701541319</c:v>
                </c:pt>
                <c:pt idx="150">
                  <c:v>5.8569445574000003</c:v>
                </c:pt>
                <c:pt idx="151">
                  <c:v>5.9425600362999997</c:v>
                </c:pt>
                <c:pt idx="152">
                  <c:v>5.9270754829000003</c:v>
                </c:pt>
                <c:pt idx="153">
                  <c:v>5.9881475592999998</c:v>
                </c:pt>
                <c:pt idx="154">
                  <c:v>6.1749399907999996</c:v>
                </c:pt>
                <c:pt idx="155">
                  <c:v>6.2249665739999998</c:v>
                </c:pt>
                <c:pt idx="156">
                  <c:v>5.9315964650000002</c:v>
                </c:pt>
                <c:pt idx="157">
                  <c:v>6.1667261599999996</c:v>
                </c:pt>
                <c:pt idx="158">
                  <c:v>6.2528418459999999</c:v>
                </c:pt>
                <c:pt idx="159">
                  <c:v>6.249435965</c:v>
                </c:pt>
                <c:pt idx="160">
                  <c:v>6.260668613</c:v>
                </c:pt>
                <c:pt idx="161">
                  <c:v>6.3152831559999996</c:v>
                </c:pt>
                <c:pt idx="162">
                  <c:v>6.3138504959999997</c:v>
                </c:pt>
                <c:pt idx="163">
                  <c:v>6.4352850789999998</c:v>
                </c:pt>
                <c:pt idx="164">
                  <c:v>6.4030542800000001</c:v>
                </c:pt>
                <c:pt idx="165">
                  <c:v>6.4986555580000003</c:v>
                </c:pt>
                <c:pt idx="166">
                  <c:v>6.4846828600000004</c:v>
                </c:pt>
                <c:pt idx="167">
                  <c:v>6.4191094619999998</c:v>
                </c:pt>
                <c:pt idx="168">
                  <c:v>6.3039544367999998</c:v>
                </c:pt>
                <c:pt idx="169">
                  <c:v>6.4160293781000002</c:v>
                </c:pt>
                <c:pt idx="170">
                  <c:v>6.5233459613000004</c:v>
                </c:pt>
                <c:pt idx="171">
                  <c:v>6.5249475737999996</c:v>
                </c:pt>
                <c:pt idx="172">
                  <c:v>6.5022497634</c:v>
                </c:pt>
                <c:pt idx="173">
                  <c:v>6.5572528553999998</c:v>
                </c:pt>
                <c:pt idx="174">
                  <c:v>6.6921567347000002</c:v>
                </c:pt>
                <c:pt idx="175">
                  <c:v>6.6986218267000002</c:v>
                </c:pt>
                <c:pt idx="176">
                  <c:v>6.6998023370000004</c:v>
                </c:pt>
                <c:pt idx="177">
                  <c:v>6.6943698704000001</c:v>
                </c:pt>
                <c:pt idx="178">
                  <c:v>6.7189017470000003</c:v>
                </c:pt>
                <c:pt idx="179">
                  <c:v>6.6305408083000001</c:v>
                </c:pt>
                <c:pt idx="180">
                  <c:v>6.3106329715999996</c:v>
                </c:pt>
                <c:pt idx="181">
                  <c:v>6.6842693615000002</c:v>
                </c:pt>
                <c:pt idx="182">
                  <c:v>6.6573578930000004</c:v>
                </c:pt>
                <c:pt idx="183">
                  <c:v>6.6210524460000002</c:v>
                </c:pt>
                <c:pt idx="184">
                  <c:v>6.6261816690000002</c:v>
                </c:pt>
                <c:pt idx="185">
                  <c:v>6.6266759029999998</c:v>
                </c:pt>
                <c:pt idx="186">
                  <c:v>6.6272564879999996</c:v>
                </c:pt>
                <c:pt idx="187">
                  <c:v>6.6314901339999999</c:v>
                </c:pt>
                <c:pt idx="188">
                  <c:v>6.6445700529999998</c:v>
                </c:pt>
                <c:pt idx="189">
                  <c:v>6.6689776219999999</c:v>
                </c:pt>
                <c:pt idx="190">
                  <c:v>6.7086955479999997</c:v>
                </c:pt>
                <c:pt idx="191">
                  <c:v>6.7610527620000003</c:v>
                </c:pt>
                <c:pt idx="192">
                  <c:v>6.8177428979999997</c:v>
                </c:pt>
                <c:pt idx="193">
                  <c:v>6.8076144709999999</c:v>
                </c:pt>
                <c:pt idx="194">
                  <c:v>6.9326344630000003</c:v>
                </c:pt>
                <c:pt idx="195">
                  <c:v>6.9827360430000001</c:v>
                </c:pt>
                <c:pt idx="196">
                  <c:v>7.025975023</c:v>
                </c:pt>
                <c:pt idx="197">
                  <c:v>7.0622747270000001</c:v>
                </c:pt>
                <c:pt idx="198">
                  <c:v>7.0928092969999996</c:v>
                </c:pt>
                <c:pt idx="199">
                  <c:v>7.1179965039999997</c:v>
                </c:pt>
                <c:pt idx="200">
                  <c:v>7.1398430050000004</c:v>
                </c:pt>
                <c:pt idx="201">
                  <c:v>7.1595843510000003</c:v>
                </c:pt>
                <c:pt idx="202">
                  <c:v>7.1764807709999996</c:v>
                </c:pt>
                <c:pt idx="203">
                  <c:v>7.1897227700000004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89D-4B29-99AD-E30BA95FB218}"/>
            </c:ext>
          </c:extLst>
        </c:ser>
        <c:ser>
          <c:idx val="0"/>
          <c:order val="5"/>
          <c:tx>
            <c:strRef>
              <c:f>'45'!$B$28</c:f>
              <c:strCache>
                <c:ptCount val="1"/>
                <c:pt idx="0">
                  <c:v>Eagle Ford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</c:spPr>
          <c:cat>
            <c:numRef>
              <c:f>'45'!$A$53:$A$256</c:f>
              <c:numCache>
                <c:formatCode>mmm\ yyyy</c:formatCode>
                <c:ptCount val="204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  <c:pt idx="147">
                  <c:v>45017</c:v>
                </c:pt>
                <c:pt idx="148">
                  <c:v>45047</c:v>
                </c:pt>
                <c:pt idx="149">
                  <c:v>45078</c:v>
                </c:pt>
                <c:pt idx="150">
                  <c:v>45108</c:v>
                </c:pt>
                <c:pt idx="151">
                  <c:v>45139</c:v>
                </c:pt>
                <c:pt idx="152">
                  <c:v>45170</c:v>
                </c:pt>
                <c:pt idx="153">
                  <c:v>45200</c:v>
                </c:pt>
                <c:pt idx="154">
                  <c:v>45231</c:v>
                </c:pt>
                <c:pt idx="155">
                  <c:v>45261</c:v>
                </c:pt>
                <c:pt idx="156">
                  <c:v>45292</c:v>
                </c:pt>
                <c:pt idx="157">
                  <c:v>45323</c:v>
                </c:pt>
                <c:pt idx="158">
                  <c:v>45352</c:v>
                </c:pt>
                <c:pt idx="159">
                  <c:v>45383</c:v>
                </c:pt>
                <c:pt idx="160">
                  <c:v>45413</c:v>
                </c:pt>
                <c:pt idx="161">
                  <c:v>45444</c:v>
                </c:pt>
                <c:pt idx="162">
                  <c:v>45474</c:v>
                </c:pt>
                <c:pt idx="163">
                  <c:v>45505</c:v>
                </c:pt>
                <c:pt idx="164">
                  <c:v>45536</c:v>
                </c:pt>
                <c:pt idx="165">
                  <c:v>45566</c:v>
                </c:pt>
                <c:pt idx="166">
                  <c:v>45597</c:v>
                </c:pt>
                <c:pt idx="167">
                  <c:v>45627</c:v>
                </c:pt>
                <c:pt idx="168">
                  <c:v>45658</c:v>
                </c:pt>
                <c:pt idx="169">
                  <c:v>45689</c:v>
                </c:pt>
                <c:pt idx="170">
                  <c:v>45717</c:v>
                </c:pt>
                <c:pt idx="171">
                  <c:v>45748</c:v>
                </c:pt>
                <c:pt idx="172">
                  <c:v>45778</c:v>
                </c:pt>
                <c:pt idx="173">
                  <c:v>45809</c:v>
                </c:pt>
                <c:pt idx="174">
                  <c:v>45839</c:v>
                </c:pt>
                <c:pt idx="175">
                  <c:v>45870</c:v>
                </c:pt>
                <c:pt idx="176">
                  <c:v>45901</c:v>
                </c:pt>
                <c:pt idx="177">
                  <c:v>45931</c:v>
                </c:pt>
                <c:pt idx="178">
                  <c:v>45962</c:v>
                </c:pt>
                <c:pt idx="179">
                  <c:v>45992</c:v>
                </c:pt>
                <c:pt idx="180">
                  <c:v>46023</c:v>
                </c:pt>
                <c:pt idx="181">
                  <c:v>46054</c:v>
                </c:pt>
                <c:pt idx="182">
                  <c:v>46082</c:v>
                </c:pt>
                <c:pt idx="183">
                  <c:v>46113</c:v>
                </c:pt>
                <c:pt idx="184">
                  <c:v>46143</c:v>
                </c:pt>
                <c:pt idx="185">
                  <c:v>46174</c:v>
                </c:pt>
                <c:pt idx="186">
                  <c:v>46204</c:v>
                </c:pt>
                <c:pt idx="187">
                  <c:v>46235</c:v>
                </c:pt>
                <c:pt idx="188">
                  <c:v>46266</c:v>
                </c:pt>
                <c:pt idx="189">
                  <c:v>46296</c:v>
                </c:pt>
                <c:pt idx="190">
                  <c:v>46327</c:v>
                </c:pt>
                <c:pt idx="191">
                  <c:v>46357</c:v>
                </c:pt>
                <c:pt idx="192">
                  <c:v>46388</c:v>
                </c:pt>
                <c:pt idx="193">
                  <c:v>46419</c:v>
                </c:pt>
                <c:pt idx="194">
                  <c:v>46447</c:v>
                </c:pt>
                <c:pt idx="195">
                  <c:v>46478</c:v>
                </c:pt>
                <c:pt idx="196">
                  <c:v>46508</c:v>
                </c:pt>
                <c:pt idx="197">
                  <c:v>46539</c:v>
                </c:pt>
                <c:pt idx="198">
                  <c:v>46569</c:v>
                </c:pt>
                <c:pt idx="199">
                  <c:v>46600</c:v>
                </c:pt>
                <c:pt idx="200">
                  <c:v>46631</c:v>
                </c:pt>
                <c:pt idx="201">
                  <c:v>46661</c:v>
                </c:pt>
                <c:pt idx="202">
                  <c:v>46692</c:v>
                </c:pt>
                <c:pt idx="203">
                  <c:v>46722</c:v>
                </c:pt>
              </c:numCache>
            </c:numRef>
          </c:cat>
          <c:val>
            <c:numRef>
              <c:f>'45'!$B$53:$B$256</c:f>
              <c:numCache>
                <c:formatCode>0.00</c:formatCode>
                <c:ptCount val="204"/>
                <c:pt idx="0">
                  <c:v>0.14306508547999999</c:v>
                </c:pt>
                <c:pt idx="1">
                  <c:v>0.15461053036</c:v>
                </c:pt>
                <c:pt idx="2">
                  <c:v>0.17501059452000001</c:v>
                </c:pt>
                <c:pt idx="3">
                  <c:v>0.18979184332999999</c:v>
                </c:pt>
                <c:pt idx="4">
                  <c:v>0.21321578581</c:v>
                </c:pt>
                <c:pt idx="5">
                  <c:v>0.23080352333000001</c:v>
                </c:pt>
                <c:pt idx="6">
                  <c:v>0.26379619774000002</c:v>
                </c:pt>
                <c:pt idx="7">
                  <c:v>0.29679729677</c:v>
                </c:pt>
                <c:pt idx="8">
                  <c:v>0.33082178400000001</c:v>
                </c:pt>
                <c:pt idx="9">
                  <c:v>0.35851907097000002</c:v>
                </c:pt>
                <c:pt idx="10">
                  <c:v>0.40074702333000001</c:v>
                </c:pt>
                <c:pt idx="11">
                  <c:v>0.42543851613</c:v>
                </c:pt>
                <c:pt idx="12">
                  <c:v>0.45586443870999999</c:v>
                </c:pt>
                <c:pt idx="13">
                  <c:v>0.48322710689999998</c:v>
                </c:pt>
                <c:pt idx="14">
                  <c:v>0.50831967096999997</c:v>
                </c:pt>
                <c:pt idx="15">
                  <c:v>0.55335441333000002</c:v>
                </c:pt>
                <c:pt idx="16">
                  <c:v>0.58853376451999995</c:v>
                </c:pt>
                <c:pt idx="17">
                  <c:v>0.61511300667000002</c:v>
                </c:pt>
                <c:pt idx="18">
                  <c:v>0.64682779032000004</c:v>
                </c:pt>
                <c:pt idx="19">
                  <c:v>0.69263640000000004</c:v>
                </c:pt>
                <c:pt idx="20">
                  <c:v>0.69977796667000003</c:v>
                </c:pt>
                <c:pt idx="21">
                  <c:v>0.74464176774000002</c:v>
                </c:pt>
                <c:pt idx="22">
                  <c:v>0.77957756</c:v>
                </c:pt>
                <c:pt idx="23">
                  <c:v>0.81400143870999997</c:v>
                </c:pt>
                <c:pt idx="24">
                  <c:v>0.84925689031999996</c:v>
                </c:pt>
                <c:pt idx="25">
                  <c:v>0.89577423929</c:v>
                </c:pt>
                <c:pt idx="26">
                  <c:v>0.93516634839000001</c:v>
                </c:pt>
                <c:pt idx="27">
                  <c:v>0.95115556000000001</c:v>
                </c:pt>
                <c:pt idx="28">
                  <c:v>1.0138611226000001</c:v>
                </c:pt>
                <c:pt idx="29">
                  <c:v>1.06801649</c:v>
                </c:pt>
                <c:pt idx="30">
                  <c:v>1.0996363870999999</c:v>
                </c:pt>
                <c:pt idx="31">
                  <c:v>1.1184766612999999</c:v>
                </c:pt>
                <c:pt idx="32">
                  <c:v>1.1471939799999999</c:v>
                </c:pt>
                <c:pt idx="33">
                  <c:v>1.1398395613000001</c:v>
                </c:pt>
                <c:pt idx="34">
                  <c:v>1.1588219867</c:v>
                </c:pt>
                <c:pt idx="35">
                  <c:v>1.2269050322999999</c:v>
                </c:pt>
                <c:pt idx="36">
                  <c:v>1.2503171097000001</c:v>
                </c:pt>
                <c:pt idx="37">
                  <c:v>1.2921794857</c:v>
                </c:pt>
                <c:pt idx="38">
                  <c:v>1.315704829</c:v>
                </c:pt>
                <c:pt idx="39">
                  <c:v>1.3850251033000001</c:v>
                </c:pt>
                <c:pt idx="40">
                  <c:v>1.3933399484</c:v>
                </c:pt>
                <c:pt idx="41">
                  <c:v>1.4613647599999999</c:v>
                </c:pt>
                <c:pt idx="42">
                  <c:v>1.5056033645</c:v>
                </c:pt>
                <c:pt idx="43">
                  <c:v>1.5230772097</c:v>
                </c:pt>
                <c:pt idx="44">
                  <c:v>1.5315746432999999</c:v>
                </c:pt>
                <c:pt idx="45">
                  <c:v>1.5646220451999999</c:v>
                </c:pt>
                <c:pt idx="46">
                  <c:v>1.6043517300000001</c:v>
                </c:pt>
                <c:pt idx="47">
                  <c:v>1.6900024032000001</c:v>
                </c:pt>
                <c:pt idx="48">
                  <c:v>1.6811282323000001</c:v>
                </c:pt>
                <c:pt idx="49">
                  <c:v>1.7118693250000001</c:v>
                </c:pt>
                <c:pt idx="50">
                  <c:v>1.7227640903000001</c:v>
                </c:pt>
                <c:pt idx="51">
                  <c:v>1.6735690166999999</c:v>
                </c:pt>
                <c:pt idx="52">
                  <c:v>1.6380874581</c:v>
                </c:pt>
                <c:pt idx="53">
                  <c:v>1.5869280067</c:v>
                </c:pt>
                <c:pt idx="54">
                  <c:v>1.5895054710000001</c:v>
                </c:pt>
                <c:pt idx="55">
                  <c:v>1.5310004967999999</c:v>
                </c:pt>
                <c:pt idx="56">
                  <c:v>1.5154247667</c:v>
                </c:pt>
                <c:pt idx="57">
                  <c:v>1.5104973451999999</c:v>
                </c:pt>
                <c:pt idx="58">
                  <c:v>1.48000284</c:v>
                </c:pt>
                <c:pt idx="59">
                  <c:v>1.4829887483999999</c:v>
                </c:pt>
                <c:pt idx="60">
                  <c:v>1.4479349871</c:v>
                </c:pt>
                <c:pt idx="61">
                  <c:v>1.3979797448</c:v>
                </c:pt>
                <c:pt idx="62">
                  <c:v>1.3492520452000001</c:v>
                </c:pt>
                <c:pt idx="63">
                  <c:v>1.3169951900000001</c:v>
                </c:pt>
                <c:pt idx="64">
                  <c:v>1.259359329</c:v>
                </c:pt>
                <c:pt idx="65">
                  <c:v>1.2285241600000001</c:v>
                </c:pt>
                <c:pt idx="66">
                  <c:v>1.2032370419</c:v>
                </c:pt>
                <c:pt idx="67">
                  <c:v>1.1795459644999999</c:v>
                </c:pt>
                <c:pt idx="68">
                  <c:v>1.18387917</c:v>
                </c:pt>
                <c:pt idx="69">
                  <c:v>1.1763353968000001</c:v>
                </c:pt>
                <c:pt idx="70">
                  <c:v>1.1712682067</c:v>
                </c:pt>
                <c:pt idx="71">
                  <c:v>1.1725330645000001</c:v>
                </c:pt>
                <c:pt idx="72">
                  <c:v>1.1792062742</c:v>
                </c:pt>
                <c:pt idx="73">
                  <c:v>1.1989017786</c:v>
                </c:pt>
                <c:pt idx="74">
                  <c:v>1.1934035129</c:v>
                </c:pt>
                <c:pt idx="75">
                  <c:v>1.1776161967000001</c:v>
                </c:pt>
                <c:pt idx="76">
                  <c:v>1.1809126387</c:v>
                </c:pt>
                <c:pt idx="77">
                  <c:v>1.1714752266999999</c:v>
                </c:pt>
                <c:pt idx="78">
                  <c:v>1.1706663451999999</c:v>
                </c:pt>
                <c:pt idx="79">
                  <c:v>1.0507656581</c:v>
                </c:pt>
                <c:pt idx="80">
                  <c:v>1.173672</c:v>
                </c:pt>
                <c:pt idx="81">
                  <c:v>1.254358071</c:v>
                </c:pt>
                <c:pt idx="82">
                  <c:v>1.2894158733000001</c:v>
                </c:pt>
                <c:pt idx="83">
                  <c:v>1.3086374515999999</c:v>
                </c:pt>
                <c:pt idx="84">
                  <c:v>1.2623186032</c:v>
                </c:pt>
                <c:pt idx="85">
                  <c:v>1.2545665786</c:v>
                </c:pt>
                <c:pt idx="86">
                  <c:v>1.2837989838999999</c:v>
                </c:pt>
                <c:pt idx="87">
                  <c:v>1.2959358700000001</c:v>
                </c:pt>
                <c:pt idx="88">
                  <c:v>1.2923609064999999</c:v>
                </c:pt>
                <c:pt idx="89">
                  <c:v>1.3319432600000001</c:v>
                </c:pt>
                <c:pt idx="90">
                  <c:v>1.3132072032</c:v>
                </c:pt>
                <c:pt idx="91">
                  <c:v>1.3359896484</c:v>
                </c:pt>
                <c:pt idx="92">
                  <c:v>1.3687576367000001</c:v>
                </c:pt>
                <c:pt idx="93">
                  <c:v>1.3203018484</c:v>
                </c:pt>
                <c:pt idx="94">
                  <c:v>1.3742483700000001</c:v>
                </c:pt>
                <c:pt idx="95">
                  <c:v>1.3949938773999999</c:v>
                </c:pt>
                <c:pt idx="96">
                  <c:v>1.3531350257999999</c:v>
                </c:pt>
                <c:pt idx="97">
                  <c:v>1.3573855464</c:v>
                </c:pt>
                <c:pt idx="98">
                  <c:v>1.3437996968000001</c:v>
                </c:pt>
                <c:pt idx="99">
                  <c:v>1.3720343367000001</c:v>
                </c:pt>
                <c:pt idx="100">
                  <c:v>1.3625360289999999</c:v>
                </c:pt>
                <c:pt idx="101">
                  <c:v>1.3764282699999999</c:v>
                </c:pt>
                <c:pt idx="102">
                  <c:v>1.3833395806</c:v>
                </c:pt>
                <c:pt idx="103">
                  <c:v>1.3641459968</c:v>
                </c:pt>
                <c:pt idx="104">
                  <c:v>1.4065863367</c:v>
                </c:pt>
                <c:pt idx="105">
                  <c:v>1.4177198451999999</c:v>
                </c:pt>
                <c:pt idx="106">
                  <c:v>1.4024808</c:v>
                </c:pt>
                <c:pt idx="107">
                  <c:v>1.4183889386999999</c:v>
                </c:pt>
                <c:pt idx="108">
                  <c:v>1.4051427547999999</c:v>
                </c:pt>
                <c:pt idx="109">
                  <c:v>1.3981527654999999</c:v>
                </c:pt>
                <c:pt idx="110">
                  <c:v>1.3942656741999999</c:v>
                </c:pt>
                <c:pt idx="111">
                  <c:v>1.2917789900000001</c:v>
                </c:pt>
                <c:pt idx="112">
                  <c:v>0.92852796451999997</c:v>
                </c:pt>
                <c:pt idx="113">
                  <c:v>1.0035207900000001</c:v>
                </c:pt>
                <c:pt idx="114">
                  <c:v>1.1045185581000001</c:v>
                </c:pt>
                <c:pt idx="115">
                  <c:v>1.132290529</c:v>
                </c:pt>
                <c:pt idx="116">
                  <c:v>1.11690483</c:v>
                </c:pt>
                <c:pt idx="117">
                  <c:v>1.1239270160999999</c:v>
                </c:pt>
                <c:pt idx="118">
                  <c:v>1.1163940067</c:v>
                </c:pt>
                <c:pt idx="119">
                  <c:v>1.0802306548</c:v>
                </c:pt>
                <c:pt idx="120">
                  <c:v>1.0547661839</c:v>
                </c:pt>
                <c:pt idx="121">
                  <c:v>0.89216290714000002</c:v>
                </c:pt>
                <c:pt idx="122">
                  <c:v>1.1047437613</c:v>
                </c:pt>
                <c:pt idx="123">
                  <c:v>1.1092079500000001</c:v>
                </c:pt>
                <c:pt idx="124">
                  <c:v>1.0924309031999999</c:v>
                </c:pt>
                <c:pt idx="125">
                  <c:v>1.0846711267</c:v>
                </c:pt>
                <c:pt idx="126">
                  <c:v>1.1042039097</c:v>
                </c:pt>
                <c:pt idx="127">
                  <c:v>1.1100073581000001</c:v>
                </c:pt>
                <c:pt idx="128">
                  <c:v>1.1213545466999999</c:v>
                </c:pt>
                <c:pt idx="129">
                  <c:v>1.0833450613</c:v>
                </c:pt>
                <c:pt idx="130">
                  <c:v>1.0894223533</c:v>
                </c:pt>
                <c:pt idx="131">
                  <c:v>1.0850016096999999</c:v>
                </c:pt>
                <c:pt idx="132">
                  <c:v>1.0503098903000001</c:v>
                </c:pt>
                <c:pt idx="133">
                  <c:v>1.0616289214000001</c:v>
                </c:pt>
                <c:pt idx="134">
                  <c:v>1.0675078452</c:v>
                </c:pt>
                <c:pt idx="135">
                  <c:v>1.09060395</c:v>
                </c:pt>
                <c:pt idx="136">
                  <c:v>1.0836070774</c:v>
                </c:pt>
                <c:pt idx="137">
                  <c:v>1.1170789866999999</c:v>
                </c:pt>
                <c:pt idx="138">
                  <c:v>1.1014748258</c:v>
                </c:pt>
                <c:pt idx="139">
                  <c:v>1.1082018355000001</c:v>
                </c:pt>
                <c:pt idx="140">
                  <c:v>1.1290563600000001</c:v>
                </c:pt>
                <c:pt idx="141">
                  <c:v>1.1347873742000001</c:v>
                </c:pt>
                <c:pt idx="142">
                  <c:v>1.1053750499999999</c:v>
                </c:pt>
                <c:pt idx="143">
                  <c:v>1.0816958871</c:v>
                </c:pt>
                <c:pt idx="144">
                  <c:v>1.1179947416</c:v>
                </c:pt>
                <c:pt idx="145">
                  <c:v>1.1385683911</c:v>
                </c:pt>
                <c:pt idx="146">
                  <c:v>1.1811662945000001</c:v>
                </c:pt>
                <c:pt idx="147">
                  <c:v>1.1629568874</c:v>
                </c:pt>
                <c:pt idx="148">
                  <c:v>1.1860041375000001</c:v>
                </c:pt>
                <c:pt idx="149">
                  <c:v>1.18390072</c:v>
                </c:pt>
                <c:pt idx="150">
                  <c:v>1.1882782383999999</c:v>
                </c:pt>
                <c:pt idx="151">
                  <c:v>1.1734336511000001</c:v>
                </c:pt>
                <c:pt idx="152">
                  <c:v>1.1825628256</c:v>
                </c:pt>
                <c:pt idx="153">
                  <c:v>1.1454653681</c:v>
                </c:pt>
                <c:pt idx="154">
                  <c:v>1.1279006297</c:v>
                </c:pt>
                <c:pt idx="155">
                  <c:v>1.0785485815</c:v>
                </c:pt>
                <c:pt idx="156">
                  <c:v>1.0344111570000001</c:v>
                </c:pt>
                <c:pt idx="157">
                  <c:v>1.0854874240000001</c:v>
                </c:pt>
                <c:pt idx="158">
                  <c:v>1.104958339</c:v>
                </c:pt>
                <c:pt idx="159">
                  <c:v>1.149167206</c:v>
                </c:pt>
                <c:pt idx="160">
                  <c:v>1.1869442139999999</c:v>
                </c:pt>
                <c:pt idx="161">
                  <c:v>1.186826468</c:v>
                </c:pt>
                <c:pt idx="162">
                  <c:v>1.1618904670000001</c:v>
                </c:pt>
                <c:pt idx="163">
                  <c:v>1.1991860729999999</c:v>
                </c:pt>
                <c:pt idx="164">
                  <c:v>1.207120518</c:v>
                </c:pt>
                <c:pt idx="165">
                  <c:v>1.212726937</c:v>
                </c:pt>
                <c:pt idx="166">
                  <c:v>1.164245548</c:v>
                </c:pt>
                <c:pt idx="167">
                  <c:v>1.1333985680000001</c:v>
                </c:pt>
                <c:pt idx="168">
                  <c:v>1.1075097308999999</c:v>
                </c:pt>
                <c:pt idx="169">
                  <c:v>1.1737438409000001</c:v>
                </c:pt>
                <c:pt idx="170">
                  <c:v>1.1701943887999999</c:v>
                </c:pt>
                <c:pt idx="171">
                  <c:v>1.1883231554</c:v>
                </c:pt>
                <c:pt idx="172">
                  <c:v>1.1759543188999999</c:v>
                </c:pt>
                <c:pt idx="173">
                  <c:v>1.1891259199999999</c:v>
                </c:pt>
                <c:pt idx="174">
                  <c:v>1.2085942353000001</c:v>
                </c:pt>
                <c:pt idx="175">
                  <c:v>1.2049589626999999</c:v>
                </c:pt>
                <c:pt idx="176">
                  <c:v>1.2001321037999999</c:v>
                </c:pt>
                <c:pt idx="177">
                  <c:v>1.1907832520999999</c:v>
                </c:pt>
                <c:pt idx="178">
                  <c:v>1.2038941919999999</c:v>
                </c:pt>
                <c:pt idx="179">
                  <c:v>1.1976907584000001</c:v>
                </c:pt>
                <c:pt idx="180">
                  <c:v>1.1480027499000001</c:v>
                </c:pt>
                <c:pt idx="181">
                  <c:v>1.1987717997</c:v>
                </c:pt>
                <c:pt idx="182">
                  <c:v>1.188974886</c:v>
                </c:pt>
                <c:pt idx="183">
                  <c:v>1.186507867</c:v>
                </c:pt>
                <c:pt idx="184">
                  <c:v>1.1857170079999999</c:v>
                </c:pt>
                <c:pt idx="185">
                  <c:v>1.1856746520000001</c:v>
                </c:pt>
                <c:pt idx="186">
                  <c:v>1.182986133</c:v>
                </c:pt>
                <c:pt idx="187">
                  <c:v>1.1745469850000001</c:v>
                </c:pt>
                <c:pt idx="188">
                  <c:v>1.163033354</c:v>
                </c:pt>
                <c:pt idx="189">
                  <c:v>1.156285877</c:v>
                </c:pt>
                <c:pt idx="190">
                  <c:v>1.155796378</c:v>
                </c:pt>
                <c:pt idx="191">
                  <c:v>1.1590803270000001</c:v>
                </c:pt>
                <c:pt idx="192">
                  <c:v>1.1654971970000001</c:v>
                </c:pt>
                <c:pt idx="193">
                  <c:v>1.162307765</c:v>
                </c:pt>
                <c:pt idx="194">
                  <c:v>1.1837098020000001</c:v>
                </c:pt>
                <c:pt idx="195">
                  <c:v>1.1936895249999999</c:v>
                </c:pt>
                <c:pt idx="196">
                  <c:v>1.203821357</c:v>
                </c:pt>
                <c:pt idx="197">
                  <c:v>1.2134788190000001</c:v>
                </c:pt>
                <c:pt idx="198">
                  <c:v>1.2209824920000001</c:v>
                </c:pt>
                <c:pt idx="199">
                  <c:v>1.227123191</c:v>
                </c:pt>
                <c:pt idx="200">
                  <c:v>1.2331249849999999</c:v>
                </c:pt>
                <c:pt idx="201">
                  <c:v>1.238475913</c:v>
                </c:pt>
                <c:pt idx="202">
                  <c:v>1.243607218</c:v>
                </c:pt>
                <c:pt idx="203">
                  <c:v>1.2496764140000001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89D-4B29-99AD-E30BA95FB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6502336"/>
        <c:axId val="-976509952"/>
      </c:areaChart>
      <c:scatterChart>
        <c:scatterStyle val="smoothMarker"/>
        <c:varyColors val="0"/>
        <c:ser>
          <c:idx val="6"/>
          <c:order val="6"/>
          <c:tx>
            <c:strRef>
              <c:f>'45'!$B$261</c:f>
              <c:strCache>
                <c:ptCount val="1"/>
                <c:pt idx="0">
                  <c:v>forecast</c:v>
                </c:pt>
              </c:strCache>
            </c:strRef>
          </c:tx>
          <c:spPr>
            <a:ln w="9525">
              <a:solidFill>
                <a:schemeClr val="bg1">
                  <a:lumMod val="65000"/>
                </a:schemeClr>
              </a:solidFill>
              <a:prstDash val="lgDash"/>
            </a:ln>
          </c:spPr>
          <c:xVal>
            <c:numRef>
              <c:f>'45'!$A$262:$A$263</c:f>
              <c:numCache>
                <c:formatCode>0</c:formatCode>
                <c:ptCount val="2"/>
                <c:pt idx="0">
                  <c:v>184</c:v>
                </c:pt>
                <c:pt idx="1">
                  <c:v>184</c:v>
                </c:pt>
              </c:numCache>
            </c:numRef>
          </c:xVal>
          <c:yVal>
            <c:numRef>
              <c:f>'45'!$B$262:$B$263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DD2-4A1A-A38F-573E418B1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2071776"/>
        <c:axId val="422066016"/>
      </c:scatterChart>
      <c:dateAx>
        <c:axId val="-97650233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6509952"/>
        <c:crosses val="autoZero"/>
        <c:auto val="0"/>
        <c:lblOffset val="100"/>
        <c:baseTimeUnit val="months"/>
        <c:majorUnit val="2"/>
        <c:majorTimeUnit val="years"/>
        <c:minorUnit val="1"/>
        <c:minorTimeUnit val="months"/>
      </c:dateAx>
      <c:valAx>
        <c:axId val="-9765099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  <a:prstDash val="dash"/>
          </a:ln>
        </c:spPr>
        <c:txPr>
          <a:bodyPr/>
          <a:lstStyle/>
          <a:p>
            <a:pPr>
              <a:defRPr baseline="0"/>
            </a:pPr>
            <a:endParaRPr lang="en-US"/>
          </a:p>
        </c:txPr>
        <c:crossAx val="-976502336"/>
        <c:crosses val="autoZero"/>
        <c:crossBetween val="between"/>
      </c:valAx>
      <c:valAx>
        <c:axId val="422066016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422071776"/>
        <c:crosses val="max"/>
        <c:crossBetween val="midCat"/>
      </c:valAx>
      <c:valAx>
        <c:axId val="422071776"/>
        <c:scaling>
          <c:orientation val="minMax"/>
        </c:scaling>
        <c:delete val="0"/>
        <c:axPos val="t"/>
        <c:numFmt formatCode="0" sourceLinked="1"/>
        <c:majorTickMark val="out"/>
        <c:minorTickMark val="none"/>
        <c:tickLblPos val="none"/>
        <c:spPr>
          <a:ln>
            <a:noFill/>
          </a:ln>
        </c:spPr>
        <c:crossAx val="422066016"/>
        <c:crosses val="max"/>
        <c:crossBetween val="midCat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1073199183435"/>
          <c:y val="0.12353737032870891"/>
          <c:w val="0.77024095946340043"/>
          <c:h val="0.72096081739782525"/>
        </c:manualLayout>
      </c:layout>
      <c:lineChart>
        <c:grouping val="standard"/>
        <c:varyColors val="0"/>
        <c:ser>
          <c:idx val="1"/>
          <c:order val="0"/>
          <c:tx>
            <c:strRef>
              <c:f>'4'!$C$49</c:f>
              <c:strCache>
                <c:ptCount val="1"/>
                <c:pt idx="0">
                  <c:v>monthly history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'4'!$A$50:$A$97</c:f>
              <c:numCache>
                <c:formatCode>General</c:formatCode>
                <c:ptCount val="48"/>
                <c:pt idx="0">
                  <c:v>2024</c:v>
                </c:pt>
                <c:pt idx="1">
                  <c:v>2024</c:v>
                </c:pt>
                <c:pt idx="2">
                  <c:v>2024</c:v>
                </c:pt>
                <c:pt idx="3">
                  <c:v>2024</c:v>
                </c:pt>
                <c:pt idx="4">
                  <c:v>2024</c:v>
                </c:pt>
                <c:pt idx="5">
                  <c:v>2024</c:v>
                </c:pt>
                <c:pt idx="6">
                  <c:v>2024</c:v>
                </c:pt>
                <c:pt idx="7">
                  <c:v>2024</c:v>
                </c:pt>
                <c:pt idx="8">
                  <c:v>2024</c:v>
                </c:pt>
                <c:pt idx="9">
                  <c:v>2024</c:v>
                </c:pt>
                <c:pt idx="10">
                  <c:v>2024</c:v>
                </c:pt>
                <c:pt idx="11">
                  <c:v>2024</c:v>
                </c:pt>
                <c:pt idx="12">
                  <c:v>2025</c:v>
                </c:pt>
                <c:pt idx="13">
                  <c:v>2025</c:v>
                </c:pt>
                <c:pt idx="14">
                  <c:v>2025</c:v>
                </c:pt>
                <c:pt idx="15">
                  <c:v>2025</c:v>
                </c:pt>
                <c:pt idx="16">
                  <c:v>2025</c:v>
                </c:pt>
                <c:pt idx="17">
                  <c:v>2025</c:v>
                </c:pt>
                <c:pt idx="18">
                  <c:v>2025</c:v>
                </c:pt>
                <c:pt idx="19">
                  <c:v>2025</c:v>
                </c:pt>
                <c:pt idx="20">
                  <c:v>2025</c:v>
                </c:pt>
                <c:pt idx="21">
                  <c:v>2025</c:v>
                </c:pt>
                <c:pt idx="22">
                  <c:v>2025</c:v>
                </c:pt>
                <c:pt idx="23">
                  <c:v>2025</c:v>
                </c:pt>
                <c:pt idx="24">
                  <c:v>2026</c:v>
                </c:pt>
                <c:pt idx="25">
                  <c:v>2026</c:v>
                </c:pt>
                <c:pt idx="26">
                  <c:v>2026</c:v>
                </c:pt>
                <c:pt idx="27">
                  <c:v>2026</c:v>
                </c:pt>
                <c:pt idx="28">
                  <c:v>2026</c:v>
                </c:pt>
                <c:pt idx="29">
                  <c:v>2026</c:v>
                </c:pt>
                <c:pt idx="30">
                  <c:v>2026</c:v>
                </c:pt>
                <c:pt idx="31">
                  <c:v>2026</c:v>
                </c:pt>
                <c:pt idx="32">
                  <c:v>2026</c:v>
                </c:pt>
                <c:pt idx="33">
                  <c:v>2026</c:v>
                </c:pt>
                <c:pt idx="34">
                  <c:v>2026</c:v>
                </c:pt>
                <c:pt idx="35">
                  <c:v>2026</c:v>
                </c:pt>
                <c:pt idx="36">
                  <c:v>2027</c:v>
                </c:pt>
                <c:pt idx="37">
                  <c:v>2027</c:v>
                </c:pt>
                <c:pt idx="38">
                  <c:v>2027</c:v>
                </c:pt>
                <c:pt idx="39">
                  <c:v>2027</c:v>
                </c:pt>
                <c:pt idx="40">
                  <c:v>2027</c:v>
                </c:pt>
                <c:pt idx="41">
                  <c:v>2027</c:v>
                </c:pt>
                <c:pt idx="42">
                  <c:v>2027</c:v>
                </c:pt>
                <c:pt idx="43">
                  <c:v>2027</c:v>
                </c:pt>
                <c:pt idx="44">
                  <c:v>2027</c:v>
                </c:pt>
                <c:pt idx="45">
                  <c:v>2027</c:v>
                </c:pt>
                <c:pt idx="46">
                  <c:v>2027</c:v>
                </c:pt>
                <c:pt idx="47">
                  <c:v>2027</c:v>
                </c:pt>
              </c:numCache>
            </c:numRef>
          </c:cat>
          <c:val>
            <c:numRef>
              <c:f>'4'!$C$50:$C$97</c:f>
              <c:numCache>
                <c:formatCode>0.00</c:formatCode>
                <c:ptCount val="48"/>
                <c:pt idx="0">
                  <c:v>101.70135066</c:v>
                </c:pt>
                <c:pt idx="1">
                  <c:v>102.95329959</c:v>
                </c:pt>
                <c:pt idx="2">
                  <c:v>103.75889845</c:v>
                </c:pt>
                <c:pt idx="3">
                  <c:v>103.64277321</c:v>
                </c:pt>
                <c:pt idx="4">
                  <c:v>103.27851913000001</c:v>
                </c:pt>
                <c:pt idx="5">
                  <c:v>103.26742539</c:v>
                </c:pt>
                <c:pt idx="6">
                  <c:v>103.37317931</c:v>
                </c:pt>
                <c:pt idx="7">
                  <c:v>103.75630099999999</c:v>
                </c:pt>
                <c:pt idx="8">
                  <c:v>102.59400565</c:v>
                </c:pt>
                <c:pt idx="9">
                  <c:v>103.93859499</c:v>
                </c:pt>
                <c:pt idx="10">
                  <c:v>104.04088715</c:v>
                </c:pt>
                <c:pt idx="11">
                  <c:v>103.92780297</c:v>
                </c:pt>
                <c:pt idx="12">
                  <c:v>102.82127357</c:v>
                </c:pt>
                <c:pt idx="13">
                  <c:v>103.33950179</c:v>
                </c:pt>
                <c:pt idx="14">
                  <c:v>104.80782739</c:v>
                </c:pt>
                <c:pt idx="15">
                  <c:v>104.49064447000001</c:v>
                </c:pt>
                <c:pt idx="16">
                  <c:v>104.99776365</c:v>
                </c:pt>
                <c:pt idx="17">
                  <c:v>106.17891537</c:v>
                </c:pt>
                <c:pt idx="18">
                  <c:v>107.23463735</c:v>
                </c:pt>
                <c:pt idx="19">
                  <c:v>107.7957291</c:v>
                </c:pt>
                <c:pt idx="20">
                  <c:v>108.8939396</c:v>
                </c:pt>
                <c:pt idx="21">
                  <c:v>108.60963993999999</c:v>
                </c:pt>
                <c:pt idx="22">
                  <c:v>108.6796745</c:v>
                </c:pt>
                <c:pt idx="23">
                  <c:v>108.16139452</c:v>
                </c:pt>
                <c:pt idx="24">
                  <c:v>106.05223696</c:v>
                </c:pt>
                <c:pt idx="25">
                  <c:v>108.85973556</c:v>
                </c:pt>
                <c:pt idx="26">
                  <c:v>97.057280087999999</c:v>
                </c:pt>
                <c:pt idx="27">
                  <c:v>94.548265611999994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3A-4EB2-B397-6C856643CDE4}"/>
            </c:ext>
          </c:extLst>
        </c:ser>
        <c:ser>
          <c:idx val="0"/>
          <c:order val="1"/>
          <c:tx>
            <c:strRef>
              <c:f>'4'!$D$49</c:f>
              <c:strCache>
                <c:ptCount val="1"/>
                <c:pt idx="0">
                  <c:v>monthly forecast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'4'!$A$50:$A$97</c:f>
              <c:numCache>
                <c:formatCode>General</c:formatCode>
                <c:ptCount val="48"/>
                <c:pt idx="0">
                  <c:v>2024</c:v>
                </c:pt>
                <c:pt idx="1">
                  <c:v>2024</c:v>
                </c:pt>
                <c:pt idx="2">
                  <c:v>2024</c:v>
                </c:pt>
                <c:pt idx="3">
                  <c:v>2024</c:v>
                </c:pt>
                <c:pt idx="4">
                  <c:v>2024</c:v>
                </c:pt>
                <c:pt idx="5">
                  <c:v>2024</c:v>
                </c:pt>
                <c:pt idx="6">
                  <c:v>2024</c:v>
                </c:pt>
                <c:pt idx="7">
                  <c:v>2024</c:v>
                </c:pt>
                <c:pt idx="8">
                  <c:v>2024</c:v>
                </c:pt>
                <c:pt idx="9">
                  <c:v>2024</c:v>
                </c:pt>
                <c:pt idx="10">
                  <c:v>2024</c:v>
                </c:pt>
                <c:pt idx="11">
                  <c:v>2024</c:v>
                </c:pt>
                <c:pt idx="12">
                  <c:v>2025</c:v>
                </c:pt>
                <c:pt idx="13">
                  <c:v>2025</c:v>
                </c:pt>
                <c:pt idx="14">
                  <c:v>2025</c:v>
                </c:pt>
                <c:pt idx="15">
                  <c:v>2025</c:v>
                </c:pt>
                <c:pt idx="16">
                  <c:v>2025</c:v>
                </c:pt>
                <c:pt idx="17">
                  <c:v>2025</c:v>
                </c:pt>
                <c:pt idx="18">
                  <c:v>2025</c:v>
                </c:pt>
                <c:pt idx="19">
                  <c:v>2025</c:v>
                </c:pt>
                <c:pt idx="20">
                  <c:v>2025</c:v>
                </c:pt>
                <c:pt idx="21">
                  <c:v>2025</c:v>
                </c:pt>
                <c:pt idx="22">
                  <c:v>2025</c:v>
                </c:pt>
                <c:pt idx="23">
                  <c:v>2025</c:v>
                </c:pt>
                <c:pt idx="24">
                  <c:v>2026</c:v>
                </c:pt>
                <c:pt idx="25">
                  <c:v>2026</c:v>
                </c:pt>
                <c:pt idx="26">
                  <c:v>2026</c:v>
                </c:pt>
                <c:pt idx="27">
                  <c:v>2026</c:v>
                </c:pt>
                <c:pt idx="28">
                  <c:v>2026</c:v>
                </c:pt>
                <c:pt idx="29">
                  <c:v>2026</c:v>
                </c:pt>
                <c:pt idx="30">
                  <c:v>2026</c:v>
                </c:pt>
                <c:pt idx="31">
                  <c:v>2026</c:v>
                </c:pt>
                <c:pt idx="32">
                  <c:v>2026</c:v>
                </c:pt>
                <c:pt idx="33">
                  <c:v>2026</c:v>
                </c:pt>
                <c:pt idx="34">
                  <c:v>2026</c:v>
                </c:pt>
                <c:pt idx="35">
                  <c:v>2026</c:v>
                </c:pt>
                <c:pt idx="36">
                  <c:v>2027</c:v>
                </c:pt>
                <c:pt idx="37">
                  <c:v>2027</c:v>
                </c:pt>
                <c:pt idx="38">
                  <c:v>2027</c:v>
                </c:pt>
                <c:pt idx="39">
                  <c:v>2027</c:v>
                </c:pt>
                <c:pt idx="40">
                  <c:v>2027</c:v>
                </c:pt>
                <c:pt idx="41">
                  <c:v>2027</c:v>
                </c:pt>
                <c:pt idx="42">
                  <c:v>2027</c:v>
                </c:pt>
                <c:pt idx="43">
                  <c:v>2027</c:v>
                </c:pt>
                <c:pt idx="44">
                  <c:v>2027</c:v>
                </c:pt>
                <c:pt idx="45">
                  <c:v>2027</c:v>
                </c:pt>
                <c:pt idx="46">
                  <c:v>2027</c:v>
                </c:pt>
                <c:pt idx="47">
                  <c:v>2027</c:v>
                </c:pt>
              </c:numCache>
            </c:numRef>
          </c:cat>
          <c:val>
            <c:numRef>
              <c:f>'4'!$D$50:$D$97</c:f>
              <c:numCache>
                <c:formatCode>0.00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94.548265611999994</c:v>
                </c:pt>
                <c:pt idx="28">
                  <c:v>94.400825478000002</c:v>
                </c:pt>
                <c:pt idx="29">
                  <c:v>97.249588774000003</c:v>
                </c:pt>
                <c:pt idx="30">
                  <c:v>98.631456626000002</c:v>
                </c:pt>
                <c:pt idx="31">
                  <c:v>100.67530099</c:v>
                </c:pt>
                <c:pt idx="32">
                  <c:v>102.32790936000001</c:v>
                </c:pt>
                <c:pt idx="33">
                  <c:v>104.88495211</c:v>
                </c:pt>
                <c:pt idx="34">
                  <c:v>107.14944694</c:v>
                </c:pt>
                <c:pt idx="35">
                  <c:v>107.86303409</c:v>
                </c:pt>
                <c:pt idx="36">
                  <c:v>107.7676981</c:v>
                </c:pt>
                <c:pt idx="37">
                  <c:v>108.01032298</c:v>
                </c:pt>
                <c:pt idx="38">
                  <c:v>108.28695762</c:v>
                </c:pt>
                <c:pt idx="39">
                  <c:v>108.72373825</c:v>
                </c:pt>
                <c:pt idx="40">
                  <c:v>108.79012087</c:v>
                </c:pt>
                <c:pt idx="41">
                  <c:v>109.53763300999999</c:v>
                </c:pt>
                <c:pt idx="42">
                  <c:v>109.87675900000001</c:v>
                </c:pt>
                <c:pt idx="43">
                  <c:v>110.15309877</c:v>
                </c:pt>
                <c:pt idx="44">
                  <c:v>109.99557509</c:v>
                </c:pt>
                <c:pt idx="45">
                  <c:v>110.72455275999999</c:v>
                </c:pt>
                <c:pt idx="46">
                  <c:v>111.00740764</c:v>
                </c:pt>
                <c:pt idx="47">
                  <c:v>110.99859941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3A-4EB2-B397-6C856643CDE4}"/>
            </c:ext>
          </c:extLst>
        </c:ser>
        <c:ser>
          <c:idx val="2"/>
          <c:order val="2"/>
          <c:tx>
            <c:strRef>
              <c:f>'4'!$E$49</c:f>
              <c:strCache>
                <c:ptCount val="1"/>
                <c:pt idx="0">
                  <c:v>annual average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  <a:alpha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'4'!$E$50:$E$97</c:f>
              <c:numCache>
                <c:formatCode>0.000</c:formatCode>
                <c:ptCount val="48"/>
                <c:pt idx="1">
                  <c:v>103.35275312499998</c:v>
                </c:pt>
                <c:pt idx="2">
                  <c:v>103.35275312499998</c:v>
                </c:pt>
                <c:pt idx="3">
                  <c:v>103.35275312499998</c:v>
                </c:pt>
                <c:pt idx="4">
                  <c:v>103.35275312499998</c:v>
                </c:pt>
                <c:pt idx="5">
                  <c:v>103.35275312499998</c:v>
                </c:pt>
                <c:pt idx="6">
                  <c:v>103.35275312499998</c:v>
                </c:pt>
                <c:pt idx="7">
                  <c:v>103.35275312499998</c:v>
                </c:pt>
                <c:pt idx="8">
                  <c:v>103.35275312499998</c:v>
                </c:pt>
                <c:pt idx="9">
                  <c:v>103.35275312499998</c:v>
                </c:pt>
                <c:pt idx="10">
                  <c:v>103.35275312499998</c:v>
                </c:pt>
                <c:pt idx="13">
                  <c:v>106.33424510416665</c:v>
                </c:pt>
                <c:pt idx="14">
                  <c:v>106.33424510416665</c:v>
                </c:pt>
                <c:pt idx="15">
                  <c:v>106.33424510416665</c:v>
                </c:pt>
                <c:pt idx="16">
                  <c:v>106.33424510416665</c:v>
                </c:pt>
                <c:pt idx="17">
                  <c:v>106.33424510416665</c:v>
                </c:pt>
                <c:pt idx="18">
                  <c:v>106.33424510416665</c:v>
                </c:pt>
                <c:pt idx="19">
                  <c:v>106.33424510416665</c:v>
                </c:pt>
                <c:pt idx="20">
                  <c:v>106.33424510416665</c:v>
                </c:pt>
                <c:pt idx="21">
                  <c:v>106.33424510416665</c:v>
                </c:pt>
                <c:pt idx="22">
                  <c:v>106.33424510416665</c:v>
                </c:pt>
                <c:pt idx="25">
                  <c:v>101.64166938233335</c:v>
                </c:pt>
                <c:pt idx="26">
                  <c:v>101.64166938233335</c:v>
                </c:pt>
                <c:pt idx="27">
                  <c:v>101.64166938233335</c:v>
                </c:pt>
                <c:pt idx="28">
                  <c:v>101.64166938233335</c:v>
                </c:pt>
                <c:pt idx="29">
                  <c:v>101.64166938233335</c:v>
                </c:pt>
                <c:pt idx="30">
                  <c:v>101.64166938233335</c:v>
                </c:pt>
                <c:pt idx="31">
                  <c:v>101.64166938233335</c:v>
                </c:pt>
                <c:pt idx="32">
                  <c:v>101.64166938233335</c:v>
                </c:pt>
                <c:pt idx="33">
                  <c:v>101.64166938233335</c:v>
                </c:pt>
                <c:pt idx="34">
                  <c:v>101.64166938233335</c:v>
                </c:pt>
                <c:pt idx="37">
                  <c:v>109.48937195833334</c:v>
                </c:pt>
                <c:pt idx="38">
                  <c:v>109.48937195833334</c:v>
                </c:pt>
                <c:pt idx="39">
                  <c:v>109.48937195833334</c:v>
                </c:pt>
                <c:pt idx="40">
                  <c:v>109.48937195833334</c:v>
                </c:pt>
                <c:pt idx="41">
                  <c:v>109.48937195833334</c:v>
                </c:pt>
                <c:pt idx="42">
                  <c:v>109.48937195833334</c:v>
                </c:pt>
                <c:pt idx="43">
                  <c:v>109.48937195833334</c:v>
                </c:pt>
                <c:pt idx="44">
                  <c:v>109.48937195833334</c:v>
                </c:pt>
                <c:pt idx="45">
                  <c:v>109.48937195833334</c:v>
                </c:pt>
                <c:pt idx="46">
                  <c:v>109.48937195833334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3A-4EB2-B397-6C856643C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82741696"/>
        <c:axId val="-982731360"/>
      </c:lineChart>
      <c:catAx>
        <c:axId val="-982741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31360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-982731360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41696"/>
        <c:crosses val="autoZero"/>
        <c:crossBetween val="midCat"/>
        <c:majorUnit val="2"/>
        <c:minorUnit val="0.5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1438130966517488"/>
          <c:y val="0.11633443367308499"/>
          <c:w val="0.54402850685331006"/>
          <c:h val="0.166320387123075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20927824665876"/>
          <c:y val="0.14729000896466704"/>
          <c:w val="0.80323666803211691"/>
          <c:h val="0.53342077652806352"/>
        </c:manualLayout>
      </c:layout>
      <c:barChart>
        <c:barDir val="col"/>
        <c:grouping val="stacked"/>
        <c:varyColors val="0"/>
        <c:ser>
          <c:idx val="4"/>
          <c:order val="1"/>
          <c:tx>
            <c:strRef>
              <c:f>'5'!$B$28</c:f>
              <c:strCache>
                <c:ptCount val="1"/>
                <c:pt idx="0">
                  <c:v>         Lower 48 States (excl GOA)</c:v>
                </c:pt>
              </c:strCache>
            </c:strRef>
          </c:tx>
          <c:spPr>
            <a:solidFill>
              <a:schemeClr val="accent3"/>
            </a:solidFill>
            <a:ln w="28575" cap="rnd">
              <a:noFill/>
              <a:round/>
            </a:ln>
            <a:effectLst/>
          </c:spPr>
          <c:invertIfNegative val="0"/>
          <c:cat>
            <c:numRef>
              <c:f>'5'!$I$25:$L$25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'5'!$I$28:$L$28</c:f>
              <c:numCache>
                <c:formatCode>0.00</c:formatCode>
                <c:ptCount val="4"/>
                <c:pt idx="0">
                  <c:v>0.37253588199999932</c:v>
                </c:pt>
                <c:pt idx="1">
                  <c:v>0.24176762500000137</c:v>
                </c:pt>
                <c:pt idx="2">
                  <c:v>-3.9928317000001101E-2</c:v>
                </c:pt>
                <c:pt idx="3">
                  <c:v>0.51806303200000059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8FD7-4893-9056-658A62732A4C}"/>
            </c:ext>
          </c:extLst>
        </c:ser>
        <c:ser>
          <c:idx val="1"/>
          <c:order val="2"/>
          <c:tx>
            <c:strRef>
              <c:f>'5'!$B$26</c:f>
              <c:strCache>
                <c:ptCount val="1"/>
                <c:pt idx="0">
                  <c:v>         Alaska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'5'!$I$25:$L$25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'5'!$I$26:$L$26</c:f>
              <c:numCache>
                <c:formatCode>0.00</c:formatCode>
                <c:ptCount val="4"/>
                <c:pt idx="0">
                  <c:v>-4.716444310000012E-3</c:v>
                </c:pt>
                <c:pt idx="1">
                  <c:v>-4.0077761000001377E-4</c:v>
                </c:pt>
                <c:pt idx="2">
                  <c:v>2.9224687259999993E-2</c:v>
                </c:pt>
                <c:pt idx="3">
                  <c:v>5.1556350009999974E-2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D7-4893-9056-658A62732A4C}"/>
            </c:ext>
          </c:extLst>
        </c:ser>
        <c:ser>
          <c:idx val="2"/>
          <c:order val="3"/>
          <c:tx>
            <c:strRef>
              <c:f>'5'!$B$27</c:f>
              <c:strCache>
                <c:ptCount val="1"/>
                <c:pt idx="0">
                  <c:v>         Federal Gulf of America</c:v>
                </c:pt>
              </c:strCache>
            </c:strRef>
          </c:tx>
          <c:spPr>
            <a:solidFill>
              <a:schemeClr val="tx2">
                <a:lumMod val="90000"/>
                <a:lumOff val="10000"/>
              </a:schemeClr>
            </a:solidFill>
            <a:ln>
              <a:noFill/>
            </a:ln>
            <a:effectLst/>
          </c:spPr>
          <c:invertIfNegative val="0"/>
          <c:cat>
            <c:numRef>
              <c:f>'5'!$I$25:$L$25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'5'!$I$27:$L$27</c:f>
              <c:numCache>
                <c:formatCode>0.00</c:formatCode>
                <c:ptCount val="4"/>
                <c:pt idx="0">
                  <c:v>-7.6617354399999948E-2</c:v>
                </c:pt>
                <c:pt idx="1">
                  <c:v>0.11013443659999989</c:v>
                </c:pt>
                <c:pt idx="2">
                  <c:v>7.4459357000000059E-2</c:v>
                </c:pt>
                <c:pt idx="3">
                  <c:v>-0.12080245580000004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D7-4893-9056-658A62732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82748768"/>
        <c:axId val="-982745504"/>
        <c:extLst/>
      </c:barChart>
      <c:lineChart>
        <c:grouping val="stacked"/>
        <c:varyColors val="0"/>
        <c:ser>
          <c:idx val="3"/>
          <c:order val="0"/>
          <c:tx>
            <c:strRef>
              <c:f>'5'!$B$29</c:f>
              <c:strCache>
                <c:ptCount val="1"/>
                <c:pt idx="0">
                  <c:v>total U.S. production</c:v>
                </c:pt>
              </c:strCache>
            </c:strRef>
          </c:tx>
          <c:spPr>
            <a:ln>
              <a:noFill/>
            </a:ln>
          </c:spPr>
          <c:marker>
            <c:symbol val="dot"/>
            <c:size val="5"/>
            <c:spPr>
              <a:solidFill>
                <a:schemeClr val="bg1"/>
              </a:solidFill>
              <a:ln w="38100" cap="rnd"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6.134865261517293E-2"/>
                  <c:y val="-8.3619309231935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D7-4893-9056-658A62732A4C}"/>
                </c:ext>
              </c:extLst>
            </c:dLbl>
            <c:dLbl>
              <c:idx val="2"/>
              <c:layout>
                <c:manualLayout>
                  <c:x val="-7.3503926846355316E-2"/>
                  <c:y val="-5.8836376452326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8B-44BB-B286-C7391B377949}"/>
                </c:ext>
              </c:extLst>
            </c:dLbl>
            <c:dLbl>
              <c:idx val="3"/>
              <c:layout>
                <c:manualLayout>
                  <c:x val="-7.3503926846355219E-2"/>
                  <c:y val="-9.59180816821088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C5-4F2A-8551-2A28291976D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'5'!$I$25:$L$25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'5'!$I$29:$L$29</c:f>
              <c:numCache>
                <c:formatCode>0.00</c:formatCode>
                <c:ptCount val="4"/>
                <c:pt idx="0">
                  <c:v>0.29120208328999936</c:v>
                </c:pt>
                <c:pt idx="1">
                  <c:v>0.35150128399000125</c:v>
                </c:pt>
                <c:pt idx="2">
                  <c:v>6.3755727259998951E-2</c:v>
                </c:pt>
                <c:pt idx="3">
                  <c:v>0.44881692621000052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FD7-4893-9056-658A62732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82748768"/>
        <c:axId val="-982745504"/>
      </c:lineChart>
      <c:scatterChart>
        <c:scatterStyle val="lineMarker"/>
        <c:varyColors val="0"/>
        <c:ser>
          <c:idx val="0"/>
          <c:order val="4"/>
          <c:tx>
            <c:strRef>
              <c:f>'5'!$B$89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'5'!$A$90:$A$91</c:f>
              <c:numCache>
                <c:formatCode>0.00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xVal>
          <c:yVal>
            <c:numRef>
              <c:f>'5'!$B$90:$B$91</c:f>
              <c:numCache>
                <c:formatCode>0.00</c:formatCode>
                <c:ptCount val="2"/>
                <c:pt idx="0">
                  <c:v>-2</c:v>
                </c:pt>
                <c:pt idx="1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8FD7-4893-9056-658A62732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82758560"/>
        <c:axId val="-982737888"/>
      </c:scatterChart>
      <c:catAx>
        <c:axId val="-98274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chemeClr val="bg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45504"/>
        <c:crosses val="autoZero"/>
        <c:auto val="1"/>
        <c:lblAlgn val="ctr"/>
        <c:lblOffset val="100"/>
        <c:tickLblSkip val="1"/>
        <c:noMultiLvlLbl val="0"/>
      </c:catAx>
      <c:valAx>
        <c:axId val="-982745504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48768"/>
        <c:crosses val="autoZero"/>
        <c:crossBetween val="between"/>
        <c:majorUnit val="0.2"/>
      </c:valAx>
      <c:valAx>
        <c:axId val="-982737888"/>
        <c:scaling>
          <c:orientation val="minMax"/>
          <c:max val="10"/>
          <c:min val="-2"/>
        </c:scaling>
        <c:delete val="0"/>
        <c:axPos val="r"/>
        <c:numFmt formatCode="0.00" sourceLinked="1"/>
        <c:majorTickMark val="none"/>
        <c:minorTickMark val="none"/>
        <c:tickLblPos val="none"/>
        <c:spPr>
          <a:ln>
            <a:solidFill>
              <a:schemeClr val="bg1">
                <a:lumMod val="85000"/>
              </a:schemeClr>
            </a:solidFill>
          </a:ln>
        </c:spPr>
        <c:crossAx val="-982758560"/>
        <c:crosses val="max"/>
        <c:crossBetween val="midCat"/>
      </c:valAx>
      <c:valAx>
        <c:axId val="-982758560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-982737888"/>
        <c:crosses val="autoZero"/>
        <c:crossBetween val="midCat"/>
      </c:valAx>
      <c:spPr>
        <a:noFill/>
        <a:ln>
          <a:solidFill>
            <a:schemeClr val="tx1">
              <a:lumMod val="15000"/>
              <a:lumOff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18110236220476"/>
          <c:y val="0.14033080548261556"/>
          <c:w val="0.79455963837853605"/>
          <c:h val="0.72004086405089085"/>
        </c:manualLayout>
      </c:layout>
      <c:lineChart>
        <c:grouping val="standard"/>
        <c:varyColors val="0"/>
        <c:ser>
          <c:idx val="0"/>
          <c:order val="0"/>
          <c:tx>
            <c:v>monthly history</c:v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'5'!$A$35:$A$82</c:f>
              <c:numCache>
                <c:formatCode>0</c:formatCode>
                <c:ptCount val="48"/>
                <c:pt idx="0">
                  <c:v>2024</c:v>
                </c:pt>
                <c:pt idx="1">
                  <c:v>2024</c:v>
                </c:pt>
                <c:pt idx="2">
                  <c:v>2024</c:v>
                </c:pt>
                <c:pt idx="3">
                  <c:v>2024</c:v>
                </c:pt>
                <c:pt idx="4">
                  <c:v>2024</c:v>
                </c:pt>
                <c:pt idx="5">
                  <c:v>2024</c:v>
                </c:pt>
                <c:pt idx="6">
                  <c:v>2024</c:v>
                </c:pt>
                <c:pt idx="7">
                  <c:v>2024</c:v>
                </c:pt>
                <c:pt idx="8">
                  <c:v>2024</c:v>
                </c:pt>
                <c:pt idx="9">
                  <c:v>2024</c:v>
                </c:pt>
                <c:pt idx="10">
                  <c:v>2024</c:v>
                </c:pt>
                <c:pt idx="11">
                  <c:v>2024</c:v>
                </c:pt>
                <c:pt idx="12">
                  <c:v>2025</c:v>
                </c:pt>
                <c:pt idx="13">
                  <c:v>2025</c:v>
                </c:pt>
                <c:pt idx="14">
                  <c:v>2025</c:v>
                </c:pt>
                <c:pt idx="15">
                  <c:v>2025</c:v>
                </c:pt>
                <c:pt idx="16">
                  <c:v>2025</c:v>
                </c:pt>
                <c:pt idx="17">
                  <c:v>2025</c:v>
                </c:pt>
                <c:pt idx="18">
                  <c:v>2025</c:v>
                </c:pt>
                <c:pt idx="19">
                  <c:v>2025</c:v>
                </c:pt>
                <c:pt idx="20">
                  <c:v>2025</c:v>
                </c:pt>
                <c:pt idx="21">
                  <c:v>2025</c:v>
                </c:pt>
                <c:pt idx="22">
                  <c:v>2025</c:v>
                </c:pt>
                <c:pt idx="23">
                  <c:v>2025</c:v>
                </c:pt>
                <c:pt idx="24">
                  <c:v>2026</c:v>
                </c:pt>
                <c:pt idx="25">
                  <c:v>2026</c:v>
                </c:pt>
                <c:pt idx="26">
                  <c:v>2026</c:v>
                </c:pt>
                <c:pt idx="27">
                  <c:v>2026</c:v>
                </c:pt>
                <c:pt idx="28">
                  <c:v>2026</c:v>
                </c:pt>
                <c:pt idx="29">
                  <c:v>2026</c:v>
                </c:pt>
                <c:pt idx="30">
                  <c:v>2026</c:v>
                </c:pt>
                <c:pt idx="31">
                  <c:v>2026</c:v>
                </c:pt>
                <c:pt idx="32">
                  <c:v>2026</c:v>
                </c:pt>
                <c:pt idx="33">
                  <c:v>2026</c:v>
                </c:pt>
                <c:pt idx="34">
                  <c:v>2026</c:v>
                </c:pt>
                <c:pt idx="35">
                  <c:v>2026</c:v>
                </c:pt>
                <c:pt idx="36">
                  <c:v>2027</c:v>
                </c:pt>
                <c:pt idx="37">
                  <c:v>2027</c:v>
                </c:pt>
                <c:pt idx="38">
                  <c:v>2027</c:v>
                </c:pt>
                <c:pt idx="39">
                  <c:v>2027</c:v>
                </c:pt>
                <c:pt idx="40">
                  <c:v>2027</c:v>
                </c:pt>
                <c:pt idx="41">
                  <c:v>2027</c:v>
                </c:pt>
                <c:pt idx="42">
                  <c:v>2027</c:v>
                </c:pt>
                <c:pt idx="43">
                  <c:v>2027</c:v>
                </c:pt>
                <c:pt idx="44">
                  <c:v>2027</c:v>
                </c:pt>
                <c:pt idx="45">
                  <c:v>2027</c:v>
                </c:pt>
                <c:pt idx="46">
                  <c:v>2027</c:v>
                </c:pt>
                <c:pt idx="47">
                  <c:v>2027</c:v>
                </c:pt>
              </c:numCache>
            </c:numRef>
          </c:cat>
          <c:val>
            <c:numRef>
              <c:f>'5'!$C$35:$C$82</c:f>
              <c:numCache>
                <c:formatCode>0.00</c:formatCode>
                <c:ptCount val="48"/>
                <c:pt idx="0">
                  <c:v>12.517327999999999</c:v>
                </c:pt>
                <c:pt idx="1">
                  <c:v>13.128899000000001</c:v>
                </c:pt>
                <c:pt idx="2">
                  <c:v>13.190308999999999</c:v>
                </c:pt>
                <c:pt idx="3">
                  <c:v>13.313839</c:v>
                </c:pt>
                <c:pt idx="4">
                  <c:v>13.256073000000001</c:v>
                </c:pt>
                <c:pt idx="5">
                  <c:v>13.251652</c:v>
                </c:pt>
                <c:pt idx="6">
                  <c:v>13.21224</c:v>
                </c:pt>
                <c:pt idx="7">
                  <c:v>13.41051</c:v>
                </c:pt>
                <c:pt idx="8">
                  <c:v>13.170586</c:v>
                </c:pt>
                <c:pt idx="9">
                  <c:v>13.529911999999999</c:v>
                </c:pt>
                <c:pt idx="10">
                  <c:v>13.395830999999999</c:v>
                </c:pt>
                <c:pt idx="11">
                  <c:v>13.437274</c:v>
                </c:pt>
                <c:pt idx="12">
                  <c:v>13.140373</c:v>
                </c:pt>
                <c:pt idx="13">
                  <c:v>13.239549999999999</c:v>
                </c:pt>
                <c:pt idx="14">
                  <c:v>13.452956</c:v>
                </c:pt>
                <c:pt idx="15">
                  <c:v>13.465611000000001</c:v>
                </c:pt>
                <c:pt idx="16">
                  <c:v>13.446565</c:v>
                </c:pt>
                <c:pt idx="17">
                  <c:v>13.610484</c:v>
                </c:pt>
                <c:pt idx="18">
                  <c:v>13.707281</c:v>
                </c:pt>
                <c:pt idx="19">
                  <c:v>13.810121000000001</c:v>
                </c:pt>
                <c:pt idx="20">
                  <c:v>13.828156</c:v>
                </c:pt>
                <c:pt idx="21">
                  <c:v>13.863763000000001</c:v>
                </c:pt>
                <c:pt idx="22">
                  <c:v>13.789249</c:v>
                </c:pt>
                <c:pt idx="23">
                  <c:v>13.656661</c:v>
                </c:pt>
                <c:pt idx="24">
                  <c:v>13.237136</c:v>
                </c:pt>
                <c:pt idx="25">
                  <c:v>13.625537</c:v>
                </c:pt>
                <c:pt idx="26">
                  <c:v>13.726553029</c:v>
                </c:pt>
                <c:pt idx="27">
                  <c:v>13.745466567999999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C8-49AA-B8DB-70717A3181F4}"/>
            </c:ext>
          </c:extLst>
        </c:ser>
        <c:ser>
          <c:idx val="2"/>
          <c:order val="1"/>
          <c:tx>
            <c:v>monthly forecast</c:v>
          </c:tx>
          <c:spPr>
            <a:ln w="28575" cap="rnd">
              <a:solidFill>
                <a:schemeClr val="accent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'5'!$A$35:$A$82</c:f>
              <c:numCache>
                <c:formatCode>0</c:formatCode>
                <c:ptCount val="48"/>
                <c:pt idx="0">
                  <c:v>2024</c:v>
                </c:pt>
                <c:pt idx="1">
                  <c:v>2024</c:v>
                </c:pt>
                <c:pt idx="2">
                  <c:v>2024</c:v>
                </c:pt>
                <c:pt idx="3">
                  <c:v>2024</c:v>
                </c:pt>
                <c:pt idx="4">
                  <c:v>2024</c:v>
                </c:pt>
                <c:pt idx="5">
                  <c:v>2024</c:v>
                </c:pt>
                <c:pt idx="6">
                  <c:v>2024</c:v>
                </c:pt>
                <c:pt idx="7">
                  <c:v>2024</c:v>
                </c:pt>
                <c:pt idx="8">
                  <c:v>2024</c:v>
                </c:pt>
                <c:pt idx="9">
                  <c:v>2024</c:v>
                </c:pt>
                <c:pt idx="10">
                  <c:v>2024</c:v>
                </c:pt>
                <c:pt idx="11">
                  <c:v>2024</c:v>
                </c:pt>
                <c:pt idx="12">
                  <c:v>2025</c:v>
                </c:pt>
                <c:pt idx="13">
                  <c:v>2025</c:v>
                </c:pt>
                <c:pt idx="14">
                  <c:v>2025</c:v>
                </c:pt>
                <c:pt idx="15">
                  <c:v>2025</c:v>
                </c:pt>
                <c:pt idx="16">
                  <c:v>2025</c:v>
                </c:pt>
                <c:pt idx="17">
                  <c:v>2025</c:v>
                </c:pt>
                <c:pt idx="18">
                  <c:v>2025</c:v>
                </c:pt>
                <c:pt idx="19">
                  <c:v>2025</c:v>
                </c:pt>
                <c:pt idx="20">
                  <c:v>2025</c:v>
                </c:pt>
                <c:pt idx="21">
                  <c:v>2025</c:v>
                </c:pt>
                <c:pt idx="22">
                  <c:v>2025</c:v>
                </c:pt>
                <c:pt idx="23">
                  <c:v>2025</c:v>
                </c:pt>
                <c:pt idx="24">
                  <c:v>2026</c:v>
                </c:pt>
                <c:pt idx="25">
                  <c:v>2026</c:v>
                </c:pt>
                <c:pt idx="26">
                  <c:v>2026</c:v>
                </c:pt>
                <c:pt idx="27">
                  <c:v>2026</c:v>
                </c:pt>
                <c:pt idx="28">
                  <c:v>2026</c:v>
                </c:pt>
                <c:pt idx="29">
                  <c:v>2026</c:v>
                </c:pt>
                <c:pt idx="30">
                  <c:v>2026</c:v>
                </c:pt>
                <c:pt idx="31">
                  <c:v>2026</c:v>
                </c:pt>
                <c:pt idx="32">
                  <c:v>2026</c:v>
                </c:pt>
                <c:pt idx="33">
                  <c:v>2026</c:v>
                </c:pt>
                <c:pt idx="34">
                  <c:v>2026</c:v>
                </c:pt>
                <c:pt idx="35">
                  <c:v>2026</c:v>
                </c:pt>
                <c:pt idx="36">
                  <c:v>2027</c:v>
                </c:pt>
                <c:pt idx="37">
                  <c:v>2027</c:v>
                </c:pt>
                <c:pt idx="38">
                  <c:v>2027</c:v>
                </c:pt>
                <c:pt idx="39">
                  <c:v>2027</c:v>
                </c:pt>
                <c:pt idx="40">
                  <c:v>2027</c:v>
                </c:pt>
                <c:pt idx="41">
                  <c:v>2027</c:v>
                </c:pt>
                <c:pt idx="42">
                  <c:v>2027</c:v>
                </c:pt>
                <c:pt idx="43">
                  <c:v>2027</c:v>
                </c:pt>
                <c:pt idx="44">
                  <c:v>2027</c:v>
                </c:pt>
                <c:pt idx="45">
                  <c:v>2027</c:v>
                </c:pt>
                <c:pt idx="46">
                  <c:v>2027</c:v>
                </c:pt>
                <c:pt idx="47">
                  <c:v>2027</c:v>
                </c:pt>
              </c:numCache>
            </c:numRef>
          </c:cat>
          <c:val>
            <c:numRef>
              <c:f>'5'!$D$35:$D$82</c:f>
              <c:numCache>
                <c:formatCode>0.00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13.745466567999999</c:v>
                </c:pt>
                <c:pt idx="28">
                  <c:v>13.72756</c:v>
                </c:pt>
                <c:pt idx="29">
                  <c:v>13.74621</c:v>
                </c:pt>
                <c:pt idx="30">
                  <c:v>13.675459999999999</c:v>
                </c:pt>
                <c:pt idx="31">
                  <c:v>13.63645</c:v>
                </c:pt>
                <c:pt idx="32">
                  <c:v>13.505789999999999</c:v>
                </c:pt>
                <c:pt idx="33">
                  <c:v>13.592460000000001</c:v>
                </c:pt>
                <c:pt idx="34">
                  <c:v>13.74694</c:v>
                </c:pt>
                <c:pt idx="35">
                  <c:v>13.83487</c:v>
                </c:pt>
                <c:pt idx="36">
                  <c:v>13.903040000000001</c:v>
                </c:pt>
                <c:pt idx="37">
                  <c:v>13.869579999999999</c:v>
                </c:pt>
                <c:pt idx="38">
                  <c:v>14.03999</c:v>
                </c:pt>
                <c:pt idx="39">
                  <c:v>14.084490000000001</c:v>
                </c:pt>
                <c:pt idx="40">
                  <c:v>14.13735</c:v>
                </c:pt>
                <c:pt idx="41">
                  <c:v>14.16695</c:v>
                </c:pt>
                <c:pt idx="42">
                  <c:v>14.138809999999999</c:v>
                </c:pt>
                <c:pt idx="43">
                  <c:v>14.145009999999999</c:v>
                </c:pt>
                <c:pt idx="44">
                  <c:v>14.03829</c:v>
                </c:pt>
                <c:pt idx="45">
                  <c:v>14.122120000000001</c:v>
                </c:pt>
                <c:pt idx="46">
                  <c:v>14.238569999999999</c:v>
                </c:pt>
                <c:pt idx="47">
                  <c:v>14.28187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C8-49AA-B8DB-70717A3181F4}"/>
            </c:ext>
          </c:extLst>
        </c:ser>
        <c:ser>
          <c:idx val="1"/>
          <c:order val="2"/>
          <c:tx>
            <c:strRef>
              <c:f>'5'!$E$34</c:f>
              <c:strCache>
                <c:ptCount val="1"/>
                <c:pt idx="0">
                  <c:v>annual average</c:v>
                </c:pt>
              </c:strCache>
            </c:strRef>
          </c:tx>
          <c:spPr>
            <a:ln w="24003" cap="rnd">
              <a:solidFill>
                <a:schemeClr val="tx1">
                  <a:lumMod val="50000"/>
                  <a:lumOff val="50000"/>
                  <a:alpha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'5'!$A$35:$A$82</c:f>
              <c:numCache>
                <c:formatCode>0</c:formatCode>
                <c:ptCount val="48"/>
                <c:pt idx="0">
                  <c:v>2024</c:v>
                </c:pt>
                <c:pt idx="1">
                  <c:v>2024</c:v>
                </c:pt>
                <c:pt idx="2">
                  <c:v>2024</c:v>
                </c:pt>
                <c:pt idx="3">
                  <c:v>2024</c:v>
                </c:pt>
                <c:pt idx="4">
                  <c:v>2024</c:v>
                </c:pt>
                <c:pt idx="5">
                  <c:v>2024</c:v>
                </c:pt>
                <c:pt idx="6">
                  <c:v>2024</c:v>
                </c:pt>
                <c:pt idx="7">
                  <c:v>2024</c:v>
                </c:pt>
                <c:pt idx="8">
                  <c:v>2024</c:v>
                </c:pt>
                <c:pt idx="9">
                  <c:v>2024</c:v>
                </c:pt>
                <c:pt idx="10">
                  <c:v>2024</c:v>
                </c:pt>
                <c:pt idx="11">
                  <c:v>2024</c:v>
                </c:pt>
                <c:pt idx="12">
                  <c:v>2025</c:v>
                </c:pt>
                <c:pt idx="13">
                  <c:v>2025</c:v>
                </c:pt>
                <c:pt idx="14">
                  <c:v>2025</c:v>
                </c:pt>
                <c:pt idx="15">
                  <c:v>2025</c:v>
                </c:pt>
                <c:pt idx="16">
                  <c:v>2025</c:v>
                </c:pt>
                <c:pt idx="17">
                  <c:v>2025</c:v>
                </c:pt>
                <c:pt idx="18">
                  <c:v>2025</c:v>
                </c:pt>
                <c:pt idx="19">
                  <c:v>2025</c:v>
                </c:pt>
                <c:pt idx="20">
                  <c:v>2025</c:v>
                </c:pt>
                <c:pt idx="21">
                  <c:v>2025</c:v>
                </c:pt>
                <c:pt idx="22">
                  <c:v>2025</c:v>
                </c:pt>
                <c:pt idx="23">
                  <c:v>2025</c:v>
                </c:pt>
                <c:pt idx="24">
                  <c:v>2026</c:v>
                </c:pt>
                <c:pt idx="25">
                  <c:v>2026</c:v>
                </c:pt>
                <c:pt idx="26">
                  <c:v>2026</c:v>
                </c:pt>
                <c:pt idx="27">
                  <c:v>2026</c:v>
                </c:pt>
                <c:pt idx="28">
                  <c:v>2026</c:v>
                </c:pt>
                <c:pt idx="29">
                  <c:v>2026</c:v>
                </c:pt>
                <c:pt idx="30">
                  <c:v>2026</c:v>
                </c:pt>
                <c:pt idx="31">
                  <c:v>2026</c:v>
                </c:pt>
                <c:pt idx="32">
                  <c:v>2026</c:v>
                </c:pt>
                <c:pt idx="33">
                  <c:v>2026</c:v>
                </c:pt>
                <c:pt idx="34">
                  <c:v>2026</c:v>
                </c:pt>
                <c:pt idx="35">
                  <c:v>2026</c:v>
                </c:pt>
                <c:pt idx="36">
                  <c:v>2027</c:v>
                </c:pt>
                <c:pt idx="37">
                  <c:v>2027</c:v>
                </c:pt>
                <c:pt idx="38">
                  <c:v>2027</c:v>
                </c:pt>
                <c:pt idx="39">
                  <c:v>2027</c:v>
                </c:pt>
                <c:pt idx="40">
                  <c:v>2027</c:v>
                </c:pt>
                <c:pt idx="41">
                  <c:v>2027</c:v>
                </c:pt>
                <c:pt idx="42">
                  <c:v>2027</c:v>
                </c:pt>
                <c:pt idx="43">
                  <c:v>2027</c:v>
                </c:pt>
                <c:pt idx="44">
                  <c:v>2027</c:v>
                </c:pt>
                <c:pt idx="45">
                  <c:v>2027</c:v>
                </c:pt>
                <c:pt idx="46">
                  <c:v>2027</c:v>
                </c:pt>
                <c:pt idx="47">
                  <c:v>2027</c:v>
                </c:pt>
              </c:numCache>
            </c:numRef>
          </c:cat>
          <c:val>
            <c:numRef>
              <c:f>'5'!$E$35:$E$82</c:f>
              <c:numCache>
                <c:formatCode>0.00</c:formatCode>
                <c:ptCount val="48"/>
                <c:pt idx="1">
                  <c:v>13.234537749999999</c:v>
                </c:pt>
                <c:pt idx="2">
                  <c:v>13.234537749999999</c:v>
                </c:pt>
                <c:pt idx="3">
                  <c:v>13.234537749999999</c:v>
                </c:pt>
                <c:pt idx="4">
                  <c:v>13.234537749999999</c:v>
                </c:pt>
                <c:pt idx="5">
                  <c:v>13.234537749999999</c:v>
                </c:pt>
                <c:pt idx="6">
                  <c:v>13.234537749999999</c:v>
                </c:pt>
                <c:pt idx="7">
                  <c:v>13.234537749999999</c:v>
                </c:pt>
                <c:pt idx="8">
                  <c:v>13.234537749999999</c:v>
                </c:pt>
                <c:pt idx="9">
                  <c:v>13.234537749999999</c:v>
                </c:pt>
                <c:pt idx="10">
                  <c:v>13.234537749999999</c:v>
                </c:pt>
                <c:pt idx="13">
                  <c:v>13.584230833333336</c:v>
                </c:pt>
                <c:pt idx="14">
                  <c:v>13.584230833333336</c:v>
                </c:pt>
                <c:pt idx="15">
                  <c:v>13.584230833333336</c:v>
                </c:pt>
                <c:pt idx="16">
                  <c:v>13.584230833333336</c:v>
                </c:pt>
                <c:pt idx="17">
                  <c:v>13.584230833333336</c:v>
                </c:pt>
                <c:pt idx="18">
                  <c:v>13.584230833333336</c:v>
                </c:pt>
                <c:pt idx="19">
                  <c:v>13.584230833333336</c:v>
                </c:pt>
                <c:pt idx="20">
                  <c:v>13.584230833333336</c:v>
                </c:pt>
                <c:pt idx="21">
                  <c:v>13.584230833333336</c:v>
                </c:pt>
                <c:pt idx="22">
                  <c:v>13.584230833333336</c:v>
                </c:pt>
                <c:pt idx="25">
                  <c:v>13.65003604975</c:v>
                </c:pt>
                <c:pt idx="26">
                  <c:v>13.65003604975</c:v>
                </c:pt>
                <c:pt idx="27">
                  <c:v>13.65003604975</c:v>
                </c:pt>
                <c:pt idx="28">
                  <c:v>13.65003604975</c:v>
                </c:pt>
                <c:pt idx="29">
                  <c:v>13.65003604975</c:v>
                </c:pt>
                <c:pt idx="30">
                  <c:v>13.65003604975</c:v>
                </c:pt>
                <c:pt idx="31">
                  <c:v>13.65003604975</c:v>
                </c:pt>
                <c:pt idx="32">
                  <c:v>13.65003604975</c:v>
                </c:pt>
                <c:pt idx="33">
                  <c:v>13.65003604975</c:v>
                </c:pt>
                <c:pt idx="34">
                  <c:v>13.65003604975</c:v>
                </c:pt>
                <c:pt idx="37">
                  <c:v>14.097172500000001</c:v>
                </c:pt>
                <c:pt idx="38">
                  <c:v>14.097172500000001</c:v>
                </c:pt>
                <c:pt idx="39">
                  <c:v>14.097172500000001</c:v>
                </c:pt>
                <c:pt idx="40">
                  <c:v>14.097172500000001</c:v>
                </c:pt>
                <c:pt idx="41">
                  <c:v>14.097172500000001</c:v>
                </c:pt>
                <c:pt idx="42">
                  <c:v>14.097172500000001</c:v>
                </c:pt>
                <c:pt idx="43">
                  <c:v>14.097172500000001</c:v>
                </c:pt>
                <c:pt idx="44">
                  <c:v>14.097172500000001</c:v>
                </c:pt>
                <c:pt idx="45">
                  <c:v>14.097172500000001</c:v>
                </c:pt>
                <c:pt idx="46">
                  <c:v>14.097172500000001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C8-49AA-B8DB-70717A318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82729184"/>
        <c:axId val="-982754208"/>
      </c:lineChart>
      <c:catAx>
        <c:axId val="-982729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54208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-982754208"/>
        <c:scaling>
          <c:orientation val="minMax"/>
          <c:min val="11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29184"/>
        <c:crosses val="autoZero"/>
        <c:crossBetween val="midCat"/>
        <c:majorUnit val="0.5"/>
        <c:minorUnit val="0.5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eia.gov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10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3.xml"/><Relationship Id="rId1" Type="http://schemas.openxmlformats.org/officeDocument/2006/relationships/chart" Target="../charts/chart62.xml"/></Relationships>
</file>

<file path=xl/drawings/_rels/drawing10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10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1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5.xml"/><Relationship Id="rId1" Type="http://schemas.openxmlformats.org/officeDocument/2006/relationships/chart" Target="../charts/chart44.xml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7.xml"/><Relationship Id="rId1" Type="http://schemas.openxmlformats.org/officeDocument/2006/relationships/chart" Target="../charts/chart46.xml"/></Relationships>
</file>

<file path=xl/drawings/_rels/drawing7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9.xml"/><Relationship Id="rId1" Type="http://schemas.openxmlformats.org/officeDocument/2006/relationships/chart" Target="../charts/chart4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3.xml"/><Relationship Id="rId1" Type="http://schemas.openxmlformats.org/officeDocument/2006/relationships/chart" Target="../charts/chart52.xml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6.xml"/><Relationship Id="rId1" Type="http://schemas.openxmlformats.org/officeDocument/2006/relationships/chart" Target="../charts/chart55.xml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9.xml"/><Relationship Id="rId1" Type="http://schemas.openxmlformats.org/officeDocument/2006/relationships/chart" Target="../charts/chart58.xml"/></Relationships>
</file>

<file path=xl/drawings/_rels/drawing9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1.xml"/><Relationship Id="rId1" Type="http://schemas.openxmlformats.org/officeDocument/2006/relationships/chart" Target="../charts/chart60.xml"/></Relationships>
</file>

<file path=xl/drawings/_rels/drawing9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105647</xdr:colOff>
      <xdr:row>0</xdr:row>
      <xdr:rowOff>47625</xdr:rowOff>
    </xdr:from>
    <xdr:to>
      <xdr:col>0</xdr:col>
      <xdr:colOff>675402</xdr:colOff>
      <xdr:row>1</xdr:row>
      <xdr:rowOff>219075</xdr:rowOff>
    </xdr:to>
    <xdr:pic>
      <xdr:nvPicPr>
        <xdr:cNvPr id="3" name="Picture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5647" y="47625"/>
          <a:ext cx="569755" cy="450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393585</xdr:colOff>
      <xdr:row>4</xdr:row>
      <xdr:rowOff>3620</xdr:rowOff>
    </xdr:from>
    <xdr:to>
      <xdr:col>9</xdr:col>
      <xdr:colOff>110791</xdr:colOff>
      <xdr:row>23</xdr:row>
      <xdr:rowOff>125754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pSpPr/>
      </xdr:nvGrpSpPr>
      <xdr:grpSpPr>
        <a:xfrm>
          <a:off x="1033665" y="704660"/>
          <a:ext cx="5264566" cy="3307294"/>
          <a:chOff x="571222" y="676275"/>
          <a:chExt cx="5522396" cy="3200400"/>
        </a:xfrm>
      </xdr:grpSpPr>
      <xdr:graphicFrame macro="">
        <xdr:nvGraphicFramePr>
          <xdr:cNvPr id="2" name="Chart 2">
            <a:extLst>
              <a:ext uri="{FF2B5EF4-FFF2-40B4-BE49-F238E27FC236}">
                <a16:creationId xmlns:a16="http://schemas.microsoft.com/office/drawing/2014/main" id="{00000000-0008-0000-0500-000002000000}"/>
              </a:ext>
            </a:extLst>
          </xdr:cNvPr>
          <xdr:cNvGraphicFramePr>
            <a:graphicFrameLocks/>
          </xdr:cNvGraphicFramePr>
        </xdr:nvGraphicFramePr>
        <xdr:xfrm>
          <a:off x="3350418" y="676275"/>
          <a:ext cx="2743200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Chart 1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GraphicFramePr>
            <a:graphicFrameLocks/>
          </xdr:cNvGraphicFramePr>
        </xdr:nvGraphicFramePr>
        <xdr:xfrm>
          <a:off x="609599" y="676275"/>
          <a:ext cx="2743200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B$46">
        <xdr:nvSpPr>
          <xdr:cNvPr id="6" name="TextBox 1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SpPr txBox="1"/>
        </xdr:nvSpPr>
        <xdr:spPr>
          <a:xfrm>
            <a:off x="571222" y="3659609"/>
            <a:ext cx="5441314" cy="19484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Ins="9144" rtlCol="0" anchor="t">
            <a:noAutofit/>
          </a:bodyPr>
          <a:lstStyle/>
          <a:p>
            <a:fld id="{8FBC296C-997A-49DF-BDFB-A385FBD04365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May 2026</a:t>
            </a:fld>
            <a:endParaRPr lang="en-US" sz="1100"/>
          </a:p>
        </xdr:txBody>
      </xdr:sp>
    </xdr:grpSp>
    <xdr:clientData/>
  </xdr:twoCellAnchor>
</xdr:wsDr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0.84669</cdr:x>
      <cdr:y>0.14413</cdr:y>
    </cdr:from>
    <cdr:to>
      <cdr:x>0.97745</cdr:x>
      <cdr:y>0.34403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298173" y="457022"/>
          <a:ext cx="509358" cy="6338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b="0">
              <a:latin typeface="Arial" panose="020B0604020202020204" pitchFamily="34" charset="0"/>
              <a:cs typeface="Arial" panose="020B0604020202020204" pitchFamily="34" charset="0"/>
            </a:rPr>
            <a:t>hotter</a:t>
          </a:r>
        </a:p>
        <a:p xmlns:a="http://schemas.openxmlformats.org/drawingml/2006/main">
          <a:endParaRPr lang="en-US" sz="1000" b="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000" b="0">
              <a:latin typeface="Arial" panose="020B0604020202020204" pitchFamily="34" charset="0"/>
              <a:cs typeface="Arial" panose="020B0604020202020204" pitchFamily="34" charset="0"/>
            </a:rPr>
            <a:t>milder</a:t>
          </a:r>
        </a:p>
      </cdr:txBody>
    </cdr:sp>
  </cdr:relSizeAnchor>
  <cdr:relSizeAnchor xmlns:cdr="http://schemas.openxmlformats.org/drawingml/2006/chartDrawing">
    <cdr:from>
      <cdr:x>0.84325</cdr:x>
      <cdr:y>0.16314</cdr:y>
    </cdr:from>
    <cdr:to>
      <cdr:x>0.84395</cdr:x>
      <cdr:y>0.30014</cdr:y>
    </cdr:to>
    <cdr:cxnSp macro="">
      <cdr:nvCxnSpPr>
        <cdr:cNvPr id="4" name="Straight Arrow Connector 3">
          <a:extLst xmlns:a="http://schemas.openxmlformats.org/drawingml/2006/main">
            <a:ext uri="{FF2B5EF4-FFF2-40B4-BE49-F238E27FC236}">
              <a16:creationId xmlns:a16="http://schemas.microsoft.com/office/drawing/2014/main" id="{0532AAF4-7723-B2C3-6B8D-4AEE76EC35E4}"/>
            </a:ext>
          </a:extLst>
        </cdr:cNvPr>
        <cdr:cNvCxnSpPr/>
      </cdr:nvCxnSpPr>
      <cdr:spPr bwMode="auto">
        <a:xfrm xmlns:a="http://schemas.openxmlformats.org/drawingml/2006/main">
          <a:off x="3670300" y="517525"/>
          <a:ext cx="3016" cy="434583"/>
        </a:xfrm>
        <a:prstGeom xmlns:a="http://schemas.openxmlformats.org/drawingml/2006/main" prst="straightConnector1">
          <a:avLst/>
        </a:prstGeom>
        <a:ln xmlns:a="http://schemas.openxmlformats.org/drawingml/2006/main" w="12700">
          <a:headEnd type="triangle"/>
          <a:tailEnd type="triangle"/>
        </a:ln>
        <a:effectLst xmlns:a="http://schemas.openxmlformats.org/drawingml/2006/main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0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136525</xdr:colOff>
      <xdr:row>4</xdr:row>
      <xdr:rowOff>28575</xdr:rowOff>
    </xdr:from>
    <xdr:to>
      <xdr:col>9</xdr:col>
      <xdr:colOff>350202</xdr:colOff>
      <xdr:row>23</xdr:row>
      <xdr:rowOff>152400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2900-000008000000}"/>
            </a:ext>
          </a:extLst>
        </xdr:cNvPr>
        <xdr:cNvGrpSpPr/>
      </xdr:nvGrpSpPr>
      <xdr:grpSpPr>
        <a:xfrm>
          <a:off x="746125" y="729615"/>
          <a:ext cx="5151437" cy="3308985"/>
          <a:chOff x="584709" y="685800"/>
          <a:chExt cx="5530340" cy="3200400"/>
        </a:xfrm>
      </xdr:grpSpPr>
      <xdr:graphicFrame macro="">
        <xdr:nvGraphicFramePr>
          <xdr:cNvPr id="4" name="Chart 2">
            <a:extLst>
              <a:ext uri="{FF2B5EF4-FFF2-40B4-BE49-F238E27FC236}">
                <a16:creationId xmlns:a16="http://schemas.microsoft.com/office/drawing/2014/main" id="{00000000-0008-0000-2900-000004000000}"/>
              </a:ext>
            </a:extLst>
          </xdr:cNvPr>
          <xdr:cNvGraphicFramePr>
            <a:graphicFrameLocks/>
          </xdr:cNvGraphicFramePr>
        </xdr:nvGraphicFramePr>
        <xdr:xfrm>
          <a:off x="3371850" y="685800"/>
          <a:ext cx="2743199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Chart 1">
            <a:extLst>
              <a:ext uri="{FF2B5EF4-FFF2-40B4-BE49-F238E27FC236}">
                <a16:creationId xmlns:a16="http://schemas.microsoft.com/office/drawing/2014/main" id="{00000000-0008-0000-2900-000003000000}"/>
              </a:ext>
            </a:extLst>
          </xdr:cNvPr>
          <xdr:cNvGraphicFramePr>
            <a:graphicFrameLocks/>
          </xdr:cNvGraphicFramePr>
        </xdr:nvGraphicFramePr>
        <xdr:xfrm>
          <a:off x="628650" y="685800"/>
          <a:ext cx="2743200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B$32">
        <xdr:nvSpPr>
          <xdr:cNvPr id="6" name="TextBox 1">
            <a:extLst>
              <a:ext uri="{FF2B5EF4-FFF2-40B4-BE49-F238E27FC236}">
                <a16:creationId xmlns:a16="http://schemas.microsoft.com/office/drawing/2014/main" id="{00000000-0008-0000-2900-000006000000}"/>
              </a:ext>
            </a:extLst>
          </xdr:cNvPr>
          <xdr:cNvSpPr txBox="1"/>
        </xdr:nvSpPr>
        <xdr:spPr>
          <a:xfrm>
            <a:off x="584709" y="3598778"/>
            <a:ext cx="5481306" cy="27297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fld id="{778B8BA7-5676-4DD8-ADBD-89E6C272E3FE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May 2026</a:t>
            </a:fld>
            <a:endParaRPr lang="en-US" sz="1100"/>
          </a:p>
        </xdr:txBody>
      </xdr:sp>
    </xdr:grpSp>
    <xdr:clientData/>
  </xdr:twoCellAnchor>
</xdr:wsDr>
</file>

<file path=xl/drawings/drawing102.xml><?xml version="1.0" encoding="utf-8"?>
<c:userShapes xmlns:c="http://schemas.openxmlformats.org/drawingml/2006/chart">
  <cdr:relSizeAnchor xmlns:cdr="http://schemas.openxmlformats.org/drawingml/2006/chartDrawing">
    <cdr:from>
      <cdr:x>0.54263</cdr:x>
      <cdr:y>0.19237</cdr:y>
    </cdr:from>
    <cdr:to>
      <cdr:x>0.78222</cdr:x>
      <cdr:y>0.37382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370783" y="609963"/>
          <a:ext cx="605246" cy="5753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9144" tIns="18288" rIns="9144" bIns="18288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net change</a:t>
          </a:r>
          <a:endParaRPr lang="en-US" sz="900" b="0">
            <a:solidFill>
              <a:schemeClr val="accent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natural gas</a:t>
          </a:r>
        </a:p>
        <a:p xmlns:a="http://schemas.openxmlformats.org/drawingml/2006/main">
          <a:r>
            <a:rPr lang="en-US" sz="900" b="0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petroleum</a:t>
          </a:r>
        </a:p>
        <a:p xmlns:a="http://schemas.openxmlformats.org/drawingml/2006/main">
          <a:r>
            <a:rPr lang="en-US" sz="900" b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coal</a:t>
          </a:r>
        </a:p>
      </cdr:txBody>
    </cdr:sp>
  </cdr:relSizeAnchor>
  <cdr:relSizeAnchor xmlns:cdr="http://schemas.openxmlformats.org/drawingml/2006/chartDrawing">
    <cdr:from>
      <cdr:x>0.84813</cdr:x>
      <cdr:y>0</cdr:y>
    </cdr:from>
    <cdr:to>
      <cdr:x>0.98955</cdr:x>
      <cdr:y>0.09085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00000000-0008-0000-2900-00000200000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154238" y="0"/>
          <a:ext cx="359190" cy="285274"/>
        </a:xfrm>
        <a:prstGeom xmlns:a="http://schemas.openxmlformats.org/drawingml/2006/main" prst="rect">
          <a:avLst/>
        </a:prstGeom>
      </cdr:spPr>
    </cdr:pic>
  </cdr:relSizeAnchor>
</c:userShapes>
</file>

<file path=xl/drawings/drawing103.xml><?xml version="1.0" encoding="utf-8"?>
<c:userShapes xmlns:c="http://schemas.openxmlformats.org/drawingml/2006/chart">
  <cdr:relSizeAnchor xmlns:cdr="http://schemas.openxmlformats.org/drawingml/2006/chartDrawing">
    <cdr:from>
      <cdr:x>0.12785</cdr:x>
      <cdr:y>0.1776</cdr:y>
    </cdr:from>
    <cdr:to>
      <cdr:x>0.55492</cdr:x>
      <cdr:y>0.88979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52764" y="557677"/>
          <a:ext cx="1178372" cy="22363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total energy</a:t>
          </a:r>
        </a:p>
        <a:p xmlns:a="http://schemas.openxmlformats.org/drawingml/2006/main">
          <a:endParaRPr lang="en-US" sz="900" b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endParaRPr lang="en-US" sz="900" b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endParaRPr lang="en-US" sz="900" b="0">
            <a:solidFill>
              <a:schemeClr val="accent4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endParaRPr lang="en-US" sz="900" b="0">
            <a:solidFill>
              <a:schemeClr val="accent4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endParaRPr lang="en-US" sz="900" b="0">
            <a:solidFill>
              <a:schemeClr val="accent4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endParaRPr lang="en-US" sz="900" b="0">
            <a:solidFill>
              <a:schemeClr val="accent4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0">
              <a:solidFill>
                <a:schemeClr val="accent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petroleum</a:t>
          </a:r>
        </a:p>
        <a:p xmlns:a="http://schemas.openxmlformats.org/drawingml/2006/main">
          <a:endParaRPr lang="en-US" sz="900" b="0">
            <a:solidFill>
              <a:schemeClr val="accent2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0">
            <a:solidFill>
              <a:schemeClr val="accent2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0">
            <a:solidFill>
              <a:schemeClr val="accent2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0">
              <a:solidFill>
                <a:schemeClr val="accen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natural gas</a:t>
          </a:r>
        </a:p>
        <a:p xmlns:a="http://schemas.openxmlformats.org/drawingml/2006/main">
          <a:endParaRPr lang="en-US" sz="900" b="0">
            <a:solidFill>
              <a:schemeClr val="accent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0">
            <a:solidFill>
              <a:schemeClr val="tx1">
                <a:lumMod val="50000"/>
                <a:lumOff val="50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r>
            <a:rPr lang="en-US" sz="900" b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coal</a:t>
          </a:r>
          <a:endParaRPr lang="en-US" sz="900" b="0">
            <a:solidFill>
              <a:schemeClr val="tx1">
                <a:lumMod val="50000"/>
                <a:lumOff val="50000"/>
              </a:schemeClr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 b="0"/>
        </a:p>
      </cdr:txBody>
    </cdr:sp>
  </cdr:relSizeAnchor>
  <cdr:relSizeAnchor xmlns:cdr="http://schemas.openxmlformats.org/drawingml/2006/chartDrawing">
    <cdr:from>
      <cdr:x>0</cdr:x>
      <cdr:y>0</cdr:y>
    </cdr:from>
    <cdr:to>
      <cdr:x>0.9375</cdr:x>
      <cdr:y>0.14583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2601516" cy="4588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annual CO</a:t>
          </a:r>
          <a:r>
            <a:rPr lang="en-US" sz="1000" b="1" i="0" baseline="-25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</a:t>
          </a:r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emissions by source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metric tons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</c:userShapes>
</file>

<file path=xl/drawings/drawing10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4</xdr:row>
      <xdr:rowOff>96391</xdr:rowOff>
    </xdr:from>
    <xdr:to>
      <xdr:col>17</xdr:col>
      <xdr:colOff>482600</xdr:colOff>
      <xdr:row>46</xdr:row>
      <xdr:rowOff>138974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2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633" y="773724"/>
          <a:ext cx="10126134" cy="6710083"/>
        </a:xfrm>
        <a:prstGeom prst="rect">
          <a:avLst/>
        </a:prstGeom>
      </xdr:spPr>
    </xdr:pic>
    <xdr:clientData/>
  </xdr:twoCellAnchor>
</xdr:wsDr>
</file>

<file path=xl/drawings/drawing10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158917</xdr:colOff>
      <xdr:row>3</xdr:row>
      <xdr:rowOff>139867</xdr:rowOff>
    </xdr:from>
    <xdr:to>
      <xdr:col>9</xdr:col>
      <xdr:colOff>386715</xdr:colOff>
      <xdr:row>23</xdr:row>
      <xdr:rowOff>122321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1A8DF0A-1029-4BE3-A330-2B47958B18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6.xml><?xml version="1.0" encoding="utf-8"?>
<c:userShapes xmlns:c="http://schemas.openxmlformats.org/drawingml/2006/chart">
  <cdr:absSizeAnchor xmlns:cdr="http://schemas.openxmlformats.org/drawingml/2006/chartDrawing">
    <cdr:from>
      <cdr:x>0</cdr:x>
      <cdr:y>0.92767</cdr:y>
    </cdr:from>
    <cdr:ext cx="5200650" cy="230786"/>
    <cdr:sp macro="" textlink="'42'!$A$258">
      <cdr:nvSpPr>
        <cdr:cNvPr id="3" name="TextBox 2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0" y="2960089"/>
          <a:ext cx="5200650" cy="230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tIns="9144" bIns="9144" rtlCol="0"/>
        <a:lstStyle xmlns:a="http://schemas.openxmlformats.org/drawingml/2006/main"/>
        <a:p xmlns:a="http://schemas.openxmlformats.org/drawingml/2006/main">
          <a:fld id="{D89BCC8E-6D54-4E56-87BE-17A39763D07D}" type="TxLink">
            <a:rPr lang="en-US" sz="9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Data source: U.S. Energy Information Administration, Short-Term Energy Outlook, May 2026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relSizeAnchor xmlns:cdr="http://schemas.openxmlformats.org/drawingml/2006/chartDrawing">
    <cdr:from>
      <cdr:x>0.00523</cdr:x>
      <cdr:y>0.00888</cdr:y>
    </cdr:from>
    <cdr:to>
      <cdr:x>0.82056</cdr:x>
      <cdr:y>0.1568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8574" y="28575"/>
          <a:ext cx="4457701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Monthly U.S. tight oil production by formation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0.81301</cdr:x>
      <cdr:y>0.18607</cdr:y>
    </cdr:from>
    <cdr:to>
      <cdr:x>0.98026</cdr:x>
      <cdr:y>0.88259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4444986" y="593725"/>
          <a:ext cx="914414" cy="2222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000" b="0">
            <a:solidFill>
              <a:schemeClr val="accent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="0">
            <a:solidFill>
              <a:schemeClr val="accent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="0">
            <a:solidFill>
              <a:schemeClr val="accent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000" b="0">
              <a:solidFill>
                <a:srgbClr val="E2C7E7"/>
              </a:solidFill>
              <a:latin typeface="Arial" panose="020B0604020202020204" pitchFamily="34" charset="0"/>
              <a:cs typeface="Arial" panose="020B0604020202020204" pitchFamily="34" charset="0"/>
            </a:rPr>
            <a:t>Permian</a:t>
          </a:r>
        </a:p>
        <a:p xmlns:a="http://schemas.openxmlformats.org/drawingml/2006/main">
          <a:endParaRPr lang="en-US" sz="1000" b="0">
            <a:solidFill>
              <a:schemeClr val="accent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="0">
            <a:solidFill>
              <a:schemeClr val="accent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="0">
            <a:solidFill>
              <a:schemeClr val="accent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000" b="0">
              <a:solidFill>
                <a:schemeClr val="accent5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Bakken</a:t>
          </a:r>
        </a:p>
        <a:p xmlns:a="http://schemas.openxmlformats.org/drawingml/2006/main">
          <a:r>
            <a:rPr lang="en-US" sz="1000" b="0">
              <a:solidFill>
                <a:srgbClr val="FAB17A"/>
              </a:solidFill>
              <a:latin typeface="Arial" panose="020B0604020202020204" pitchFamily="34" charset="0"/>
              <a:cs typeface="Arial" panose="020B0604020202020204" pitchFamily="34" charset="0"/>
            </a:rPr>
            <a:t>Eagle Ford</a:t>
          </a:r>
        </a:p>
        <a:p xmlns:a="http://schemas.openxmlformats.org/drawingml/2006/main">
          <a:r>
            <a:rPr lang="en-US" sz="1000" b="0">
              <a:solidFill>
                <a:schemeClr val="accent4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Niobrara-Codell</a:t>
          </a:r>
        </a:p>
        <a:p xmlns:a="http://schemas.openxmlformats.org/drawingml/2006/main">
          <a:r>
            <a:rPr lang="en-US" sz="1000" b="0">
              <a:solidFill>
                <a:schemeClr val="accent3">
                  <a:lumMod val="40000"/>
                  <a:lumOff val="6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Austin Chalk</a:t>
          </a:r>
        </a:p>
        <a:p xmlns:a="http://schemas.openxmlformats.org/drawingml/2006/main">
          <a:r>
            <a:rPr lang="en-US" sz="1000" b="0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Mississippian</a:t>
          </a:r>
        </a:p>
        <a:p xmlns:a="http://schemas.openxmlformats.org/drawingml/2006/main">
          <a:r>
            <a:rPr lang="en-US" sz="1000" b="0">
              <a:solidFill>
                <a:schemeClr val="accent2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Woodford</a:t>
          </a:r>
        </a:p>
        <a:p xmlns:a="http://schemas.openxmlformats.org/drawingml/2006/main">
          <a:r>
            <a:rPr lang="en-US" sz="1000" b="0">
              <a:solidFill>
                <a:schemeClr val="bg1">
                  <a:lumMod val="6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Rest of U.S.</a:t>
          </a:r>
        </a:p>
      </cdr:txBody>
    </cdr:sp>
  </cdr:relSizeAnchor>
  <cdr:relSizeAnchor xmlns:cdr="http://schemas.openxmlformats.org/drawingml/2006/chartDrawing">
    <cdr:from>
      <cdr:x>0.92866</cdr:x>
      <cdr:y>0.01577</cdr:y>
    </cdr:from>
    <cdr:to>
      <cdr:x>1</cdr:x>
      <cdr:y>0.10608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11A6D31D-50E4-2486-FF50-6015CF5A8F6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755313" y="50800"/>
          <a:ext cx="365327" cy="290885"/>
        </a:xfrm>
        <a:prstGeom xmlns:a="http://schemas.openxmlformats.org/drawingml/2006/main" prst="rect">
          <a:avLst/>
        </a:prstGeom>
      </cdr:spPr>
    </cdr:pic>
  </cdr:relSizeAnchor>
</c:userShapes>
</file>

<file path=xl/drawings/drawing10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127794</xdr:colOff>
      <xdr:row>4</xdr:row>
      <xdr:rowOff>9525</xdr:rowOff>
    </xdr:from>
    <xdr:to>
      <xdr:col>9</xdr:col>
      <xdr:colOff>406559</xdr:colOff>
      <xdr:row>23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93EB27E-472D-46D1-9F36-BDFA754FE0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8.xml><?xml version="1.0" encoding="utf-8"?>
<c:userShapes xmlns:c="http://schemas.openxmlformats.org/drawingml/2006/chart">
  <cdr:absSizeAnchor xmlns:cdr="http://schemas.openxmlformats.org/drawingml/2006/chartDrawing">
    <cdr:from>
      <cdr:x>0</cdr:x>
      <cdr:y>0.92767</cdr:y>
    </cdr:from>
    <cdr:ext cx="5200650" cy="230786"/>
    <cdr:sp macro="" textlink="'43'!$A$258">
      <cdr:nvSpPr>
        <cdr:cNvPr id="3" name="TextBox 2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0" y="2960089"/>
          <a:ext cx="5200650" cy="230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tIns="9144" bIns="9144" rtlCol="0"/>
        <a:lstStyle xmlns:a="http://schemas.openxmlformats.org/drawingml/2006/main"/>
        <a:p xmlns:a="http://schemas.openxmlformats.org/drawingml/2006/main">
          <a:fld id="{D89BCC8E-6D54-4E56-87BE-17A39763D07D}" type="TxLink">
            <a:rPr lang="en-US" sz="9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Data source: U.S. Energy Information Administration, Short-Term Energy Outlook, May 2026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relSizeAnchor xmlns:cdr="http://schemas.openxmlformats.org/drawingml/2006/chartDrawing">
    <cdr:from>
      <cdr:x>0.00523</cdr:x>
      <cdr:y>0.00888</cdr:y>
    </cdr:from>
    <cdr:to>
      <cdr:x>0.82056</cdr:x>
      <cdr:y>0.1568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8574" y="28575"/>
          <a:ext cx="4457701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Monthly U.S. dry shale natural gas production by formation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billion cubic feet per day</a:t>
          </a:r>
        </a:p>
      </cdr:txBody>
    </cdr:sp>
  </cdr:relSizeAnchor>
  <cdr:relSizeAnchor xmlns:cdr="http://schemas.openxmlformats.org/drawingml/2006/chartDrawing">
    <cdr:from>
      <cdr:x>0.8029</cdr:x>
      <cdr:y>0.18377</cdr:y>
    </cdr:from>
    <cdr:to>
      <cdr:x>0.97733</cdr:x>
      <cdr:y>0.91744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4139406" y="614394"/>
          <a:ext cx="899282" cy="24528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 dirty="0">
              <a:ln>
                <a:noFill/>
              </a:ln>
              <a:solidFill>
                <a:srgbClr val="0096D7"/>
              </a:solidFill>
              <a:effectLst/>
              <a:uLnTx/>
              <a:uFillTx/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Permian</a:t>
          </a:r>
        </a:p>
        <a:p xmlns:a="http://schemas.openxmlformats.org/drawingml/2006/main">
          <a:pPr marL="0" marR="0" lvl="0" indent="0" defTabSz="91440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 dirty="0">
            <a:ln>
              <a:noFill/>
            </a:ln>
            <a:solidFill>
              <a:srgbClr val="0096D7"/>
            </a:solidFill>
            <a:effectLst/>
            <a:uLnTx/>
            <a:uFillTx/>
            <a:latin typeface="Arial" panose="020B0604020202020204" pitchFamily="34" charset="0"/>
            <a:ea typeface="Times New Roman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 dirty="0">
              <a:ln>
                <a:noFill/>
              </a:ln>
              <a:solidFill>
                <a:schemeClr val="tx2">
                  <a:lumMod val="75000"/>
                  <a:lumOff val="2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Haynesville</a:t>
          </a:r>
        </a:p>
        <a:p xmlns:a="http://schemas.openxmlformats.org/drawingml/2006/main">
          <a:pPr marL="0" marR="0" lvl="0" indent="0" defTabSz="91440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 dirty="0">
            <a:ln>
              <a:noFill/>
            </a:ln>
            <a:solidFill>
              <a:srgbClr val="5D9732"/>
            </a:solidFill>
            <a:effectLst/>
            <a:uLnTx/>
            <a:uFillTx/>
            <a:latin typeface="Arial" panose="020B0604020202020204" pitchFamily="34" charset="0"/>
            <a:ea typeface="Times New Roman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 dirty="0">
              <a:ln>
                <a:noFill/>
              </a:ln>
              <a:solidFill>
                <a:srgbClr val="95A0D7"/>
              </a:solidFill>
              <a:effectLst/>
              <a:uLnTx/>
              <a:uFillTx/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Marcellus</a:t>
          </a:r>
        </a:p>
        <a:p xmlns:a="http://schemas.openxmlformats.org/drawingml/2006/main">
          <a:pPr marL="0" marR="0" lvl="0" indent="0" defTabSz="91440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 dirty="0">
              <a:ln>
                <a:noFill/>
              </a:ln>
              <a:solidFill>
                <a:srgbClr val="CF97D5"/>
              </a:solidFill>
              <a:effectLst/>
              <a:uLnTx/>
              <a:uFillTx/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Utica</a:t>
          </a:r>
        </a:p>
        <a:p xmlns:a="http://schemas.openxmlformats.org/drawingml/2006/main">
          <a:pPr marL="0" marR="0" lvl="0" indent="0" defTabSz="91440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 dirty="0">
              <a:ln>
                <a:noFill/>
              </a:ln>
              <a:solidFill>
                <a:srgbClr val="E2C7E7"/>
              </a:solidFill>
              <a:effectLst/>
              <a:uLnTx/>
              <a:uFillTx/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Eagle Ford</a:t>
          </a:r>
        </a:p>
        <a:p xmlns:a="http://schemas.openxmlformats.org/drawingml/2006/main">
          <a:pPr marL="0" marR="0" lvl="0" indent="0" defTabSz="91440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 dirty="0">
              <a:ln>
                <a:noFill/>
              </a:ln>
              <a:solidFill>
                <a:schemeClr val="accent5">
                  <a:lumMod val="60000"/>
                  <a:lumOff val="40000"/>
                </a:schemeClr>
              </a:solidFill>
              <a:effectLst/>
              <a:uLnTx/>
              <a:uFillTx/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Bakken</a:t>
          </a:r>
        </a:p>
        <a:p xmlns:a="http://schemas.openxmlformats.org/drawingml/2006/main">
          <a:pPr marL="0" marR="0" lvl="0" indent="0" defTabSz="91440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 dirty="0">
              <a:ln>
                <a:noFill/>
              </a:ln>
              <a:solidFill>
                <a:srgbClr val="FAB17A"/>
              </a:solidFill>
              <a:effectLst/>
              <a:uLnTx/>
              <a:uFillTx/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Barnett</a:t>
          </a:r>
        </a:p>
        <a:p xmlns:a="http://schemas.openxmlformats.org/drawingml/2006/main">
          <a:pPr marL="0" marR="0" lvl="0" indent="0" defTabSz="91440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 dirty="0">
              <a:ln>
                <a:noFill/>
              </a:ln>
              <a:solidFill>
                <a:schemeClr val="accent4">
                  <a:lumMod val="7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Niobrara-Codell</a:t>
          </a:r>
        </a:p>
        <a:p xmlns:a="http://schemas.openxmlformats.org/drawingml/2006/main">
          <a:pPr marL="0" marR="0" lvl="0" indent="0" defTabSz="91440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 dirty="0">
              <a:ln>
                <a:noFill/>
              </a:ln>
              <a:solidFill>
                <a:srgbClr val="5D9732">
                  <a:lumMod val="40000"/>
                  <a:lumOff val="60000"/>
                </a:srgbClr>
              </a:solidFill>
              <a:effectLst/>
              <a:uLnTx/>
              <a:uFillTx/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Fayetteville</a:t>
          </a:r>
          <a:endParaRPr lang="en-US" sz="1000" b="0" i="0" baseline="0">
            <a:solidFill>
              <a:schemeClr val="accent2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0" i="0" baseline="0">
              <a:solidFill>
                <a:schemeClr val="accent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Mississippian</a:t>
          </a:r>
          <a:endParaRPr lang="en-US" sz="1000">
            <a:solidFill>
              <a:schemeClr val="accent2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 dirty="0">
              <a:ln>
                <a:noFill/>
              </a:ln>
              <a:solidFill>
                <a:schemeClr val="accent2">
                  <a:lumMod val="50000"/>
                </a:schemeClr>
              </a:solidFill>
              <a:effectLst/>
              <a:uLnTx/>
              <a:uFillTx/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Woodford</a:t>
          </a:r>
        </a:p>
        <a:p xmlns:a="http://schemas.openxmlformats.org/drawingml/2006/main">
          <a:pPr marL="0" marR="0" lvl="0" indent="0" defTabSz="91440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 dirty="0">
              <a:ln>
                <a:noFill/>
              </a:ln>
              <a:solidFill>
                <a:srgbClr val="000000">
                  <a:lumMod val="50000"/>
                  <a:lumOff val="50000"/>
                </a:srgbClr>
              </a:solidFill>
              <a:effectLst/>
              <a:uLnTx/>
              <a:uFillTx/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Rest of U.S. </a:t>
          </a:r>
        </a:p>
      </cdr:txBody>
    </cdr:sp>
  </cdr:relSizeAnchor>
  <cdr:relSizeAnchor xmlns:cdr="http://schemas.openxmlformats.org/drawingml/2006/chartDrawing">
    <cdr:from>
      <cdr:x>0.8896</cdr:x>
      <cdr:y>0</cdr:y>
    </cdr:from>
    <cdr:to>
      <cdr:x>0.9602</cdr:x>
      <cdr:y>0.09031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45D67BBD-A039-3B0F-6319-560C21144A1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555332" y="0"/>
          <a:ext cx="361509" cy="287988"/>
        </a:xfrm>
        <a:prstGeom xmlns:a="http://schemas.openxmlformats.org/drawingml/2006/main" prst="rect">
          <a:avLst/>
        </a:prstGeom>
      </cdr:spPr>
    </cdr:pic>
  </cdr:relSizeAnchor>
</c:userShapes>
</file>

<file path=xl/drawings/drawing10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4</xdr:row>
      <xdr:rowOff>9525</xdr:rowOff>
    </xdr:from>
    <xdr:to>
      <xdr:col>9</xdr:col>
      <xdr:colOff>429049</xdr:colOff>
      <xdr:row>23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83270B-71A7-4896-8D44-719F0A07E2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0.01302</cdr:x>
      <cdr:y>0</cdr:y>
    </cdr:from>
    <cdr:to>
      <cdr:x>0.68663</cdr:x>
      <cdr:y>0.125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5710" y="0"/>
          <a:ext cx="1847847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 eaLnBrk="0" fontAlgn="base" hangingPunct="0"/>
          <a:r>
            <a:rPr lang="en-US" sz="10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Components of annual change </a:t>
          </a:r>
        </a:p>
        <a:p xmlns:a="http://schemas.openxmlformats.org/drawingml/2006/main">
          <a:pPr rtl="0" eaLnBrk="0" fontAlgn="base" hangingPunct="0"/>
          <a:r>
            <a:rPr lang="en-US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0.50265</cdr:x>
      <cdr:y>0.10902</cdr:y>
    </cdr:from>
    <cdr:to>
      <cdr:x>0.71666</cdr:x>
      <cdr:y>0.19533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278561" y="345233"/>
          <a:ext cx="544362" cy="2733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  <cdr:relSizeAnchor xmlns:cdr="http://schemas.openxmlformats.org/drawingml/2006/chartDrawing">
    <cdr:from>
      <cdr:x>0.13648</cdr:x>
      <cdr:y>0.49615</cdr:y>
    </cdr:from>
    <cdr:to>
      <cdr:x>0.48359</cdr:x>
      <cdr:y>0.95533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45042" y="1587054"/>
          <a:ext cx="877517" cy="14687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27432" rIns="0" bIns="27432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9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9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net change</a:t>
          </a:r>
        </a:p>
        <a:p xmlns:a="http://schemas.openxmlformats.org/drawingml/2006/main">
          <a:r>
            <a:rPr lang="en-US" sz="900" b="1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OPEC countries</a:t>
          </a:r>
        </a:p>
      </cdr:txBody>
    </cdr:sp>
  </cdr:relSizeAnchor>
  <cdr:relSizeAnchor xmlns:cdr="http://schemas.openxmlformats.org/drawingml/2006/chartDrawing">
    <cdr:from>
      <cdr:x>0.84939</cdr:x>
      <cdr:y>0.0048</cdr:y>
    </cdr:from>
    <cdr:to>
      <cdr:x>0.98656</cdr:x>
      <cdr:y>0.09565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00000000-0008-0000-0500-000007000000}"/>
            </a:ext>
          </a:extLst>
        </cdr:cNvPr>
        <cdr:cNvPicPr preferRelativeResize="0"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160543" y="15192"/>
          <a:ext cx="348907" cy="28768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0.13313</cdr:x>
      <cdr:y>0.65397</cdr:y>
    </cdr:from>
    <cdr:to>
      <cdr:x>0.48023</cdr:x>
      <cdr:y>0.94044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7E586FB1-AF6E-F46B-61E4-6F0173BEEEEA}"/>
            </a:ext>
          </a:extLst>
        </cdr:cNvPr>
        <cdr:cNvSpPr txBox="1"/>
      </cdr:nvSpPr>
      <cdr:spPr>
        <a:xfrm xmlns:a="http://schemas.openxmlformats.org/drawingml/2006/main">
          <a:off x="336563" y="2091875"/>
          <a:ext cx="877491" cy="9163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tIns="27432" rIns="0" bIns="27432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i="0" u="none">
              <a:solidFill>
                <a:schemeClr val="accent1">
                  <a:lumMod val="60000"/>
                  <a:lumOff val="4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non-OPEC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>
              <a:solidFill>
                <a:schemeClr val="accent1">
                  <a:lumMod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Eurasia</a:t>
          </a:r>
          <a:endParaRPr lang="en-US" sz="900" b="1">
            <a:solidFill>
              <a:schemeClr val="accent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  North America</a:t>
          </a:r>
        </a:p>
        <a:p xmlns:a="http://schemas.openxmlformats.org/drawingml/2006/main">
          <a:r>
            <a:rPr lang="en-US" sz="900" b="1">
              <a:solidFill>
                <a:schemeClr val="accent1">
                  <a:lumMod val="40000"/>
                  <a:lumOff val="6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Latin America</a:t>
          </a:r>
        </a:p>
        <a:p xmlns:a="http://schemas.openxmlformats.org/drawingml/2006/main">
          <a:r>
            <a:rPr lang="en-US" sz="900" b="1">
              <a:solidFill>
                <a:schemeClr val="bg1">
                  <a:lumMod val="6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other non-OPEC</a:t>
          </a:r>
        </a:p>
      </cdr:txBody>
    </cdr:sp>
  </cdr:relSizeAnchor>
</c:userShapes>
</file>

<file path=xl/drawings/drawing110.xml><?xml version="1.0" encoding="utf-8"?>
<c:userShapes xmlns:c="http://schemas.openxmlformats.org/drawingml/2006/chart">
  <cdr:absSizeAnchor xmlns:cdr="http://schemas.openxmlformats.org/drawingml/2006/chartDrawing">
    <cdr:from>
      <cdr:x>0</cdr:x>
      <cdr:y>0.92767</cdr:y>
    </cdr:from>
    <cdr:ext cx="5200650" cy="230786"/>
    <cdr:sp macro="" textlink="'44'!$A$258">
      <cdr:nvSpPr>
        <cdr:cNvPr id="3" name="TextBox 2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0" y="2960089"/>
          <a:ext cx="5200650" cy="230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tIns="9144" bIns="9144" rtlCol="0"/>
        <a:lstStyle xmlns:a="http://schemas.openxmlformats.org/drawingml/2006/main"/>
        <a:p xmlns:a="http://schemas.openxmlformats.org/drawingml/2006/main">
          <a:fld id="{D89BCC8E-6D54-4E56-87BE-17A39763D07D}" type="TxLink">
            <a:rPr lang="en-US" sz="9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Data source: U.S. Energy Information Administration, Short-Term Energy Outlook, May 2026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relSizeAnchor xmlns:cdr="http://schemas.openxmlformats.org/drawingml/2006/chartDrawing">
    <cdr:from>
      <cdr:x>0.00523</cdr:x>
      <cdr:y>0.00888</cdr:y>
    </cdr:from>
    <cdr:to>
      <cdr:x>0.82056</cdr:x>
      <cdr:y>0.1568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8574" y="28575"/>
          <a:ext cx="4457701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Monthly Lower 48 natural gas production by region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billion cubic feet per day</a:t>
          </a:r>
        </a:p>
      </cdr:txBody>
    </cdr:sp>
  </cdr:relSizeAnchor>
  <cdr:relSizeAnchor xmlns:cdr="http://schemas.openxmlformats.org/drawingml/2006/chartDrawing">
    <cdr:from>
      <cdr:x>0.81463</cdr:x>
      <cdr:y>0.17142</cdr:y>
    </cdr:from>
    <cdr:to>
      <cdr:x>0.98188</cdr:x>
      <cdr:y>0.85494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4446086" y="546836"/>
          <a:ext cx="912821" cy="21804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96D7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Eagle Ford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96D7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A33340">
                  <a:lumMod val="60000"/>
                  <a:lumOff val="40000"/>
                </a:srgb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Permian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675005">
                <a:lumMod val="40000"/>
                <a:lumOff val="60000"/>
              </a:srgbClr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675005">
                  <a:lumMod val="40000"/>
                  <a:lumOff val="60000"/>
                </a:srgb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Bakken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5D9732">
                  <a:lumMod val="40000"/>
                  <a:lumOff val="60000"/>
                </a:srgb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Appalachia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FFFFFF">
                <a:lumMod val="65000"/>
              </a:srgbClr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FFFFFF">
                <a:lumMod val="65000"/>
              </a:srgbClr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FFFFFF">
                <a:lumMod val="65000"/>
              </a:srgbClr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FFFFFF">
                <a:lumMod val="65000"/>
              </a:srgbClr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FFFFFF">
                  <a:lumMod val="65000"/>
                </a:srgb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Haynesville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FFFFFF">
                <a:lumMod val="65000"/>
              </a:srgbClr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BD732A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Other</a:t>
          </a:r>
        </a:p>
      </cdr:txBody>
    </cdr:sp>
  </cdr:relSizeAnchor>
  <cdr:relSizeAnchor xmlns:cdr="http://schemas.openxmlformats.org/drawingml/2006/chartDrawing">
    <cdr:from>
      <cdr:x>0.72937</cdr:x>
      <cdr:y>0.12576</cdr:y>
    </cdr:from>
    <cdr:to>
      <cdr:x>0.84088</cdr:x>
      <cdr:y>0.19619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F305508-5004-6389-1681-CE0361A0355E}"/>
            </a:ext>
          </a:extLst>
        </cdr:cNvPr>
        <cdr:cNvSpPr txBox="1"/>
      </cdr:nvSpPr>
      <cdr:spPr>
        <a:xfrm xmlns:a="http://schemas.openxmlformats.org/drawingml/2006/main">
          <a:off x="3710141" y="408480"/>
          <a:ext cx="567226" cy="2287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forecast</a:t>
          </a:r>
          <a:endParaRPr lang="en-US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0.90278</cdr:x>
      <cdr:y>0.02653</cdr:y>
    </cdr:from>
    <cdr:to>
      <cdr:x>0.97438</cdr:x>
      <cdr:y>0.11684</cdr:y>
    </cdr:to>
    <cdr:pic>
      <cdr:nvPicPr>
        <cdr:cNvPr id="7" name="Picture 6">
          <a:extLst xmlns:a="http://schemas.openxmlformats.org/drawingml/2006/main">
            <a:ext uri="{FF2B5EF4-FFF2-40B4-BE49-F238E27FC236}">
              <a16:creationId xmlns:a16="http://schemas.microsoft.com/office/drawing/2014/main" id="{80934260-88FD-5DC1-6AD4-9806706D00C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622800" y="84666"/>
          <a:ext cx="366663" cy="288168"/>
        </a:xfrm>
        <a:prstGeom xmlns:a="http://schemas.openxmlformats.org/drawingml/2006/main" prst="rect">
          <a:avLst/>
        </a:prstGeom>
      </cdr:spPr>
    </cdr:pic>
  </cdr:relSizeAnchor>
</c:userShapes>
</file>

<file path=xl/drawings/drawing1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208491</xdr:colOff>
      <xdr:row>3</xdr:row>
      <xdr:rowOff>147109</xdr:rowOff>
    </xdr:from>
    <xdr:to>
      <xdr:col>9</xdr:col>
      <xdr:colOff>418465</xdr:colOff>
      <xdr:row>23</xdr:row>
      <xdr:rowOff>131234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DE3338-659D-47AE-B68C-F4C2A05CC3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2.xml><?xml version="1.0" encoding="utf-8"?>
<c:userShapes xmlns:c="http://schemas.openxmlformats.org/drawingml/2006/chart">
  <cdr:absSizeAnchor xmlns:cdr="http://schemas.openxmlformats.org/drawingml/2006/chartDrawing">
    <cdr:from>
      <cdr:x>0</cdr:x>
      <cdr:y>0.92767</cdr:y>
    </cdr:from>
    <cdr:ext cx="5200650" cy="230786"/>
    <cdr:sp macro="" textlink="'45'!$A$258">
      <cdr:nvSpPr>
        <cdr:cNvPr id="3" name="TextBox 2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0" y="2960089"/>
          <a:ext cx="5200650" cy="230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tIns="9144" bIns="9144" rtlCol="0"/>
        <a:lstStyle xmlns:a="http://schemas.openxmlformats.org/drawingml/2006/main"/>
        <a:p xmlns:a="http://schemas.openxmlformats.org/drawingml/2006/main">
          <a:fld id="{D89BCC8E-6D54-4E56-87BE-17A39763D07D}" type="TxLink">
            <a:rPr lang="en-US" sz="9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Data source: U.S. Energy Information Administration, Short-Term Energy Outlook, May 2026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relSizeAnchor xmlns:cdr="http://schemas.openxmlformats.org/drawingml/2006/chartDrawing">
    <cdr:from>
      <cdr:x>0.00523</cdr:x>
      <cdr:y>0.00888</cdr:y>
    </cdr:from>
    <cdr:to>
      <cdr:x>0.82056</cdr:x>
      <cdr:y>0.1568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8574" y="28575"/>
          <a:ext cx="4457701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Monthly Lower 48 crude oil production by region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0.81301</cdr:x>
      <cdr:y>0.25831</cdr:y>
    </cdr:from>
    <cdr:to>
      <cdr:x>0.98026</cdr:x>
      <cdr:y>0.88259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4135598" y="839817"/>
          <a:ext cx="850763" cy="2029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b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Eagle Ford</a:t>
          </a:r>
        </a:p>
        <a:p xmlns:a="http://schemas.openxmlformats.org/drawingml/2006/main">
          <a:endParaRPr lang="en-US" sz="1000" b="0">
            <a:solidFill>
              <a:schemeClr val="accent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000" b="0">
              <a:solidFill>
                <a:schemeClr val="accent5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Permian</a:t>
          </a:r>
        </a:p>
        <a:p xmlns:a="http://schemas.openxmlformats.org/drawingml/2006/main">
          <a:endParaRPr lang="en-US" sz="1000" b="0">
            <a:solidFill>
              <a:schemeClr val="accent6">
                <a:lumMod val="40000"/>
                <a:lumOff val="6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="0">
            <a:solidFill>
              <a:schemeClr val="accent6">
                <a:lumMod val="40000"/>
                <a:lumOff val="6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="0">
            <a:solidFill>
              <a:schemeClr val="accent6">
                <a:lumMod val="40000"/>
                <a:lumOff val="6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="0">
            <a:solidFill>
              <a:schemeClr val="accent6">
                <a:lumMod val="40000"/>
                <a:lumOff val="6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="0">
            <a:solidFill>
              <a:schemeClr val="accent6">
                <a:lumMod val="40000"/>
                <a:lumOff val="6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000" b="0">
              <a:solidFill>
                <a:schemeClr val="accent6">
                  <a:lumMod val="40000"/>
                  <a:lumOff val="6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Bakken</a:t>
          </a:r>
        </a:p>
        <a:p xmlns:a="http://schemas.openxmlformats.org/drawingml/2006/main">
          <a:r>
            <a:rPr lang="en-US" sz="1000" b="0">
              <a:solidFill>
                <a:schemeClr val="accent3">
                  <a:lumMod val="40000"/>
                  <a:lumOff val="6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Appalachia</a:t>
          </a:r>
        </a:p>
        <a:p xmlns:a="http://schemas.openxmlformats.org/drawingml/2006/main">
          <a:r>
            <a:rPr lang="en-US" sz="1000" b="0">
              <a:solidFill>
                <a:schemeClr val="bg1">
                  <a:lumMod val="6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Haynesville</a:t>
          </a:r>
        </a:p>
        <a:p xmlns:a="http://schemas.openxmlformats.org/drawingml/2006/main">
          <a:r>
            <a:rPr lang="en-US" sz="1000" b="0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Other</a:t>
          </a:r>
        </a:p>
      </cdr:txBody>
    </cdr:sp>
  </cdr:relSizeAnchor>
  <cdr:relSizeAnchor xmlns:cdr="http://schemas.openxmlformats.org/drawingml/2006/chartDrawing">
    <cdr:from>
      <cdr:x>0.74575</cdr:x>
      <cdr:y>0.13909</cdr:y>
    </cdr:from>
    <cdr:to>
      <cdr:x>0.85785</cdr:x>
      <cdr:y>0.20947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F305508-5004-6389-1681-CE0361A0355E}"/>
            </a:ext>
          </a:extLst>
        </cdr:cNvPr>
        <cdr:cNvSpPr txBox="1"/>
      </cdr:nvSpPr>
      <cdr:spPr>
        <a:xfrm xmlns:a="http://schemas.openxmlformats.org/drawingml/2006/main">
          <a:off x="3793462" y="452207"/>
          <a:ext cx="570228" cy="2288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forecast</a:t>
          </a:r>
          <a:endParaRPr lang="en-US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0.90484</cdr:x>
      <cdr:y>0.01592</cdr:y>
    </cdr:from>
    <cdr:to>
      <cdr:x>0.97645</cdr:x>
      <cdr:y>0.10623</cdr:y>
    </cdr:to>
    <cdr:pic>
      <cdr:nvPicPr>
        <cdr:cNvPr id="7" name="Picture 6">
          <a:extLst xmlns:a="http://schemas.openxmlformats.org/drawingml/2006/main">
            <a:ext uri="{FF2B5EF4-FFF2-40B4-BE49-F238E27FC236}">
              <a16:creationId xmlns:a16="http://schemas.microsoft.com/office/drawing/2014/main" id="{BE4B496B-848F-604C-0060-E5DA9DE9F95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633384" y="50800"/>
          <a:ext cx="366663" cy="288168"/>
        </a:xfrm>
        <a:prstGeom xmlns:a="http://schemas.openxmlformats.org/drawingml/2006/main" prst="rect">
          <a:avLst/>
        </a:prstGeom>
      </cdr:spPr>
    </cdr:pic>
  </cdr:relSizeAnchor>
</c:userShapes>
</file>

<file path=xl/drawings/drawing1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566057</xdr:colOff>
      <xdr:row>5</xdr:row>
      <xdr:rowOff>10886</xdr:rowOff>
    </xdr:from>
    <xdr:to>
      <xdr:col>9</xdr:col>
      <xdr:colOff>530512</xdr:colOff>
      <xdr:row>33</xdr:row>
      <xdr:rowOff>102730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2648D1B-7DF2-FCEE-A52C-FDBC5FD24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5657" y="859972"/>
          <a:ext cx="6876884" cy="4663844"/>
        </a:xfrm>
        <a:prstGeom prst="rect">
          <a:avLst/>
        </a:prstGeom>
      </xdr:spPr>
    </xdr:pic>
    <xdr:clientData/>
  </xdr:twoCellAnchor>
</xdr:wsDr>
</file>

<file path=xl/drawings/drawing1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751115</xdr:colOff>
      <xdr:row>5</xdr:row>
      <xdr:rowOff>97972</xdr:rowOff>
    </xdr:from>
    <xdr:to>
      <xdr:col>8</xdr:col>
      <xdr:colOff>519628</xdr:colOff>
      <xdr:row>33</xdr:row>
      <xdr:rowOff>122754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022DCD3-E9AE-878A-82B0-05F1E2C9B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715" y="947058"/>
          <a:ext cx="6876884" cy="4596782"/>
        </a:xfrm>
        <a:prstGeom prst="rect">
          <a:avLst/>
        </a:prstGeom>
      </xdr:spPr>
    </xdr:pic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0.01215</cdr:x>
      <cdr:y>0</cdr:y>
    </cdr:from>
    <cdr:to>
      <cdr:x>0.95139</cdr:x>
      <cdr:y>0.20238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3338" y="0"/>
          <a:ext cx="2576512" cy="647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World crude oil and liquid fuels production  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 </a:t>
          </a:r>
          <a:endParaRPr lang="en-US" sz="1100"/>
        </a:p>
      </cdr:txBody>
    </cdr:sp>
  </cdr:relSizeAnchor>
  <cdr:relSizeAnchor xmlns:cdr="http://schemas.openxmlformats.org/drawingml/2006/chartDrawing">
    <cdr:from>
      <cdr:x>0.01326</cdr:x>
      <cdr:y>0.75794</cdr:y>
    </cdr:from>
    <cdr:to>
      <cdr:x>0.11004</cdr:x>
      <cdr:y>0.87401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3728" y="2400072"/>
          <a:ext cx="246174" cy="36754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lIns="27432" tIns="9144" rIns="27432" bIns="0" rtlCol="0">
          <a:noAutofit/>
        </a:bodyPr>
        <a:lstStyle xmlns:a="http://schemas.openxmlformats.org/drawingml/2006/main"/>
        <a:p xmlns:a="http://schemas.openxmlformats.org/drawingml/2006/main">
          <a:pPr algn="ct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//</a:t>
          </a:r>
        </a:p>
        <a:p xmlns:a="http://schemas.openxmlformats.org/drawingml/2006/main">
          <a:pPr algn="ct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501411</xdr:colOff>
      <xdr:row>3</xdr:row>
      <xdr:rowOff>93867</xdr:rowOff>
    </xdr:from>
    <xdr:to>
      <xdr:col>8</xdr:col>
      <xdr:colOff>143142</xdr:colOff>
      <xdr:row>20</xdr:row>
      <xdr:rowOff>93866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pSpPr/>
      </xdr:nvGrpSpPr>
      <xdr:grpSpPr>
        <a:xfrm>
          <a:off x="1141491" y="657747"/>
          <a:ext cx="5303391" cy="3108959"/>
          <a:chOff x="582745" y="657226"/>
          <a:chExt cx="5518018" cy="3238343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GraphicFramePr>
            <a:graphicFrameLocks/>
          </xdr:cNvGraphicFramePr>
        </xdr:nvGraphicFramePr>
        <xdr:xfrm>
          <a:off x="3357563" y="657226"/>
          <a:ext cx="2743200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1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GraphicFramePr>
            <a:graphicFrameLocks/>
          </xdr:cNvGraphicFramePr>
        </xdr:nvGraphicFramePr>
        <xdr:xfrm>
          <a:off x="628650" y="657253"/>
          <a:ext cx="2743201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B$30">
        <xdr:nvSpPr>
          <xdr:cNvPr id="6" name="TextBox 1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 txBox="1"/>
        </xdr:nvSpPr>
        <xdr:spPr>
          <a:xfrm>
            <a:off x="582745" y="3630266"/>
            <a:ext cx="5415238" cy="2653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Ins="9144" rtlCol="0" anchor="t">
            <a:noAutofit/>
          </a:bodyPr>
          <a:lstStyle/>
          <a:p>
            <a:fld id="{856C36CA-7021-48B5-9F35-E6F80077ABBC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May 2026</a:t>
            </a:fld>
            <a:endParaRPr lang="en-US" sz="1100"/>
          </a:p>
        </xdr:txBody>
      </xdr:sp>
    </xdr:grpSp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0.00109</cdr:x>
      <cdr:y>0</cdr:y>
    </cdr:from>
    <cdr:to>
      <cdr:x>0.96151</cdr:x>
      <cdr:y>0.1335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119" y="0"/>
          <a:ext cx="2747773" cy="403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Components of annual change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 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0.13497</cdr:x>
      <cdr:y>0.73771</cdr:y>
    </cdr:from>
    <cdr:to>
      <cdr:x>0.63029</cdr:x>
      <cdr:y>0.93687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44084" y="2361071"/>
          <a:ext cx="1262756" cy="6374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27432" tIns="27432" rIns="27432" bIns="27432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net change</a:t>
          </a:r>
          <a:endParaRPr lang="en-US" sz="900" b="0" baseline="0">
            <a:solidFill>
              <a:schemeClr val="tx2">
                <a:lumMod val="90000"/>
                <a:lumOff val="1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0" baseline="0">
              <a:solidFill>
                <a:schemeClr val="tx2">
                  <a:lumMod val="90000"/>
                  <a:lumOff val="1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Federal Gulf of America (GOA)</a:t>
          </a:r>
        </a:p>
        <a:p xmlns:a="http://schemas.openxmlformats.org/drawingml/2006/main">
          <a:r>
            <a:rPr lang="en-US" sz="900" b="0" baseline="0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Lower 48 excluding GOA</a:t>
          </a:r>
        </a:p>
        <a:p xmlns:a="http://schemas.openxmlformats.org/drawingml/2006/main">
          <a:r>
            <a:rPr lang="en-US" sz="900" b="0" baseline="0">
              <a:solidFill>
                <a:schemeClr val="accent5"/>
              </a:solidFill>
              <a:latin typeface="Arial" panose="020B0604020202020204" pitchFamily="34" charset="0"/>
              <a:cs typeface="Arial" panose="020B0604020202020204" pitchFamily="34" charset="0"/>
            </a:rPr>
            <a:t>Alaska</a:t>
          </a:r>
        </a:p>
      </cdr:txBody>
    </cdr:sp>
  </cdr:relSizeAnchor>
  <cdr:relSizeAnchor xmlns:cdr="http://schemas.openxmlformats.org/drawingml/2006/chartDrawing">
    <cdr:from>
      <cdr:x>0.53217</cdr:x>
      <cdr:y>0.12867</cdr:y>
    </cdr:from>
    <cdr:to>
      <cdr:x>0.78685</cdr:x>
      <cdr:y>0.2108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518073" y="395338"/>
          <a:ext cx="726507" cy="2523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  <cdr:relSizeAnchor xmlns:cdr="http://schemas.openxmlformats.org/drawingml/2006/chartDrawing">
    <cdr:from>
      <cdr:x>0.84504</cdr:x>
      <cdr:y>0.00321</cdr:y>
    </cdr:from>
    <cdr:to>
      <cdr:x>0.97927</cdr:x>
      <cdr:y>0.09406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00000000-0008-0000-0600-00000200000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151185" y="10095"/>
          <a:ext cx="341691" cy="285799"/>
        </a:xfrm>
        <a:prstGeom xmlns:a="http://schemas.openxmlformats.org/drawingml/2006/main" prst="rect">
          <a:avLst/>
        </a:prstGeom>
      </cdr:spPr>
    </cdr:pic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0.00165</cdr:x>
      <cdr:y>0</cdr:y>
    </cdr:from>
    <cdr:to>
      <cdr:x>0.94089</cdr:x>
      <cdr:y>0.13352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97" y="0"/>
          <a:ext cx="2556551" cy="427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crude oil production  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 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0.78132</cdr:y>
    </cdr:from>
    <cdr:to>
      <cdr:x>0.12395</cdr:x>
      <cdr:y>0.88202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D4CFE5CC-36EF-6F36-8B4E-4D71748D54F3}"/>
            </a:ext>
          </a:extLst>
        </cdr:cNvPr>
        <cdr:cNvSpPr txBox="1"/>
      </cdr:nvSpPr>
      <cdr:spPr>
        <a:xfrm xmlns:a="http://schemas.openxmlformats.org/drawingml/2006/main">
          <a:off x="0" y="2360176"/>
          <a:ext cx="354623" cy="30418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lIns="27432" tIns="9144" rIns="27432" bIns="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//</a:t>
          </a:r>
        </a:p>
        <a:p xmlns:a="http://schemas.openxmlformats.org/drawingml/2006/main">
          <a:pPr algn="ct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4</xdr:row>
      <xdr:rowOff>0</xdr:rowOff>
    </xdr:from>
    <xdr:to>
      <xdr:col>10</xdr:col>
      <xdr:colOff>91440</xdr:colOff>
      <xdr:row>23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absSizeAnchor xmlns:cdr="http://schemas.openxmlformats.org/drawingml/2006/chartDrawing">
    <cdr:from>
      <cdr:x>0</cdr:x>
      <cdr:y>0.91983</cdr:y>
    </cdr:from>
    <cdr:ext cx="5176512" cy="227571"/>
    <cdr:sp macro="" textlink="'6'!$B$43">
      <cdr:nvSpPr>
        <cdr:cNvPr id="3" name="TextBox 2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0" y="3080517"/>
          <a:ext cx="5176512" cy="2275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B3DE8DC-CA4B-42E1-A812-D82198425EBE}" type="TxLink">
            <a:rPr lang="en-US" sz="9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Data source: U.S. Energy Information Administration, Short-Term Energy Outlook, May 2026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absSizeAnchor xmlns:cdr="http://schemas.openxmlformats.org/drawingml/2006/chartDrawing">
    <cdr:from>
      <cdr:x>0.81495</cdr:x>
      <cdr:y>0.17465</cdr:y>
    </cdr:from>
    <cdr:ext cx="685483" cy="273051"/>
    <cdr:sp macro="" textlink="">
      <cdr:nvSpPr>
        <cdr:cNvPr id="5" name="TextBox 4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4480434" y="584901"/>
          <a:ext cx="685483" cy="2730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9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forecas</a:t>
          </a:r>
          <a:r>
            <a:rPr lang="en-US" sz="900">
              <a:latin typeface="Arial" pitchFamily="34" charset="0"/>
              <a:cs typeface="Arial" pitchFamily="34" charset="0"/>
            </a:rPr>
            <a:t>t</a:t>
          </a:r>
        </a:p>
      </cdr:txBody>
    </cdr:sp>
  </cdr:absSizeAnchor>
  <cdr:relSizeAnchor xmlns:cdr="http://schemas.openxmlformats.org/drawingml/2006/chartDrawing">
    <cdr:from>
      <cdr:x>0.13319</cdr:x>
      <cdr:y>0.28907</cdr:y>
    </cdr:from>
    <cdr:to>
      <cdr:x>0.33353</cdr:x>
      <cdr:y>0.39178</cdr:y>
    </cdr:to>
    <cdr:sp macro="" textlink="'6'!$D$27">
      <cdr:nvSpPr>
        <cdr:cNvPr id="4" name="TextBox 3"/>
        <cdr:cNvSpPr txBox="1"/>
      </cdr:nvSpPr>
      <cdr:spPr>
        <a:xfrm xmlns:a="http://schemas.openxmlformats.org/drawingml/2006/main">
          <a:off x="682014" y="938898"/>
          <a:ext cx="1025869" cy="33360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599A32C-B378-4059-B2A9-A30893E91B13}" type="TxLink">
            <a:rPr lang="en-US" sz="1000" b="0" i="0" u="none" strike="noStrike">
              <a:solidFill>
                <a:srgbClr val="000000"/>
              </a:solidFill>
              <a:effectLst/>
              <a:latin typeface="Arial"/>
              <a:ea typeface="+mn-ea"/>
              <a:cs typeface="Arial"/>
            </a:rPr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2016-2025 average</a:t>
          </a:fld>
          <a:endParaRPr lang="en-US" sz="9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0.17596</cdr:x>
      <cdr:y>0.52663</cdr:y>
    </cdr:from>
    <cdr:to>
      <cdr:x>0.34321</cdr:x>
      <cdr:y>0.71302</cdr:y>
    </cdr:to>
    <cdr:cxnSp macro="">
      <cdr:nvCxnSpPr>
        <cdr:cNvPr id="8" name="Straight Arrow Connector 7">
          <a:extLst xmlns:a="http://schemas.openxmlformats.org/drawingml/2006/main">
            <a:ext uri="{FF2B5EF4-FFF2-40B4-BE49-F238E27FC236}">
              <a16:creationId xmlns:a16="http://schemas.microsoft.com/office/drawing/2014/main" id="{9E32AB7B-8B52-FD46-07F7-E281003AAF86}"/>
            </a:ext>
          </a:extLst>
        </cdr:cNvPr>
        <cdr:cNvCxnSpPr/>
      </cdr:nvCxnSpPr>
      <cdr:spPr bwMode="auto">
        <a:xfrm xmlns:a="http://schemas.openxmlformats.org/drawingml/2006/main">
          <a:off x="962025" y="1695450"/>
          <a:ext cx="914400" cy="600075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1" cap="flat" cmpd="sng" algn="ctr">
          <a:noFill/>
          <a:prstDash val="solid"/>
          <a:round/>
          <a:headEnd type="none" w="med" len="med"/>
          <a:tailEnd type="triangle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0.02613</cdr:x>
      <cdr:y>0.05865</cdr:y>
    </cdr:from>
    <cdr:to>
      <cdr:x>0.19338</cdr:x>
      <cdr:y>0.34018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142875" y="1905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0.00174</cdr:x>
      <cdr:y>0.00293</cdr:y>
    </cdr:from>
    <cdr:to>
      <cdr:x>0.96167</cdr:x>
      <cdr:y>0.17889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9524" y="9525"/>
          <a:ext cx="5248275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Organization of the Petroleum Exporting Countries (OPEC) </a:t>
          </a:r>
        </a:p>
        <a:p xmlns:a="http://schemas.openxmlformats.org/drawingml/2006/main"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surplus crude oil production capacity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0.24072</cdr:x>
      <cdr:y>0.34776</cdr:y>
    </cdr:from>
    <cdr:to>
      <cdr:x>0.24072</cdr:x>
      <cdr:y>0.44792</cdr:y>
    </cdr:to>
    <cdr:cxnSp macro="">
      <cdr:nvCxnSpPr>
        <cdr:cNvPr id="12" name="Straight Arrow Connector 11">
          <a:extLst xmlns:a="http://schemas.openxmlformats.org/drawingml/2006/main">
            <a:ext uri="{FF2B5EF4-FFF2-40B4-BE49-F238E27FC236}">
              <a16:creationId xmlns:a16="http://schemas.microsoft.com/office/drawing/2014/main" id="{BAF8A212-78B3-DDAF-A88D-3FF556043B04}"/>
            </a:ext>
          </a:extLst>
        </cdr:cNvPr>
        <cdr:cNvCxnSpPr/>
      </cdr:nvCxnSpPr>
      <cdr:spPr bwMode="auto">
        <a:xfrm xmlns:a="http://schemas.openxmlformats.org/drawingml/2006/main">
          <a:off x="1318412" y="1129533"/>
          <a:ext cx="0" cy="325322"/>
        </a:xfrm>
        <a:prstGeom xmlns:a="http://schemas.openxmlformats.org/drawingml/2006/main" prst="straightConnector1">
          <a:avLst/>
        </a:prstGeom>
        <a:ln xmlns:a="http://schemas.openxmlformats.org/drawingml/2006/main">
          <a:headEnd type="none" w="med" len="med"/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0.90836</cdr:x>
      <cdr:y>0.03324</cdr:y>
    </cdr:from>
    <cdr:to>
      <cdr:x>0.97835</cdr:x>
      <cdr:y>0.12276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2F5A8E16-DC08-46FE-E6B3-62568509E17C}"/>
            </a:ext>
          </a:extLst>
        </cdr:cNvPr>
        <cdr:cNvPicPr preferRelativeResize="0"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651375" y="107950"/>
          <a:ext cx="358407" cy="290764"/>
        </a:xfrm>
        <a:prstGeom xmlns:a="http://schemas.openxmlformats.org/drawingml/2006/main" prst="rect">
          <a:avLst/>
        </a:prstGeom>
      </cdr:spPr>
    </cdr:pic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457199</xdr:colOff>
      <xdr:row>3</xdr:row>
      <xdr:rowOff>104775</xdr:rowOff>
    </xdr:from>
    <xdr:to>
      <xdr:col>9</xdr:col>
      <xdr:colOff>244645</xdr:colOff>
      <xdr:row>20</xdr:row>
      <xdr:rowOff>111698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pSpPr/>
      </xdr:nvGrpSpPr>
      <xdr:grpSpPr>
        <a:xfrm>
          <a:off x="1097279" y="668655"/>
          <a:ext cx="5273846" cy="3115883"/>
          <a:chOff x="666750" y="666750"/>
          <a:chExt cx="5486399" cy="3245423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GraphicFramePr>
            <a:graphicFrameLocks/>
          </xdr:cNvGraphicFramePr>
        </xdr:nvGraphicFramePr>
        <xdr:xfrm>
          <a:off x="3405179" y="666750"/>
          <a:ext cx="2747970" cy="319964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1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GraphicFramePr>
            <a:graphicFrameLocks/>
          </xdr:cNvGraphicFramePr>
        </xdr:nvGraphicFramePr>
        <xdr:xfrm>
          <a:off x="666750" y="666750"/>
          <a:ext cx="2738430" cy="32004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B$29">
        <xdr:nvSpPr>
          <xdr:cNvPr id="6" name="TextBox 1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SpPr txBox="1"/>
        </xdr:nvSpPr>
        <xdr:spPr>
          <a:xfrm>
            <a:off x="677961" y="3660768"/>
            <a:ext cx="5369954" cy="2514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9144" rIns="9144" bIns="9144" rtlCol="0" anchor="t">
            <a:noAutofit/>
          </a:bodyPr>
          <a:lstStyle/>
          <a:p>
            <a:fld id="{B9BCD93C-8118-4761-B865-BFECFFB03EF4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May 2026</a:t>
            </a:fld>
            <a:endParaRPr lang="en-US" sz="1100"/>
          </a:p>
        </xdr:txBody>
      </xdr:sp>
    </xdr:grpSp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0.21307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2564771" cy="6932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Components of annual change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 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0.21925</cdr:x>
      <cdr:y>0.70315</cdr:y>
    </cdr:from>
    <cdr:to>
      <cdr:x>0.62747</cdr:x>
      <cdr:y>0.90738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60323" y="2249819"/>
          <a:ext cx="1043261" cy="653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9144" tIns="9144" rIns="9144" bIns="9144" rtlCol="0">
          <a:noAutofit/>
        </a:bodyPr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world change</a:t>
          </a:r>
        </a:p>
        <a:p xmlns:a="http://schemas.openxmlformats.org/drawingml/2006/main">
          <a:r>
            <a:rPr lang="en-US" sz="900" b="0" baseline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OECD</a:t>
          </a:r>
        </a:p>
        <a:p xmlns:a="http://schemas.openxmlformats.org/drawingml/2006/main">
          <a:r>
            <a:rPr lang="en-US" sz="900" b="0" baseline="0">
              <a:solidFill>
                <a:schemeClr val="accent5"/>
              </a:solidFill>
              <a:latin typeface="Arial" panose="020B0604020202020204" pitchFamily="34" charset="0"/>
              <a:cs typeface="Arial" panose="020B0604020202020204" pitchFamily="34" charset="0"/>
            </a:rPr>
            <a:t>non-OECD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 b="0" baseline="0">
            <a:solidFill>
              <a:schemeClr val="accent5">
                <a:lumMod val="60000"/>
                <a:lumOff val="40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endParaRPr lang="en-US" sz="900" b="0">
            <a:solidFill>
              <a:schemeClr val="accent4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 b="0"/>
        </a:p>
      </cdr:txBody>
    </cdr:sp>
  </cdr:relSizeAnchor>
  <cdr:relSizeAnchor xmlns:cdr="http://schemas.openxmlformats.org/drawingml/2006/chartDrawing">
    <cdr:from>
      <cdr:x>0.56536</cdr:x>
      <cdr:y>0.13613</cdr:y>
    </cdr:from>
    <cdr:to>
      <cdr:x>0.78758</cdr:x>
      <cdr:y>0.20419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493411" y="418182"/>
          <a:ext cx="586996" cy="20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  <cdr:relSizeAnchor xmlns:cdr="http://schemas.openxmlformats.org/drawingml/2006/chartDrawing">
    <cdr:from>
      <cdr:x>0.85698</cdr:x>
      <cdr:y>0.00817</cdr:y>
    </cdr:from>
    <cdr:to>
      <cdr:x>0.99087</cdr:x>
      <cdr:y>0.09904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00000000-0008-0000-0800-000007000000}"/>
            </a:ext>
          </a:extLst>
        </cdr:cNvPr>
        <cdr:cNvPicPr preferRelativeResize="0"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197961" y="26584"/>
          <a:ext cx="343406" cy="295673"/>
        </a:xfrm>
        <a:prstGeom xmlns:a="http://schemas.openxmlformats.org/drawingml/2006/main" prst="rect">
          <a:avLst/>
        </a:prstGeom>
      </cdr:spPr>
    </cdr:pic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523874</xdr:colOff>
      <xdr:row>3</xdr:row>
      <xdr:rowOff>161924</xdr:rowOff>
    </xdr:from>
    <xdr:to>
      <xdr:col>12</xdr:col>
      <xdr:colOff>158114</xdr:colOff>
      <xdr:row>23</xdr:row>
      <xdr:rowOff>0</xdr:rowOff>
    </xdr:to>
    <xdr:graphicFrame macro="">
      <xdr:nvGraphicFramePr>
        <xdr:cNvPr id="478214" name="Chart 1">
          <a:extLst>
            <a:ext uri="{FF2B5EF4-FFF2-40B4-BE49-F238E27FC236}">
              <a16:creationId xmlns:a16="http://schemas.microsoft.com/office/drawing/2014/main" id="{00000000-0008-0000-0200-0000064C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0.95139</cdr:x>
      <cdr:y>0.20238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2431626" cy="6586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World liquid fuels consumption  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 </a:t>
          </a:r>
          <a:endParaRPr lang="en-US" sz="1100"/>
        </a:p>
      </cdr:txBody>
    </cdr:sp>
  </cdr:relSizeAnchor>
  <cdr:relSizeAnchor xmlns:cdr="http://schemas.openxmlformats.org/drawingml/2006/chartDrawing">
    <cdr:from>
      <cdr:x>0.03932</cdr:x>
      <cdr:y>0.74107</cdr:y>
    </cdr:from>
    <cdr:to>
      <cdr:x>0.11594</cdr:x>
      <cdr:y>0.84524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00140" y="2371725"/>
          <a:ext cx="195136" cy="33337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lIns="18288" tIns="18288" rIns="18288" bIns="0" rtlCol="0" anchor="t" anchorCtr="1">
          <a:noAutofit/>
        </a:bodyPr>
        <a:lstStyle xmlns:a="http://schemas.openxmlformats.org/drawingml/2006/main"/>
        <a:p xmlns:a="http://schemas.openxmlformats.org/drawingml/2006/main">
          <a:r>
            <a:rPr lang="en-US" sz="95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//</a:t>
          </a:r>
        </a:p>
        <a:p xmlns:a="http://schemas.openxmlformats.org/drawingml/2006/main">
          <a:r>
            <a:rPr lang="en-US" sz="95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0</a:t>
          </a:r>
          <a:endParaRPr lang="en-US" sz="950" baseline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50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3</xdr:row>
      <xdr:rowOff>95250</xdr:rowOff>
    </xdr:from>
    <xdr:to>
      <xdr:col>9</xdr:col>
      <xdr:colOff>177165</xdr:colOff>
      <xdr:row>23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12</xdr:col>
      <xdr:colOff>565150</xdr:colOff>
      <xdr:row>17</xdr:row>
      <xdr:rowOff>50800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8705850" y="27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0.00372</cdr:x>
      <cdr:y>0</cdr:y>
    </cdr:from>
    <cdr:to>
      <cdr:x>0.68663</cdr:x>
      <cdr:y>0.16071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050" y="0"/>
          <a:ext cx="3496935" cy="5143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 eaLnBrk="0" fontAlgn="base" hangingPunct="0"/>
          <a:r>
            <a:rPr lang="en-US" sz="10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Annual change in world liquid fuels consumption </a:t>
          </a:r>
          <a:endParaRPr lang="en-US" sz="10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 eaLnBrk="0" fontAlgn="base" hangingPunct="0"/>
          <a:r>
            <a:rPr lang="en-US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0.00666</cdr:x>
      <cdr:y>0.93155</cdr:y>
    </cdr:from>
    <cdr:to>
      <cdr:x>0.99888</cdr:x>
      <cdr:y>0.99091</cdr:y>
    </cdr:to>
    <cdr:sp macro="" textlink="'8'!$B$36">
      <cdr:nvSpPr>
        <cdr:cNvPr id="5" name="TextBox 1"/>
        <cdr:cNvSpPr txBox="1"/>
      </cdr:nvSpPr>
      <cdr:spPr>
        <a:xfrm xmlns:a="http://schemas.openxmlformats.org/drawingml/2006/main">
          <a:off x="34103" y="2981325"/>
          <a:ext cx="5080822" cy="1899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9144" tIns="18288" rIns="9144" bIns="9144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2D43F495-2CA5-439F-9BA2-6969641B9CA1}" type="TxLink">
            <a:rPr lang="en-US" sz="9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Data source: U.S. Energy Information Administration, Short-Term Energy Outlook, May 2026</a:t>
          </a:fld>
          <a:endParaRPr lang="en-US" sz="800"/>
        </a:p>
      </cdr:txBody>
    </cdr:sp>
  </cdr:relSizeAnchor>
  <cdr:relSizeAnchor xmlns:cdr="http://schemas.openxmlformats.org/drawingml/2006/chartDrawing">
    <cdr:from>
      <cdr:x>0.45706</cdr:x>
      <cdr:y>0.1214</cdr:y>
    </cdr:from>
    <cdr:to>
      <cdr:x>0.60796</cdr:x>
      <cdr:y>0.18403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522837" y="388530"/>
          <a:ext cx="832928" cy="2004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  <cdr:relSizeAnchor xmlns:cdr="http://schemas.openxmlformats.org/drawingml/2006/chartDrawing">
    <cdr:from>
      <cdr:x>0.77441</cdr:x>
      <cdr:y>0.24404</cdr:y>
    </cdr:from>
    <cdr:to>
      <cdr:x>1</cdr:x>
      <cdr:y>0.71428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965469" y="781038"/>
          <a:ext cx="1155171" cy="15049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world</a:t>
          </a:r>
        </a:p>
        <a:p xmlns:a="http://schemas.openxmlformats.org/drawingml/2006/main">
          <a:r>
            <a:rPr lang="en-US" sz="1000" b="1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other non-OECD</a:t>
          </a:r>
        </a:p>
        <a:p xmlns:a="http://schemas.openxmlformats.org/drawingml/2006/main">
          <a:r>
            <a:rPr lang="en-US" sz="1000" b="1">
              <a:solidFill>
                <a:schemeClr val="accent5">
                  <a:lumMod val="40000"/>
                  <a:lumOff val="6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Middle East</a:t>
          </a:r>
        </a:p>
        <a:p xmlns:a="http://schemas.openxmlformats.org/drawingml/2006/main">
          <a:r>
            <a:rPr lang="en-US" sz="1000" b="1">
              <a:solidFill>
                <a:schemeClr val="accent5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India</a:t>
          </a:r>
        </a:p>
        <a:p xmlns:a="http://schemas.openxmlformats.org/drawingml/2006/main">
          <a:r>
            <a:rPr lang="en-US" sz="1000" b="1">
              <a:solidFill>
                <a:schemeClr val="accent5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China</a:t>
          </a:r>
        </a:p>
        <a:p xmlns:a="http://schemas.openxmlformats.org/drawingml/2006/main">
          <a:r>
            <a:rPr lang="en-US" sz="1000" b="1">
              <a:solidFill>
                <a:schemeClr val="tx2">
                  <a:lumMod val="25000"/>
                  <a:lumOff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other OECD</a:t>
          </a:r>
        </a:p>
        <a:p xmlns:a="http://schemas.openxmlformats.org/drawingml/2006/main">
          <a:r>
            <a:rPr lang="en-US" sz="1000" b="1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United States</a:t>
          </a:r>
        </a:p>
        <a:p xmlns:a="http://schemas.openxmlformats.org/drawingml/2006/main">
          <a:endParaRPr lang="en-US" sz="1000" b="1">
            <a:solidFill>
              <a:schemeClr val="accent5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0.92138</cdr:x>
      <cdr:y>0.02778</cdr:y>
    </cdr:from>
    <cdr:to>
      <cdr:x>0.98935</cdr:x>
      <cdr:y>0.11863</cdr:y>
    </cdr:to>
    <cdr:pic>
      <cdr:nvPicPr>
        <cdr:cNvPr id="4" name="Picture 3">
          <a:extLst xmlns:a="http://schemas.openxmlformats.org/drawingml/2006/main">
            <a:ext uri="{FF2B5EF4-FFF2-40B4-BE49-F238E27FC236}">
              <a16:creationId xmlns:a16="http://schemas.microsoft.com/office/drawing/2014/main" id="{0F6A59BC-1543-BEFC-AEB7-61D00B826EFC}"/>
            </a:ext>
          </a:extLst>
        </cdr:cNvPr>
        <cdr:cNvPicPr preferRelativeResize="0"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718050" y="88900"/>
          <a:ext cx="348075" cy="290756"/>
        </a:xfrm>
        <a:prstGeom xmlns:a="http://schemas.openxmlformats.org/drawingml/2006/main" prst="rect">
          <a:avLst/>
        </a:prstGeom>
      </cdr:spPr>
    </cdr:pic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441325</xdr:colOff>
      <xdr:row>3</xdr:row>
      <xdr:rowOff>53975</xdr:rowOff>
    </xdr:from>
    <xdr:to>
      <xdr:col>10</xdr:col>
      <xdr:colOff>75565</xdr:colOff>
      <xdr:row>23</xdr:row>
      <xdr:rowOff>38100</xdr:rowOff>
    </xdr:to>
    <xdr:graphicFrame macro="">
      <xdr:nvGraphicFramePr>
        <xdr:cNvPr id="504833" name="Chart 1">
          <a:extLst>
            <a:ext uri="{FF2B5EF4-FFF2-40B4-BE49-F238E27FC236}">
              <a16:creationId xmlns:a16="http://schemas.microsoft.com/office/drawing/2014/main" id="{00000000-0008-0000-0A00-000001B4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absSizeAnchor xmlns:cdr="http://schemas.openxmlformats.org/drawingml/2006/chartDrawing">
    <cdr:from>
      <cdr:x>0</cdr:x>
      <cdr:y>0.91213</cdr:y>
    </cdr:from>
    <cdr:ext cx="5146674" cy="264791"/>
    <cdr:sp macro="" textlink="'9'!$A$113">
      <cdr:nvSpPr>
        <cdr:cNvPr id="2" name="TextBox 1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0" y="3043720"/>
          <a:ext cx="5146674" cy="2647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Ins="9144" rtlCol="0"/>
        <a:lstStyle xmlns:a="http://schemas.openxmlformats.org/drawingml/2006/main"/>
        <a:p xmlns:a="http://schemas.openxmlformats.org/drawingml/2006/main">
          <a:pPr algn="l"/>
          <a:fld id="{53C6BB71-5E47-4E51-A148-BAFA64B906AE}" type="TxLink">
            <a:rPr lang="en-US" sz="900" b="0" i="0" u="none" strike="noStrike">
              <a:solidFill>
                <a:srgbClr val="000000"/>
              </a:solidFill>
              <a:latin typeface="Arial"/>
              <a:cs typeface="Arial"/>
            </a:rPr>
            <a:pPr algn="l"/>
            <a:t>Data source: U.S. Energy Information Administration, Short-Term Energy Outlook, May 2026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relSizeAnchor xmlns:cdr="http://schemas.openxmlformats.org/drawingml/2006/chartDrawing">
    <cdr:from>
      <cdr:x>0</cdr:x>
      <cdr:y>0.00888</cdr:y>
    </cdr:from>
    <cdr:to>
      <cdr:x>1</cdr:x>
      <cdr:y>0.20118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0" y="28166"/>
          <a:ext cx="5467350" cy="6099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Organization for Economic</a:t>
          </a:r>
          <a:r>
            <a:rPr lang="en-US" sz="10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Cooperation </a:t>
          </a:r>
          <a:r>
            <a:rPr lang="en-US" sz="10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and Development (OECD)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commercial inventories of crude oil and other liquids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days of supply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0.10383</cdr:x>
      <cdr:y>0.7073</cdr:y>
    </cdr:from>
    <cdr:to>
      <cdr:x>0.63868</cdr:x>
      <cdr:y>0.78718</cdr:y>
    </cdr:to>
    <cdr:sp macro="" textlink="'9'!$A$115">
      <cdr:nvSpPr>
        <cdr:cNvPr id="5" name="TextBox 4"/>
        <cdr:cNvSpPr txBox="1"/>
      </cdr:nvSpPr>
      <cdr:spPr>
        <a:xfrm xmlns:a="http://schemas.openxmlformats.org/drawingml/2006/main">
          <a:off x="567671" y="2360214"/>
          <a:ext cx="2924212" cy="266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3F2CBBB-50D9-4CFD-A101-08263718C2B1}" type="TxLink">
            <a:rPr lang="en-US" sz="900" b="0" i="0" u="none" strike="noStrike">
              <a:ln>
                <a:noFill/>
              </a:ln>
              <a:solidFill>
                <a:schemeClr val="bg1">
                  <a:lumMod val="50000"/>
                </a:schemeClr>
              </a:solidFill>
              <a:latin typeface="Arial"/>
              <a:cs typeface="Arial"/>
            </a:rPr>
            <a:pPr/>
            <a:t>monthly range from Jan 2021 − Dec 2025</a:t>
          </a:fld>
          <a:endParaRPr lang="en-US" sz="1100">
            <a:ln>
              <a:noFill/>
            </a:ln>
            <a:solidFill>
              <a:schemeClr val="bg1">
                <a:lumMod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0.00639</cdr:x>
      <cdr:y>0.76251</cdr:y>
    </cdr:from>
    <cdr:to>
      <cdr:x>0.04844</cdr:x>
      <cdr:y>0.85034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4925" y="2544445"/>
          <a:ext cx="229907" cy="29308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none" t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//</a:t>
          </a:r>
        </a:p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  <cdr:relSizeAnchor xmlns:cdr="http://schemas.openxmlformats.org/drawingml/2006/chartDrawing">
    <cdr:from>
      <cdr:x>0.9065</cdr:x>
      <cdr:y>0.01576</cdr:y>
    </cdr:from>
    <cdr:to>
      <cdr:x>0.97719</cdr:x>
      <cdr:y>0.10607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5F5ACF81-7023-2B60-0C45-2490E67B570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641850" y="50800"/>
          <a:ext cx="361993" cy="291035"/>
        </a:xfrm>
        <a:prstGeom xmlns:a="http://schemas.openxmlformats.org/drawingml/2006/main" prst="rect">
          <a:avLst/>
        </a:prstGeom>
      </cdr:spPr>
    </cdr:pic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3</xdr:row>
      <xdr:rowOff>133350</xdr:rowOff>
    </xdr:from>
    <xdr:to>
      <xdr:col>10</xdr:col>
      <xdr:colOff>129540</xdr:colOff>
      <xdr:row>22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0.00639</cdr:x>
      <cdr:y>0.87619</cdr:y>
    </cdr:from>
    <cdr:to>
      <cdr:x>1</cdr:x>
      <cdr:y>1</cdr:y>
    </cdr:to>
    <cdr:sp macro="" textlink="'10'!$A$64">
      <cdr:nvSpPr>
        <cdr:cNvPr id="3" name="TextBox 2"/>
        <cdr:cNvSpPr txBox="1"/>
      </cdr:nvSpPr>
      <cdr:spPr>
        <a:xfrm xmlns:a="http://schemas.openxmlformats.org/drawingml/2006/main">
          <a:off x="32721" y="2804158"/>
          <a:ext cx="5087919" cy="3962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9144" rIns="9144" rtlCol="0"/>
        <a:lstStyle xmlns:a="http://schemas.openxmlformats.org/drawingml/2006/main"/>
        <a:p xmlns:a="http://schemas.openxmlformats.org/drawingml/2006/main">
          <a:pPr algn="l"/>
          <a:fld id="{BD55A243-49EA-45B5-B800-10837959DD7A}" type="TxLink">
            <a:rPr lang="en-US" sz="900" b="0" i="0" u="none" strike="noStrike">
              <a:solidFill>
                <a:srgbClr val="000000"/>
              </a:solidFill>
              <a:latin typeface="Arialri"/>
              <a:cs typeface="Arial"/>
            </a:rPr>
            <a:pPr algn="l"/>
            <a:t>Data source: U.S. Energy Information Administration, Short-Term Energy Outlook, May 2026</a:t>
          </a:fld>
          <a:endParaRPr lang="en-US" sz="900" b="0" i="0" u="none" strike="noStrike">
            <a:solidFill>
              <a:srgbClr val="000000"/>
            </a:solidFill>
            <a:latin typeface="Arialri"/>
            <a:cs typeface="Arial"/>
          </a:endParaRPr>
        </a:p>
        <a:p xmlns:a="http://schemas.openxmlformats.org/drawingml/2006/main">
          <a:pPr algn="l"/>
          <a:r>
            <a:rPr lang="en-US" sz="900" b="0" i="0" u="none" strike="noStrike">
              <a:solidFill>
                <a:srgbClr val="000000"/>
              </a:solidFill>
              <a:latin typeface="Arialri"/>
              <a:cs typeface="Arial"/>
            </a:rPr>
            <a:t>Note: EIA</a:t>
          </a:r>
          <a:r>
            <a:rPr lang="en-US" sz="900" b="0" i="0" u="none" strike="noStrike" baseline="0">
              <a:solidFill>
                <a:srgbClr val="000000"/>
              </a:solidFill>
              <a:latin typeface="Arialri"/>
              <a:cs typeface="Arial"/>
            </a:rPr>
            <a:t> does not forecast unplanned liquid fuels production outages.</a:t>
          </a:r>
          <a:endParaRPr lang="en-US" sz="900"/>
        </a:p>
      </cdr:txBody>
    </cdr:sp>
  </cdr:relSizeAnchor>
  <cdr:relSizeAnchor xmlns:cdr="http://schemas.openxmlformats.org/drawingml/2006/chartDrawing">
    <cdr:from>
      <cdr:x>0.83278</cdr:x>
      <cdr:y>0.23469</cdr:y>
    </cdr:from>
    <cdr:to>
      <cdr:x>1</cdr:x>
      <cdr:y>0.50291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581525" y="8001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0.80998</cdr:x>
      <cdr:y>0.19578</cdr:y>
    </cdr:from>
    <cdr:to>
      <cdr:x>0.99476</cdr:x>
      <cdr:y>0.83249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443874" y="616005"/>
          <a:ext cx="1013777" cy="20033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b="1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non-OPEC</a:t>
          </a:r>
        </a:p>
        <a:p xmlns:a="http://schemas.openxmlformats.org/drawingml/2006/main">
          <a:r>
            <a:rPr lang="en-US" sz="900" b="0">
              <a:solidFill>
                <a:schemeClr val="bg2">
                  <a:lumMod val="40000"/>
                  <a:lumOff val="6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900" b="1">
              <a:solidFill>
                <a:schemeClr val="bg2">
                  <a:lumMod val="40000"/>
                  <a:lumOff val="6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other</a:t>
          </a:r>
        </a:p>
        <a:p xmlns:a="http://schemas.openxmlformats.org/drawingml/2006/main">
          <a:r>
            <a:rPr lang="en-US" sz="900" b="1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9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United States</a:t>
          </a:r>
        </a:p>
        <a:p xmlns:a="http://schemas.openxmlformats.org/drawingml/2006/main"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900" b="1">
              <a:solidFill>
                <a:schemeClr val="accent1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Canada</a:t>
          </a:r>
        </a:p>
        <a:p xmlns:a="http://schemas.openxmlformats.org/drawingml/2006/main">
          <a:r>
            <a:rPr lang="en-US" sz="900" b="1">
              <a:solidFill>
                <a:schemeClr val="accent1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900" b="1">
              <a:solidFill>
                <a:schemeClr val="accent1">
                  <a:lumMod val="20000"/>
                  <a:lumOff val="8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Russia</a:t>
          </a:r>
        </a:p>
        <a:p xmlns:a="http://schemas.openxmlformats.org/drawingml/2006/main">
          <a:endParaRPr lang="en-US" sz="900" b="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000" b="1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OPEC</a:t>
          </a:r>
        </a:p>
        <a:p xmlns:a="http://schemas.openxmlformats.org/drawingml/2006/main">
          <a:r>
            <a:rPr lang="en-US" sz="1000" b="1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9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Venezuela</a:t>
          </a:r>
        </a:p>
        <a:p xmlns:a="http://schemas.openxmlformats.org/drawingml/2006/main"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900" b="1">
              <a:solidFill>
                <a:schemeClr val="accent3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Saudi Arabia</a:t>
          </a:r>
        </a:p>
        <a:p xmlns:a="http://schemas.openxmlformats.org/drawingml/2006/main">
          <a:r>
            <a:rPr lang="en-US" sz="900" b="1" baseline="0">
              <a:solidFill>
                <a:schemeClr val="accent3">
                  <a:lumMod val="40000"/>
                  <a:lumOff val="6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900" b="1">
              <a:solidFill>
                <a:schemeClr val="accent3">
                  <a:lumMod val="40000"/>
                  <a:lumOff val="6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Iran</a:t>
          </a:r>
        </a:p>
        <a:p xmlns:a="http://schemas.openxmlformats.org/drawingml/2006/main">
          <a:r>
            <a:rPr lang="en-US" sz="900" b="0">
              <a:solidFill>
                <a:schemeClr val="accent3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900" b="1">
              <a:solidFill>
                <a:schemeClr val="accent3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Kuwait</a:t>
          </a:r>
        </a:p>
        <a:p xmlns:a="http://schemas.openxmlformats.org/drawingml/2006/main"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900" b="1">
              <a:solidFill>
                <a:schemeClr val="accent3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Iraq</a:t>
          </a:r>
        </a:p>
        <a:p xmlns:a="http://schemas.openxmlformats.org/drawingml/2006/main"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900" b="1">
              <a:solidFill>
                <a:schemeClr val="accent3">
                  <a:lumMod val="20000"/>
                  <a:lumOff val="8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Nigeria</a:t>
          </a:r>
        </a:p>
        <a:p xmlns:a="http://schemas.openxmlformats.org/drawingml/2006/main"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900" b="1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Libya</a:t>
          </a:r>
        </a:p>
      </cdr:txBody>
    </cdr:sp>
  </cdr:relSizeAnchor>
  <cdr:relSizeAnchor xmlns:cdr="http://schemas.openxmlformats.org/drawingml/2006/chartDrawing">
    <cdr:from>
      <cdr:x>0.90464</cdr:x>
      <cdr:y>0.00992</cdr:y>
    </cdr:from>
    <cdr:to>
      <cdr:x>0.97988</cdr:x>
      <cdr:y>0.10683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971C30-E8B5-FB5F-4BE1-0138CBC134E4}"/>
            </a:ext>
          </a:extLst>
        </cdr:cNvPr>
        <cdr:cNvPicPr preferRelativeResize="0"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632325" y="31750"/>
          <a:ext cx="385310" cy="310151"/>
        </a:xfrm>
        <a:prstGeom xmlns:a="http://schemas.openxmlformats.org/drawingml/2006/main" prst="rect">
          <a:avLst/>
        </a:prstGeom>
      </cdr:spPr>
    </cdr:pic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442294</xdr:colOff>
      <xdr:row>3</xdr:row>
      <xdr:rowOff>171450</xdr:rowOff>
    </xdr:from>
    <xdr:to>
      <xdr:col>9</xdr:col>
      <xdr:colOff>247984</xdr:colOff>
      <xdr:row>21</xdr:row>
      <xdr:rowOff>11430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pSpPr/>
      </xdr:nvGrpSpPr>
      <xdr:grpSpPr>
        <a:xfrm>
          <a:off x="945214" y="735330"/>
          <a:ext cx="5292090" cy="3131820"/>
          <a:chOff x="661551" y="809625"/>
          <a:chExt cx="5491599" cy="3271791"/>
        </a:xfrm>
      </xdr:grpSpPr>
      <xdr:graphicFrame macro="">
        <xdr:nvGraphicFramePr>
          <xdr:cNvPr id="29" name="Chart 2">
            <a:extLst>
              <a:ext uri="{FF2B5EF4-FFF2-40B4-BE49-F238E27FC236}">
                <a16:creationId xmlns:a16="http://schemas.microsoft.com/office/drawing/2014/main" id="{00000000-0008-0000-0C00-00001D000000}"/>
              </a:ext>
            </a:extLst>
          </xdr:cNvPr>
          <xdr:cNvGraphicFramePr>
            <a:graphicFrameLocks/>
          </xdr:cNvGraphicFramePr>
        </xdr:nvGraphicFramePr>
        <xdr:xfrm>
          <a:off x="3302799" y="809625"/>
          <a:ext cx="2850351" cy="32003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5" name="Chart 1">
            <a:extLst>
              <a:ext uri="{FF2B5EF4-FFF2-40B4-BE49-F238E27FC236}">
                <a16:creationId xmlns:a16="http://schemas.microsoft.com/office/drawing/2014/main" id="{00000000-0008-0000-0C00-00002D000000}"/>
              </a:ext>
            </a:extLst>
          </xdr:cNvPr>
          <xdr:cNvGraphicFramePr>
            <a:graphicFrameLocks/>
          </xdr:cNvGraphicFramePr>
        </xdr:nvGraphicFramePr>
        <xdr:xfrm>
          <a:off x="666750" y="811531"/>
          <a:ext cx="2740821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'11'!$B$32">
        <xdr:nvSpPr>
          <xdr:cNvPr id="46" name="TextBox 1">
            <a:extLst>
              <a:ext uri="{FF2B5EF4-FFF2-40B4-BE49-F238E27FC236}">
                <a16:creationId xmlns:a16="http://schemas.microsoft.com/office/drawing/2014/main" id="{00000000-0008-0000-0C00-00002E000000}"/>
              </a:ext>
            </a:extLst>
          </xdr:cNvPr>
          <xdr:cNvSpPr txBox="1"/>
        </xdr:nvSpPr>
        <xdr:spPr>
          <a:xfrm>
            <a:off x="661551" y="3687737"/>
            <a:ext cx="4915537" cy="3936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fld id="{B4A62DBF-E035-4485-8ED2-51BDA906C1D2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May 2026, and LSEG Data</a:t>
            </a:fld>
            <a:endParaRPr lang="en-US" sz="1100"/>
          </a:p>
        </xdr:txBody>
      </xdr:sp>
    </xdr:grpSp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0.00486</cdr:x>
      <cdr:y>0</cdr:y>
    </cdr:from>
    <cdr:to>
      <cdr:x>0.98651</cdr:x>
      <cdr:y>0.21603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725" y="0"/>
          <a:ext cx="2772338" cy="730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Components of gasoline price changes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dollars per gallon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0.20973</cdr:x>
      <cdr:y>0.72565</cdr:y>
    </cdr:from>
    <cdr:to>
      <cdr:x>0.97695</cdr:x>
      <cdr:y>0.91067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75049" y="2204085"/>
          <a:ext cx="2103605" cy="561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9144" tIns="9144" rIns="9144" bIns="9144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net change</a:t>
          </a:r>
          <a:endParaRPr lang="en-US" sz="900" b="0" baseline="0">
            <a:solidFill>
              <a:schemeClr val="accent2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baseline="0">
              <a:solidFill>
                <a:schemeClr val="accent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Brent  crude oil price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baseline="0">
              <a:solidFill>
                <a:schemeClr val="accent4">
                  <a:lumMod val="7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wholesale margin over crude</a:t>
          </a:r>
          <a:endParaRPr lang="en-US" sz="900" b="0">
            <a:solidFill>
              <a:schemeClr val="accent4">
                <a:lumMod val="75000"/>
              </a:schemeClr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0" baseline="0">
              <a:solidFill>
                <a:schemeClr val="accen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retail margin over wholesale</a:t>
          </a:r>
          <a:endParaRPr lang="en-US" sz="900" b="0">
            <a:solidFill>
              <a:schemeClr val="accent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 b="0" baseline="0">
            <a:solidFill>
              <a:schemeClr val="accent5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endParaRPr lang="en-US" sz="900" b="0">
            <a:solidFill>
              <a:schemeClr val="accent4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 b="0"/>
        </a:p>
      </cdr:txBody>
    </cdr:sp>
  </cdr:relSizeAnchor>
  <cdr:relSizeAnchor xmlns:cdr="http://schemas.openxmlformats.org/drawingml/2006/chartDrawing">
    <cdr:from>
      <cdr:x>0.74859</cdr:x>
      <cdr:y>0.12864</cdr:y>
    </cdr:from>
    <cdr:to>
      <cdr:x>0.92746</cdr:x>
      <cdr:y>0.18613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989619" y="411338"/>
          <a:ext cx="475403" cy="1838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  <cdr:relSizeAnchor xmlns:cdr="http://schemas.openxmlformats.org/drawingml/2006/chartDrawing">
    <cdr:from>
      <cdr:x>0.84727</cdr:x>
      <cdr:y>0.90915</cdr:y>
    </cdr:from>
    <cdr:to>
      <cdr:x>0.98113</cdr:x>
      <cdr:y>1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00000000-0008-0000-0C00-00000800000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165350" y="2907144"/>
          <a:ext cx="342101" cy="290505"/>
        </a:xfrm>
        <a:prstGeom xmlns:a="http://schemas.openxmlformats.org/drawingml/2006/main" prst="rect">
          <a:avLst/>
        </a:prstGeom>
      </cdr:spPr>
    </cdr:pic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0.00112</cdr:x>
      <cdr:y>0</cdr:y>
    </cdr:from>
    <cdr:to>
      <cdr:x>0.94036</cdr:x>
      <cdr:y>0.16621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107" y="0"/>
          <a:ext cx="2605629" cy="5314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gasoline and crude oil prices</a:t>
          </a:r>
          <a:endParaRPr lang="en-US" sz="10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 eaLnBrk="1" fontAlgn="auto" latinLnBrk="0" hangingPunct="1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dollars per gallon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/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0.15451</cdr:x>
      <cdr:y>0.1875</cdr:y>
    </cdr:from>
    <cdr:to>
      <cdr:x>0.32118</cdr:x>
      <cdr:y>0.47321</cdr:y>
    </cdr:to>
    <cdr:sp macro="" textlink="">
      <cdr:nvSpPr>
        <cdr:cNvPr id="5" name="Minus 4"/>
        <cdr:cNvSpPr/>
      </cdr:nvSpPr>
      <cdr:spPr bwMode="auto">
        <a:xfrm xmlns:a="http://schemas.openxmlformats.org/drawingml/2006/main">
          <a:off x="847725" y="600075"/>
          <a:ext cx="914400" cy="914400"/>
        </a:xfrm>
        <a:prstGeom xmlns:a="http://schemas.openxmlformats.org/drawingml/2006/main" prst="mathMinus">
          <a:avLst/>
        </a:prstGeom>
        <a:noFill xmlns:a="http://schemas.openxmlformats.org/drawingml/2006/main"/>
        <a:ln xmlns:a="http://schemas.openxmlformats.org/drawingml/2006/main" w="1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.xml><?xml version="1.0" encoding="utf-8"?>
<c:userShapes xmlns:c="http://schemas.openxmlformats.org/drawingml/2006/chart">
  <cdr:absSizeAnchor xmlns:cdr="http://schemas.openxmlformats.org/drawingml/2006/chartDrawing">
    <cdr:from>
      <cdr:x>0</cdr:x>
      <cdr:y>0.90683</cdr:y>
    </cdr:from>
    <cdr:ext cx="5114926" cy="288504"/>
    <cdr:sp macro="" textlink="'1'!$B$113">
      <cdr:nvSpPr>
        <cdr:cNvPr id="2" name="TextBox 1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0" y="2985136"/>
          <a:ext cx="5114926" cy="288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fld id="{E7066B86-6CC0-45DC-867E-6437D51419AA}" type="TxLink">
            <a:rPr lang="en-US" sz="900" b="0" i="0" u="none" strike="noStrike">
              <a:solidFill>
                <a:srgbClr val="000000"/>
              </a:solidFill>
              <a:latin typeface="Arial"/>
              <a:cs typeface="Arial"/>
            </a:rPr>
            <a:pPr algn="l"/>
            <a:t>Note: Futures curve is the average settlement price for five trading days ending May 7, 2026. 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absSizeAnchor xmlns:cdr="http://schemas.openxmlformats.org/drawingml/2006/chartDrawing">
    <cdr:from>
      <cdr:x>0.00058</cdr:x>
      <cdr:y>0.81655</cdr:y>
    </cdr:from>
    <cdr:ext cx="5117670" cy="537955"/>
    <cdr:sp macro="" textlink="'1'!$B$112">
      <cdr:nvSpPr>
        <cdr:cNvPr id="4" name="TextBox 3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2970" y="2538620"/>
          <a:ext cx="5117670" cy="5379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AA716B3-6AD5-4000-B88A-75F7653B96A3}" type="TxLink">
            <a:rPr lang="en-US" sz="9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Data source: U.S. Energy Information Administration, Short-Term Energy Outlook, May 2026, Bloomberg, L.P., and LSEG Data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relSizeAnchor xmlns:cdr="http://schemas.openxmlformats.org/drawingml/2006/chartDrawing">
    <cdr:from>
      <cdr:x>0</cdr:x>
      <cdr:y>0.00888</cdr:y>
    </cdr:from>
    <cdr:to>
      <cdr:x>0.90418</cdr:x>
      <cdr:y>0.16272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28590"/>
          <a:ext cx="4943469" cy="4952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West Texas Intermediate (WTI) crude oil price and NYMEX futures price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dollars per barrel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0.13763</cdr:x>
      <cdr:y>0.67302</cdr:y>
    </cdr:from>
    <cdr:to>
      <cdr:x>0.30488</cdr:x>
      <cdr:y>0.96189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752476" y="21304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0.1957</cdr:x>
      <cdr:y>0.65898</cdr:y>
    </cdr:from>
    <cdr:to>
      <cdr:x>0.36295</cdr:x>
      <cdr:y>0.94784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1069976" y="208597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0.17898</cdr:x>
      <cdr:y>0.42894</cdr:y>
    </cdr:from>
    <cdr:to>
      <cdr:x>0.38502</cdr:x>
      <cdr:y>0.52959</cdr:y>
    </cdr:to>
    <cdr:sp macro="" textlink="">
      <cdr:nvSpPr>
        <cdr:cNvPr id="15" name="TextBox 5"/>
        <cdr:cNvSpPr txBox="1"/>
      </cdr:nvSpPr>
      <cdr:spPr>
        <a:xfrm xmlns:a="http://schemas.openxmlformats.org/drawingml/2006/main">
          <a:off x="978571" y="1380941"/>
          <a:ext cx="1126456" cy="3240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b="1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WTI spot price</a:t>
          </a:r>
        </a:p>
      </cdr:txBody>
    </cdr:sp>
  </cdr:relSizeAnchor>
  <cdr:relSizeAnchor xmlns:cdr="http://schemas.openxmlformats.org/drawingml/2006/chartDrawing">
    <cdr:from>
      <cdr:x>0.13763</cdr:x>
      <cdr:y>0.67302</cdr:y>
    </cdr:from>
    <cdr:to>
      <cdr:x>0.30488</cdr:x>
      <cdr:y>0.96189</cdr:y>
    </cdr:to>
    <cdr:sp macro="" textlink="">
      <cdr:nvSpPr>
        <cdr:cNvPr id="19" name="TextBox 8"/>
        <cdr:cNvSpPr txBox="1"/>
      </cdr:nvSpPr>
      <cdr:spPr>
        <a:xfrm xmlns:a="http://schemas.openxmlformats.org/drawingml/2006/main">
          <a:off x="752476" y="21304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0.1957</cdr:x>
      <cdr:y>0.65898</cdr:y>
    </cdr:from>
    <cdr:to>
      <cdr:x>0.36295</cdr:x>
      <cdr:y>0.94784</cdr:y>
    </cdr:to>
    <cdr:sp macro="" textlink="">
      <cdr:nvSpPr>
        <cdr:cNvPr id="20" name="TextBox 9"/>
        <cdr:cNvSpPr txBox="1"/>
      </cdr:nvSpPr>
      <cdr:spPr>
        <a:xfrm xmlns:a="http://schemas.openxmlformats.org/drawingml/2006/main">
          <a:off x="1069976" y="208597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0.79985</cdr:x>
      <cdr:y>0.31271</cdr:y>
    </cdr:from>
    <cdr:to>
      <cdr:x>0.98664</cdr:x>
      <cdr:y>0.59468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4095750" y="995436"/>
          <a:ext cx="956477" cy="8975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900" b="0">
            <a:solidFill>
              <a:srgbClr val="00B05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0">
            <a:solidFill>
              <a:schemeClr val="accent3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0">
              <a:solidFill>
                <a:schemeClr val="accent3">
                  <a:lumMod val="7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NYMEX </a:t>
          </a:r>
          <a:endParaRPr lang="en-US" sz="900" b="0">
            <a:solidFill>
              <a:schemeClr val="accent3">
                <a:lumMod val="75000"/>
              </a:schemeClr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0">
              <a:solidFill>
                <a:schemeClr val="accent3">
                  <a:lumMod val="7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futures price</a:t>
          </a:r>
          <a:endParaRPr lang="en-US" sz="1100" b="0">
            <a:solidFill>
              <a:schemeClr val="accent3">
                <a:lumMod val="75000"/>
              </a:schemeClr>
            </a:solidFill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STEO forecast</a:t>
          </a:r>
          <a:endParaRPr lang="en-US" sz="900" b="0">
            <a:solidFill>
              <a:schemeClr val="accent1"/>
            </a:solidFill>
            <a:effectLst/>
          </a:endParaRPr>
        </a:p>
        <a:p xmlns:a="http://schemas.openxmlformats.org/drawingml/2006/main">
          <a:endParaRPr lang="en-US" sz="900" b="0">
            <a:solidFill>
              <a:schemeClr val="accent3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0.91766</cdr:x>
      <cdr:y>0</cdr:y>
    </cdr:from>
    <cdr:to>
      <cdr:x>0.9882</cdr:x>
      <cdr:y>0.09348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512F0ACA-8310-890A-85AD-838222898C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699000" y="0"/>
          <a:ext cx="361210" cy="290631"/>
        </a:xfrm>
        <a:prstGeom xmlns:a="http://schemas.openxmlformats.org/drawingml/2006/main" prst="rect">
          <a:avLst/>
        </a:prstGeom>
      </cdr:spPr>
    </cdr:pic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406399</xdr:colOff>
      <xdr:row>4</xdr:row>
      <xdr:rowOff>1269</xdr:rowOff>
    </xdr:from>
    <xdr:to>
      <xdr:col>9</xdr:col>
      <xdr:colOff>212089</xdr:colOff>
      <xdr:row>20</xdr:row>
      <xdr:rowOff>62229</xdr:rowOff>
    </xdr:to>
    <xdr:grpSp>
      <xdr:nvGrpSpPr>
        <xdr:cNvPr id="7" name="Group 1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GrpSpPr/>
      </xdr:nvGrpSpPr>
      <xdr:grpSpPr>
        <a:xfrm>
          <a:off x="909319" y="748029"/>
          <a:ext cx="5292090" cy="2987040"/>
          <a:chOff x="561974" y="790574"/>
          <a:chExt cx="5449592" cy="3330785"/>
        </a:xfrm>
      </xdr:grpSpPr>
      <xdr:graphicFrame macro="">
        <xdr:nvGraphicFramePr>
          <xdr:cNvPr id="5" name="Chart 2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GraphicFramePr>
            <a:graphicFrameLocks/>
          </xdr:cNvGraphicFramePr>
        </xdr:nvGraphicFramePr>
        <xdr:xfrm>
          <a:off x="3268366" y="790575"/>
          <a:ext cx="2743200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1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GraphicFramePr>
            <a:graphicFrameLocks/>
          </xdr:cNvGraphicFramePr>
        </xdr:nvGraphicFramePr>
        <xdr:xfrm>
          <a:off x="561974" y="790574"/>
          <a:ext cx="2743200" cy="320039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B$32">
        <xdr:nvSpPr>
          <xdr:cNvPr id="6" name="TextBox 1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SpPr txBox="1"/>
        </xdr:nvSpPr>
        <xdr:spPr>
          <a:xfrm>
            <a:off x="566310" y="3673554"/>
            <a:ext cx="4905098" cy="4478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fld id="{CEDD8107-A204-4517-8F2B-76FDDF6396AA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May 2026, and LSEG Data</a:t>
            </a:fld>
            <a:endParaRPr lang="en-US" sz="1100"/>
          </a:p>
        </xdr:txBody>
      </xdr:sp>
    </xdr:grpSp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0.00486</cdr:x>
      <cdr:y>0</cdr:y>
    </cdr:from>
    <cdr:to>
      <cdr:x>0.96528</cdr:x>
      <cdr:y>0.21603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326" y="0"/>
          <a:ext cx="2634624" cy="695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Components of diesel price changes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dollars per gallon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0.1797</cdr:x>
      <cdr:y>0.7051</cdr:y>
    </cdr:from>
    <cdr:to>
      <cdr:x>0.77164</cdr:x>
      <cdr:y>0.91818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78703" y="2169985"/>
          <a:ext cx="1576885" cy="6557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45720" rIns="45720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net change</a:t>
          </a:r>
          <a:endParaRPr lang="en-US" sz="900" b="0" baseline="0">
            <a:solidFill>
              <a:schemeClr val="accent2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baseline="0">
              <a:solidFill>
                <a:schemeClr val="accent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Brent crude oil price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baseline="0">
              <a:solidFill>
                <a:schemeClr val="accent4">
                  <a:lumMod val="7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wholesale margin over crude</a:t>
          </a:r>
          <a:endParaRPr lang="en-US" sz="900" b="0">
            <a:solidFill>
              <a:schemeClr val="accent4">
                <a:lumMod val="75000"/>
              </a:schemeClr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0" baseline="0">
              <a:solidFill>
                <a:schemeClr val="accent3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retail margin over wholesale</a:t>
          </a:r>
          <a:endParaRPr lang="en-US" sz="1000" b="1">
            <a:solidFill>
              <a:schemeClr val="accent4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0.71794</cdr:x>
      <cdr:y>0.13148</cdr:y>
    </cdr:from>
    <cdr:to>
      <cdr:x>0.96099</cdr:x>
      <cdr:y>0.19217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850564" y="404302"/>
          <a:ext cx="626489" cy="1866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  <cdr:relSizeAnchor xmlns:cdr="http://schemas.openxmlformats.org/drawingml/2006/chartDrawing">
    <cdr:from>
      <cdr:x>0.85854</cdr:x>
      <cdr:y>0.88429</cdr:y>
    </cdr:from>
    <cdr:to>
      <cdr:x>0.99155</cdr:x>
      <cdr:y>0.98167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1828DBB6-0EF6-171B-925E-D6765F4E9AF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212975" y="2641600"/>
          <a:ext cx="342848" cy="290906"/>
        </a:xfrm>
        <a:prstGeom xmlns:a="http://schemas.openxmlformats.org/drawingml/2006/main" prst="rect">
          <a:avLst/>
        </a:prstGeom>
      </cdr:spPr>
    </cdr:pic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0.01215</cdr:x>
      <cdr:y>0</cdr:y>
    </cdr:from>
    <cdr:to>
      <cdr:x>0.95139</cdr:x>
      <cdr:y>0.17696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4499" y="0"/>
          <a:ext cx="2666881" cy="5448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diesel and crude oil prices</a:t>
          </a:r>
          <a:endParaRPr lang="en-US" sz="10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 eaLnBrk="1" fontAlgn="auto" latinLnBrk="0" hangingPunct="1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dollars per gallon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/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0.15451</cdr:x>
      <cdr:y>0.1875</cdr:y>
    </cdr:from>
    <cdr:to>
      <cdr:x>0.32118</cdr:x>
      <cdr:y>0.47321</cdr:y>
    </cdr:to>
    <cdr:sp macro="" textlink="">
      <cdr:nvSpPr>
        <cdr:cNvPr id="5" name="Minus 4"/>
        <cdr:cNvSpPr/>
      </cdr:nvSpPr>
      <cdr:spPr bwMode="auto">
        <a:xfrm xmlns:a="http://schemas.openxmlformats.org/drawingml/2006/main">
          <a:off x="847725" y="600075"/>
          <a:ext cx="914400" cy="914400"/>
        </a:xfrm>
        <a:prstGeom xmlns:a="http://schemas.openxmlformats.org/drawingml/2006/main" prst="mathMinus">
          <a:avLst/>
        </a:prstGeom>
        <a:noFill xmlns:a="http://schemas.openxmlformats.org/drawingml/2006/main"/>
        <a:ln xmlns:a="http://schemas.openxmlformats.org/drawingml/2006/main" w="1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449364</xdr:colOff>
      <xdr:row>3</xdr:row>
      <xdr:rowOff>86685</xdr:rowOff>
    </xdr:from>
    <xdr:to>
      <xdr:col>9</xdr:col>
      <xdr:colOff>255054</xdr:colOff>
      <xdr:row>20</xdr:row>
      <xdr:rowOff>53977</xdr:rowOff>
    </xdr:to>
    <xdr:grpSp>
      <xdr:nvGrpSpPr>
        <xdr:cNvPr id="7" name="Group 1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pSpPr/>
      </xdr:nvGrpSpPr>
      <xdr:grpSpPr>
        <a:xfrm>
          <a:off x="1089444" y="650565"/>
          <a:ext cx="5292090" cy="3076252"/>
          <a:chOff x="628650" y="619125"/>
          <a:chExt cx="5486400" cy="3206958"/>
        </a:xfrm>
      </xdr:grpSpPr>
      <xdr:graphicFrame macro="">
        <xdr:nvGraphicFramePr>
          <xdr:cNvPr id="19" name="Chart 2">
            <a:extLst>
              <a:ext uri="{FF2B5EF4-FFF2-40B4-BE49-F238E27FC236}">
                <a16:creationId xmlns:a16="http://schemas.microsoft.com/office/drawing/2014/main" id="{00000000-0008-0000-0E00-000013000000}"/>
              </a:ext>
            </a:extLst>
          </xdr:cNvPr>
          <xdr:cNvGraphicFramePr>
            <a:graphicFrameLocks/>
          </xdr:cNvGraphicFramePr>
        </xdr:nvGraphicFramePr>
        <xdr:xfrm>
          <a:off x="3371850" y="619125"/>
          <a:ext cx="2743200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8" name="Chart 1">
            <a:extLst>
              <a:ext uri="{FF2B5EF4-FFF2-40B4-BE49-F238E27FC236}">
                <a16:creationId xmlns:a16="http://schemas.microsoft.com/office/drawing/2014/main" id="{00000000-0008-0000-0E00-000012000000}"/>
              </a:ext>
            </a:extLst>
          </xdr:cNvPr>
          <xdr:cNvGraphicFramePr>
            <a:graphicFrameLocks/>
          </xdr:cNvGraphicFramePr>
        </xdr:nvGraphicFramePr>
        <xdr:xfrm>
          <a:off x="628650" y="619632"/>
          <a:ext cx="2743200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B$35">
        <xdr:nvSpPr>
          <xdr:cNvPr id="4" name="TextBox 1">
            <a:extLst>
              <a:ext uri="{FF2B5EF4-FFF2-40B4-BE49-F238E27FC236}">
                <a16:creationId xmlns:a16="http://schemas.microsoft.com/office/drawing/2014/main" id="{00000000-0008-0000-0E00-000004000000}"/>
              </a:ext>
            </a:extLst>
          </xdr:cNvPr>
          <xdr:cNvSpPr txBox="1"/>
        </xdr:nvSpPr>
        <xdr:spPr>
          <a:xfrm>
            <a:off x="645238" y="3589431"/>
            <a:ext cx="5356463" cy="23665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Ins="9144" rtlCol="0" anchor="t">
            <a:noAutofit/>
          </a:bodyPr>
          <a:lstStyle/>
          <a:p>
            <a:fld id="{BC1E062C-6A28-4C9A-8C86-81D4DDA28F3E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May 2026</a:t>
            </a:fld>
            <a:endParaRPr lang="en-US" sz="1100" b="0"/>
          </a:p>
        </xdr:txBody>
      </xdr:sp>
    </xdr:grpSp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0.03819</cdr:x>
      <cdr:y>0</cdr:y>
    </cdr:from>
    <cdr:to>
      <cdr:x>1</cdr:x>
      <cdr:y>0.13572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4775" y="0"/>
          <a:ext cx="2638425" cy="4381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Components of annual change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 </a:t>
          </a:r>
          <a:endParaRPr lang="en-US" sz="1100"/>
        </a:p>
      </cdr:txBody>
    </cdr:sp>
  </cdr:relSizeAnchor>
  <cdr:relSizeAnchor xmlns:cdr="http://schemas.openxmlformats.org/drawingml/2006/chartDrawing">
    <cdr:from>
      <cdr:x>0.13876</cdr:x>
      <cdr:y>0.72136</cdr:y>
    </cdr:from>
    <cdr:to>
      <cdr:x>0.63291</cdr:x>
      <cdr:y>0.98004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67171" y="2214555"/>
          <a:ext cx="1307540" cy="7941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9144" tIns="9144" rIns="9144" bIns="9144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net change</a:t>
          </a:r>
          <a:endParaRPr lang="en-US" sz="900" b="0" baseline="0">
            <a:solidFill>
              <a:schemeClr val="accent6">
                <a:lumMod val="60000"/>
                <a:lumOff val="4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0" baseline="0">
              <a:solidFill>
                <a:schemeClr val="accent4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biofuels</a:t>
          </a:r>
        </a:p>
        <a:p xmlns:a="http://schemas.openxmlformats.org/drawingml/2006/main">
          <a:r>
            <a:rPr lang="en-US" sz="900" b="0" baseline="0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natural gas plant liquids</a:t>
          </a:r>
        </a:p>
        <a:p xmlns:a="http://schemas.openxmlformats.org/drawingml/2006/main">
          <a:r>
            <a:rPr lang="en-US" sz="900" b="0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crude oil</a:t>
          </a:r>
        </a:p>
        <a:p xmlns:a="http://schemas.openxmlformats.org/drawingml/2006/main">
          <a:r>
            <a:rPr lang="en-US" sz="900" b="0">
              <a:solidFill>
                <a:schemeClr val="bg1">
                  <a:lumMod val="6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other</a:t>
          </a:r>
        </a:p>
      </cdr:txBody>
    </cdr:sp>
  </cdr:relSizeAnchor>
  <cdr:relSizeAnchor xmlns:cdr="http://schemas.openxmlformats.org/drawingml/2006/chartDrawing">
    <cdr:from>
      <cdr:x>0.53086</cdr:x>
      <cdr:y>0.1346</cdr:y>
    </cdr:from>
    <cdr:to>
      <cdr:x>0.81558</cdr:x>
      <cdr:y>0.19412</cdr:y>
    </cdr:to>
    <cdr:sp macro="" textlink="">
      <cdr:nvSpPr>
        <cdr:cNvPr id="5" name="TextBox 1"/>
        <cdr:cNvSpPr txBox="1"/>
      </cdr:nvSpPr>
      <cdr:spPr>
        <a:xfrm xmlns:a="http://schemas.openxmlformats.org/drawingml/2006/main" flipH="1">
          <a:off x="1404675" y="413207"/>
          <a:ext cx="753382" cy="1827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  <a:endParaRPr lang="en-US" sz="10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0.85689</cdr:x>
      <cdr:y>0.00695</cdr:y>
    </cdr:from>
    <cdr:to>
      <cdr:x>0.99046</cdr:x>
      <cdr:y>0.0978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00000000-0008-0000-0E00-00000600000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193925" y="22225"/>
          <a:ext cx="341981" cy="290649"/>
        </a:xfrm>
        <a:prstGeom xmlns:a="http://schemas.openxmlformats.org/drawingml/2006/main" prst="rect">
          <a:avLst/>
        </a:prstGeom>
      </cdr:spPr>
    </cdr:pic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0.93924</cdr:x>
      <cdr:y>0.20238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2696504" cy="6256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crude oil and liquid fuels production</a:t>
          </a:r>
          <a:endParaRPr lang="en-US" sz="10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 </a:t>
          </a:r>
          <a:endParaRPr lang="en-US" sz="1100"/>
        </a:p>
      </cdr:txBody>
    </cdr:sp>
  </cdr:relSizeAnchor>
  <cdr:relSizeAnchor xmlns:cdr="http://schemas.openxmlformats.org/drawingml/2006/chartDrawing">
    <cdr:from>
      <cdr:x>0.21181</cdr:x>
      <cdr:y>0.71513</cdr:y>
    </cdr:from>
    <cdr:to>
      <cdr:x>0.54514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81025" y="3105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0.01583</cdr:y>
    </cdr:from>
    <cdr:to>
      <cdr:x>1</cdr:x>
      <cdr:y>0.98815</cdr:y>
    </cdr:to>
    <cdr:sp macro="" textlink="">
      <cdr:nvSpPr>
        <cdr:cNvPr id="5" name="TextBox 1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0" y="50800"/>
          <a:ext cx="2743200" cy="312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900"/>
        </a:p>
      </cdr:txBody>
    </cdr:sp>
  </cdr:relSizeAnchor>
  <cdr:relSizeAnchor xmlns:cdr="http://schemas.openxmlformats.org/drawingml/2006/chartDrawing">
    <cdr:from>
      <cdr:x>0</cdr:x>
      <cdr:y>0.75574</cdr:y>
    </cdr:from>
    <cdr:to>
      <cdr:x>0.12583</cdr:x>
      <cdr:y>0.86005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708A12D5-E1DB-BC8D-9FAA-06F29FC1288C}"/>
            </a:ext>
          </a:extLst>
        </cdr:cNvPr>
        <cdr:cNvSpPr txBox="1"/>
      </cdr:nvSpPr>
      <cdr:spPr>
        <a:xfrm xmlns:a="http://schemas.openxmlformats.org/drawingml/2006/main">
          <a:off x="0" y="2417791"/>
          <a:ext cx="322161" cy="33371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//</a:t>
          </a:r>
        </a:p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566020</xdr:colOff>
      <xdr:row>1</xdr:row>
      <xdr:rowOff>167691</xdr:rowOff>
    </xdr:from>
    <xdr:to>
      <xdr:col>10</xdr:col>
      <xdr:colOff>62580</xdr:colOff>
      <xdr:row>20</xdr:row>
      <xdr:rowOff>96681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9100F623-3270-D9F9-E87F-9D91B60CA6B0}"/>
            </a:ext>
          </a:extLst>
        </xdr:cNvPr>
        <xdr:cNvGrpSpPr/>
      </xdr:nvGrpSpPr>
      <xdr:grpSpPr>
        <a:xfrm>
          <a:off x="1206100" y="350571"/>
          <a:ext cx="5272520" cy="3418950"/>
          <a:chOff x="1185145" y="358191"/>
          <a:chExt cx="5087735" cy="3558015"/>
        </a:xfrm>
      </xdr:grpSpPr>
      <xdr:graphicFrame macro="">
        <xdr:nvGraphicFramePr>
          <xdr:cNvPr id="4" name="Chart 2">
            <a:extLst>
              <a:ext uri="{FF2B5EF4-FFF2-40B4-BE49-F238E27FC236}">
                <a16:creationId xmlns:a16="http://schemas.microsoft.com/office/drawing/2014/main" id="{00000000-0008-0000-0F00-000004000000}"/>
              </a:ext>
            </a:extLst>
          </xdr:cNvPr>
          <xdr:cNvGraphicFramePr>
            <a:graphicFrameLocks/>
          </xdr:cNvGraphicFramePr>
        </xdr:nvGraphicFramePr>
        <xdr:xfrm>
          <a:off x="3770324" y="704850"/>
          <a:ext cx="2502556" cy="320017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Chart 1">
            <a:extLst>
              <a:ext uri="{FF2B5EF4-FFF2-40B4-BE49-F238E27FC236}">
                <a16:creationId xmlns:a16="http://schemas.microsoft.com/office/drawing/2014/main" id="{00000000-0008-0000-0F00-000003000000}"/>
              </a:ext>
            </a:extLst>
          </xdr:cNvPr>
          <xdr:cNvGraphicFramePr>
            <a:graphicFrameLocks/>
          </xdr:cNvGraphicFramePr>
        </xdr:nvGraphicFramePr>
        <xdr:xfrm>
          <a:off x="1190004" y="704851"/>
          <a:ext cx="2587389" cy="320018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C$31">
        <xdr:nvSpPr>
          <xdr:cNvPr id="6" name="TextBox 1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SpPr txBox="1"/>
        </xdr:nvSpPr>
        <xdr:spPr>
          <a:xfrm>
            <a:off x="1185145" y="3661747"/>
            <a:ext cx="5037601" cy="25445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Ins="9144" bIns="9144" rtlCol="0" anchor="t">
            <a:noAutofit/>
          </a:bodyPr>
          <a:lstStyle/>
          <a:p>
            <a:fld id="{1C3B7700-C901-4BBF-9D3B-405DDFEA6587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May 2026</a:t>
            </a:fld>
            <a:endParaRPr lang="en-US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SpPr txBox="1"/>
        </xdr:nvSpPr>
        <xdr:spPr>
          <a:xfrm>
            <a:off x="1443094" y="358191"/>
            <a:ext cx="611809" cy="2185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27432" tIns="9144" rIns="27432" bIns="9144" rtlCol="0" anchor="t">
            <a:spAutoFit/>
          </a:bodyPr>
          <a:lstStyle/>
          <a:p>
            <a:endParaRPr lang="en-US" sz="1100"/>
          </a:p>
        </xdr:txBody>
      </xdr:sp>
    </xdr:grpSp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0.74432</cdr:x>
      <cdr:y>0.125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2007785" cy="400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Components of annual change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 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0.55649</cdr:x>
      <cdr:y>0.17063</cdr:y>
    </cdr:from>
    <cdr:to>
      <cdr:x>0.87716</cdr:x>
      <cdr:y>0.40265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392647" y="546048"/>
          <a:ext cx="802495" cy="742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27432" tIns="18288" rIns="9144" bIns="0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net change</a:t>
          </a:r>
          <a:endParaRPr lang="en-US" sz="900" b="0"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0" baseline="0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natural gasoline</a:t>
          </a:r>
        </a:p>
        <a:p xmlns:a="http://schemas.openxmlformats.org/drawingml/2006/main">
          <a:r>
            <a:rPr lang="en-US" sz="900" b="0" baseline="0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butanes</a:t>
          </a:r>
        </a:p>
        <a:p xmlns:a="http://schemas.openxmlformats.org/drawingml/2006/main">
          <a:r>
            <a:rPr lang="en-US" sz="900" b="0" baseline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propane</a:t>
          </a:r>
        </a:p>
        <a:p xmlns:a="http://schemas.openxmlformats.org/drawingml/2006/main">
          <a:r>
            <a:rPr lang="en-US" sz="900" b="0">
              <a:solidFill>
                <a:schemeClr val="accent4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ethane</a:t>
          </a:r>
        </a:p>
        <a:p xmlns:a="http://schemas.openxmlformats.org/drawingml/2006/main">
          <a:endParaRPr lang="en-US" sz="1100" b="0"/>
        </a:p>
      </cdr:txBody>
    </cdr:sp>
  </cdr:relSizeAnchor>
  <cdr:relSizeAnchor xmlns:cdr="http://schemas.openxmlformats.org/drawingml/2006/chartDrawing">
    <cdr:from>
      <cdr:x>0.55071</cdr:x>
      <cdr:y>0.7716</cdr:y>
    </cdr:from>
    <cdr:to>
      <cdr:x>0.77317</cdr:x>
      <cdr:y>0.83988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378174" y="2469272"/>
          <a:ext cx="556719" cy="2185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  <a:endParaRPr lang="en-US" sz="10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0.84869</cdr:x>
      <cdr:y>0.01046</cdr:y>
    </cdr:from>
    <cdr:to>
      <cdr:x>0.98612</cdr:x>
      <cdr:y>0.10131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00000000-0008-0000-0F00-00000200000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137641" y="33482"/>
          <a:ext cx="346153" cy="290735"/>
        </a:xfrm>
        <a:prstGeom xmlns:a="http://schemas.openxmlformats.org/drawingml/2006/main" prst="rect">
          <a:avLst/>
        </a:prstGeom>
      </cdr:spPr>
    </cdr:pic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0.01215</cdr:x>
      <cdr:y>0</cdr:y>
    </cdr:from>
    <cdr:to>
      <cdr:x>0.95139</cdr:x>
      <cdr:y>0.15179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3330" y="0"/>
          <a:ext cx="2576523" cy="4857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natural gas plant liquids production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 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0.0133</cdr:x>
      <cdr:y>0.71731</cdr:y>
    </cdr:from>
    <cdr:to>
      <cdr:x>0.1044</cdr:x>
      <cdr:y>0.8729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4412" y="2295524"/>
          <a:ext cx="235711" cy="49791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//</a:t>
          </a:r>
        </a:p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412552</xdr:colOff>
      <xdr:row>3</xdr:row>
      <xdr:rowOff>177192</xdr:rowOff>
    </xdr:from>
    <xdr:to>
      <xdr:col>10</xdr:col>
      <xdr:colOff>217168</xdr:colOff>
      <xdr:row>20</xdr:row>
      <xdr:rowOff>140971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GrpSpPr/>
      </xdr:nvGrpSpPr>
      <xdr:grpSpPr>
        <a:xfrm>
          <a:off x="1692712" y="741072"/>
          <a:ext cx="5291016" cy="3072739"/>
          <a:chOff x="1238250" y="609628"/>
          <a:chExt cx="5557125" cy="3202378"/>
        </a:xfrm>
      </xdr:grpSpPr>
      <xdr:graphicFrame macro="">
        <xdr:nvGraphicFramePr>
          <xdr:cNvPr id="4" name="Chart 2">
            <a:extLst>
              <a:ext uri="{FF2B5EF4-FFF2-40B4-BE49-F238E27FC236}">
                <a16:creationId xmlns:a16="http://schemas.microsoft.com/office/drawing/2014/main" id="{00000000-0008-0000-1000-000004000000}"/>
              </a:ext>
            </a:extLst>
          </xdr:cNvPr>
          <xdr:cNvGraphicFramePr>
            <a:graphicFrameLocks/>
          </xdr:cNvGraphicFramePr>
        </xdr:nvGraphicFramePr>
        <xdr:xfrm>
          <a:off x="4049617" y="611606"/>
          <a:ext cx="2745758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7" name="Chart 1">
            <a:extLst>
              <a:ext uri="{FF2B5EF4-FFF2-40B4-BE49-F238E27FC236}">
                <a16:creationId xmlns:a16="http://schemas.microsoft.com/office/drawing/2014/main" id="{00000000-0008-0000-1000-000007000000}"/>
              </a:ext>
            </a:extLst>
          </xdr:cNvPr>
          <xdr:cNvGraphicFramePr>
            <a:graphicFrameLocks/>
          </xdr:cNvGraphicFramePr>
        </xdr:nvGraphicFramePr>
        <xdr:xfrm>
          <a:off x="1238250" y="609628"/>
          <a:ext cx="2819400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B$32">
        <xdr:nvSpPr>
          <xdr:cNvPr id="3" name="TextBox 1">
            <a:extLst>
              <a:ext uri="{FF2B5EF4-FFF2-40B4-BE49-F238E27FC236}">
                <a16:creationId xmlns:a16="http://schemas.microsoft.com/office/drawing/2014/main" id="{00000000-0008-0000-1000-000003000000}"/>
              </a:ext>
            </a:extLst>
          </xdr:cNvPr>
          <xdr:cNvSpPr txBox="1"/>
        </xdr:nvSpPr>
        <xdr:spPr>
          <a:xfrm>
            <a:off x="1238250" y="3556990"/>
            <a:ext cx="5511761" cy="23395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fld id="{75D6446F-C2EB-46C4-B6B2-9B31DA8B7AD4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May 2026</a:t>
            </a:fld>
            <a:endParaRPr lang="en-US" sz="1100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3</xdr:row>
      <xdr:rowOff>95250</xdr:rowOff>
    </xdr:from>
    <xdr:to>
      <xdr:col>11</xdr:col>
      <xdr:colOff>539115</xdr:colOff>
      <xdr:row>23</xdr:row>
      <xdr:rowOff>47625</xdr:rowOff>
    </xdr:to>
    <xdr:grpSp>
      <xdr:nvGrpSpPr>
        <xdr:cNvPr id="7" name="Group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pSpPr/>
      </xdr:nvGrpSpPr>
      <xdr:grpSpPr>
        <a:xfrm>
          <a:off x="1674495" y="628650"/>
          <a:ext cx="5288280" cy="3305175"/>
          <a:chOff x="1228725" y="666750"/>
          <a:chExt cx="5486400" cy="3190875"/>
        </a:xfrm>
      </xdr:grpSpPr>
      <xdr:graphicFrame macro="">
        <xdr:nvGraphicFramePr>
          <xdr:cNvPr id="5" name="Chart 2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GraphicFramePr>
            <a:graphicFrameLocks/>
          </xdr:cNvGraphicFramePr>
        </xdr:nvGraphicFramePr>
        <xdr:xfrm>
          <a:off x="1228725" y="666750"/>
          <a:ext cx="5485274" cy="225496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6" name="Chart 1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GraphicFramePr>
            <a:graphicFrameLocks/>
          </xdr:cNvGraphicFramePr>
        </xdr:nvGraphicFramePr>
        <xdr:xfrm>
          <a:off x="1228725" y="2908272"/>
          <a:ext cx="5486400" cy="94935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0.00306</cdr:x>
      <cdr:y>0</cdr:y>
    </cdr:from>
    <cdr:to>
      <cdr:x>1</cdr:x>
      <cdr:y>0.18583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495" y="0"/>
          <a:ext cx="2767642" cy="594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Components of annual change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 </a:t>
          </a:r>
          <a:endParaRPr lang="en-US" sz="1100"/>
        </a:p>
      </cdr:txBody>
    </cdr:sp>
  </cdr:relSizeAnchor>
  <cdr:relSizeAnchor xmlns:cdr="http://schemas.openxmlformats.org/drawingml/2006/chartDrawing">
    <cdr:from>
      <cdr:x>0.16603</cdr:x>
      <cdr:y>0.73183</cdr:y>
    </cdr:from>
    <cdr:to>
      <cdr:x>0.69183</cdr:x>
      <cdr:y>0.9292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33119" y="2225038"/>
          <a:ext cx="1371599" cy="600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27432" rtlCol="0"/>
        <a:lstStyle xmlns:a="http://schemas.openxmlformats.org/drawingml/2006/main"/>
        <a:p xmlns:a="http://schemas.openxmlformats.org/drawingml/2006/main"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net change</a:t>
          </a:r>
          <a:endParaRPr lang="en-US" sz="900" b="0" baseline="0">
            <a:solidFill>
              <a:schemeClr val="accent5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0" baseline="0">
              <a:solidFill>
                <a:schemeClr val="accent5"/>
              </a:solidFill>
              <a:latin typeface="Arial" panose="020B0604020202020204" pitchFamily="34" charset="0"/>
              <a:cs typeface="Arial" panose="020B0604020202020204" pitchFamily="34" charset="0"/>
            </a:rPr>
            <a:t>motor gasoline</a:t>
          </a:r>
        </a:p>
        <a:p xmlns:a="http://schemas.openxmlformats.org/drawingml/2006/main">
          <a:r>
            <a:rPr lang="en-US" sz="900" b="0" baseline="0">
              <a:solidFill>
                <a:schemeClr val="accent4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distillate fuel</a:t>
          </a:r>
        </a:p>
        <a:p xmlns:a="http://schemas.openxmlformats.org/drawingml/2006/main">
          <a:r>
            <a:rPr lang="en-US" sz="900" b="0" baseline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jet fuel</a:t>
          </a:r>
          <a:endParaRPr lang="en-US" sz="900" b="0" baseline="0">
            <a:solidFill>
              <a:schemeClr val="bg1">
                <a:lumMod val="65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0.55232</cdr:x>
      <cdr:y>0.13862</cdr:y>
    </cdr:from>
    <cdr:to>
      <cdr:x>0.88566</cdr:x>
      <cdr:y>0.20648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533313" y="443653"/>
          <a:ext cx="925398" cy="2171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  <cdr:relSizeAnchor xmlns:cdr="http://schemas.openxmlformats.org/drawingml/2006/chartDrawing">
    <cdr:from>
      <cdr:x>0.82212</cdr:x>
      <cdr:y>0.0129</cdr:y>
    </cdr:from>
    <cdr:to>
      <cdr:x>0.95744</cdr:x>
      <cdr:y>0.10375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00000000-0008-0000-1000-00000600000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079625" y="41275"/>
          <a:ext cx="342281" cy="29075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0.35698</cdr:x>
      <cdr:y>0.7287</cdr:y>
    </cdr:from>
    <cdr:to>
      <cdr:x>0.90872</cdr:x>
      <cdr:y>0.88137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C91286DE-07B9-716E-47CE-C5DBE6ACB265}"/>
            </a:ext>
          </a:extLst>
        </cdr:cNvPr>
        <cdr:cNvSpPr txBox="1"/>
      </cdr:nvSpPr>
      <cdr:spPr>
        <a:xfrm xmlns:a="http://schemas.openxmlformats.org/drawingml/2006/main">
          <a:off x="931225" y="2215514"/>
          <a:ext cx="1439277" cy="4641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tIns="0" rIns="0" bIns="27432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900" b="0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hydrocarbon </a:t>
          </a:r>
        </a:p>
        <a:p xmlns:a="http://schemas.openxmlformats.org/drawingml/2006/main">
          <a:pPr algn="r"/>
          <a:r>
            <a:rPr lang="en-US" sz="900" b="0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gas</a:t>
          </a:r>
          <a:r>
            <a:rPr lang="en-US" sz="900" b="0" baseline="0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900" b="0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liquids</a:t>
          </a:r>
        </a:p>
        <a:p xmlns:a="http://schemas.openxmlformats.org/drawingml/2006/main"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baseline="0">
              <a:solidFill>
                <a:schemeClr val="bg1">
                  <a:lumMod val="6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other fuels</a:t>
          </a:r>
        </a:p>
      </cdr:txBody>
    </cdr:sp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0.98958</cdr:x>
      <cdr:y>0.17856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2928805" cy="5521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liquid fuels product supplied  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 </a:t>
          </a:r>
          <a:endParaRPr lang="en-US" sz="1100"/>
        </a:p>
      </cdr:txBody>
    </cdr:sp>
  </cdr:relSizeAnchor>
  <cdr:relSizeAnchor xmlns:cdr="http://schemas.openxmlformats.org/drawingml/2006/chartDrawing">
    <cdr:from>
      <cdr:x>0</cdr:x>
      <cdr:y>0.75695</cdr:y>
    </cdr:from>
    <cdr:to>
      <cdr:x>0.11519</cdr:x>
      <cdr:y>0.87654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B3AD9D5D-4957-6575-497C-69CB7A7F6FD9}"/>
            </a:ext>
          </a:extLst>
        </cdr:cNvPr>
        <cdr:cNvSpPr txBox="1"/>
      </cdr:nvSpPr>
      <cdr:spPr>
        <a:xfrm xmlns:a="http://schemas.openxmlformats.org/drawingml/2006/main">
          <a:off x="0" y="2324488"/>
          <a:ext cx="309503" cy="36725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//</a:t>
          </a:r>
        </a:p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443865</xdr:colOff>
      <xdr:row>3</xdr:row>
      <xdr:rowOff>85725</xdr:rowOff>
    </xdr:from>
    <xdr:to>
      <xdr:col>9</xdr:col>
      <xdr:colOff>249554</xdr:colOff>
      <xdr:row>20</xdr:row>
      <xdr:rowOff>47626</xdr:rowOff>
    </xdr:to>
    <xdr:grpSp>
      <xdr:nvGrpSpPr>
        <xdr:cNvPr id="7" name="Group 1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GrpSpPr/>
      </xdr:nvGrpSpPr>
      <xdr:grpSpPr>
        <a:xfrm>
          <a:off x="1083945" y="649605"/>
          <a:ext cx="5292089" cy="3070861"/>
          <a:chOff x="714375" y="666750"/>
          <a:chExt cx="5488304" cy="3200401"/>
        </a:xfrm>
      </xdr:grpSpPr>
      <xdr:graphicFrame macro="">
        <xdr:nvGraphicFramePr>
          <xdr:cNvPr id="4" name="Chart 2">
            <a:extLst>
              <a:ext uri="{FF2B5EF4-FFF2-40B4-BE49-F238E27FC236}">
                <a16:creationId xmlns:a16="http://schemas.microsoft.com/office/drawing/2014/main" id="{00000000-0008-0000-1100-000004000000}"/>
              </a:ext>
            </a:extLst>
          </xdr:cNvPr>
          <xdr:cNvGraphicFramePr>
            <a:graphicFrameLocks/>
          </xdr:cNvGraphicFramePr>
        </xdr:nvGraphicFramePr>
        <xdr:xfrm>
          <a:off x="3505200" y="666751"/>
          <a:ext cx="2697479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Chart 1">
            <a:extLst>
              <a:ext uri="{FF2B5EF4-FFF2-40B4-BE49-F238E27FC236}">
                <a16:creationId xmlns:a16="http://schemas.microsoft.com/office/drawing/2014/main" id="{00000000-0008-0000-1100-000003000000}"/>
              </a:ext>
            </a:extLst>
          </xdr:cNvPr>
          <xdr:cNvGraphicFramePr>
            <a:graphicFrameLocks/>
          </xdr:cNvGraphicFramePr>
        </xdr:nvGraphicFramePr>
        <xdr:xfrm>
          <a:off x="714375" y="666750"/>
          <a:ext cx="2788920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B$31">
        <xdr:nvSpPr>
          <xdr:cNvPr id="6" name="TextBox 1">
            <a:extLst>
              <a:ext uri="{FF2B5EF4-FFF2-40B4-BE49-F238E27FC236}">
                <a16:creationId xmlns:a16="http://schemas.microsoft.com/office/drawing/2014/main" id="{00000000-0008-0000-1100-000006000000}"/>
              </a:ext>
            </a:extLst>
          </xdr:cNvPr>
          <xdr:cNvSpPr txBox="1"/>
        </xdr:nvSpPr>
        <xdr:spPr>
          <a:xfrm>
            <a:off x="745206" y="3587854"/>
            <a:ext cx="5424805" cy="24580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Ins="9144" bIns="9144" rtlCol="0" anchor="t">
            <a:noAutofit/>
          </a:bodyPr>
          <a:lstStyle/>
          <a:p>
            <a:fld id="{62A0CBC7-3635-4F32-848D-687707315046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May 2026</a:t>
            </a:fld>
            <a:endParaRPr lang="en-US" sz="1100"/>
          </a:p>
        </xdr:txBody>
      </xdr:sp>
    </xdr:grpSp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0.03958</cdr:x>
      <cdr:y>0</cdr:y>
    </cdr:from>
    <cdr:to>
      <cdr:x>1</cdr:x>
      <cdr:y>0.19345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6766" y="0"/>
          <a:ext cx="2590714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endParaRPr lang="en-US" sz="1000" b="1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Components of annual change</a:t>
          </a:r>
          <a:endParaRPr lang="en-US" sz="10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 </a:t>
          </a:r>
          <a:endParaRPr lang="en-US" sz="1000"/>
        </a:p>
      </cdr:txBody>
    </cdr:sp>
  </cdr:relSizeAnchor>
  <cdr:relSizeAnchor xmlns:cdr="http://schemas.openxmlformats.org/drawingml/2006/chartDrawing">
    <cdr:from>
      <cdr:x>0.70783</cdr:x>
      <cdr:y>0.21319</cdr:y>
    </cdr:from>
    <cdr:to>
      <cdr:x>1</cdr:x>
      <cdr:y>0.56468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781447" y="682293"/>
          <a:ext cx="735326" cy="11249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tIns="27432" bIns="27432" rtlCol="0">
          <a:spAutoFit/>
        </a:bodyPr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net change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baseline="0">
              <a:solidFill>
                <a:schemeClr val="accent3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natural gasoline</a:t>
          </a:r>
          <a:endParaRPr lang="en-US" sz="900" b="0">
            <a:solidFill>
              <a:schemeClr val="accent3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>
              <a:solidFill>
                <a:schemeClr val="accent4">
                  <a:lumMod val="7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ethane</a:t>
          </a:r>
          <a:endParaRPr lang="en-US" sz="900" b="0">
            <a:solidFill>
              <a:schemeClr val="accent4">
                <a:lumMod val="75000"/>
              </a:schemeClr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baseline="0">
              <a:solidFill>
                <a:schemeClr val="accen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propane</a:t>
          </a:r>
          <a:endParaRPr lang="en-US" sz="900" b="0" baseline="0">
            <a:solidFill>
              <a:schemeClr val="accent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0" baseline="0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butanes</a:t>
          </a:r>
        </a:p>
        <a:p xmlns:a="http://schemas.openxmlformats.org/drawingml/2006/main">
          <a:endParaRPr lang="en-US" sz="900"/>
        </a:p>
      </cdr:txBody>
    </cdr:sp>
  </cdr:relSizeAnchor>
  <cdr:relSizeAnchor xmlns:cdr="http://schemas.openxmlformats.org/drawingml/2006/chartDrawing">
    <cdr:from>
      <cdr:x>0.56403</cdr:x>
      <cdr:y>0.17743</cdr:y>
    </cdr:from>
    <cdr:to>
      <cdr:x>0.84105</cdr:x>
      <cdr:y>0.28293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419527" y="567852"/>
          <a:ext cx="697196" cy="3376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  <cdr:relSizeAnchor xmlns:cdr="http://schemas.openxmlformats.org/drawingml/2006/chartDrawing">
    <cdr:from>
      <cdr:x>0.86406</cdr:x>
      <cdr:y>0.01587</cdr:y>
    </cdr:from>
    <cdr:to>
      <cdr:x>1</cdr:x>
      <cdr:y>0.10672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00000000-0008-0000-1100-00000200000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174635" y="50800"/>
          <a:ext cx="342138" cy="290755"/>
        </a:xfrm>
        <a:prstGeom xmlns:a="http://schemas.openxmlformats.org/drawingml/2006/main" prst="rect">
          <a:avLst/>
        </a:prstGeom>
      </cdr:spPr>
    </cdr:pic>
  </cdr:rel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0.01215</cdr:x>
      <cdr:y>0</cdr:y>
    </cdr:from>
    <cdr:to>
      <cdr:x>1</cdr:x>
      <cdr:y>0.20238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1614" y="0"/>
          <a:ext cx="2570474" cy="6476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hydrocarbon gas liquids </a:t>
          </a:r>
        </a:p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product supplied (consumption)</a:t>
          </a:r>
          <a:endParaRPr lang="en-US" sz="10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 </a:t>
          </a:r>
          <a:endParaRPr lang="en-US" sz="1100"/>
        </a:p>
      </cdr:txBody>
    </cdr:sp>
  </cdr:relSizeAnchor>
  <cdr:relSizeAnchor xmlns:cdr="http://schemas.openxmlformats.org/drawingml/2006/chartDrawing">
    <cdr:from>
      <cdr:x>0</cdr:x>
      <cdr:y>0.74504</cdr:y>
    </cdr:from>
    <cdr:to>
      <cdr:x>0.10413</cdr:x>
      <cdr:y>0.86787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708A12D5-E1DB-BC8D-9FAA-06F29FC1288C}"/>
            </a:ext>
          </a:extLst>
        </cdr:cNvPr>
        <cdr:cNvSpPr txBox="1"/>
      </cdr:nvSpPr>
      <cdr:spPr>
        <a:xfrm xmlns:a="http://schemas.openxmlformats.org/drawingml/2006/main">
          <a:off x="0" y="2287913"/>
          <a:ext cx="280034" cy="37718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//</a:t>
          </a:r>
        </a:p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485775</xdr:colOff>
      <xdr:row>3</xdr:row>
      <xdr:rowOff>66675</xdr:rowOff>
    </xdr:from>
    <xdr:to>
      <xdr:col>10</xdr:col>
      <xdr:colOff>120015</xdr:colOff>
      <xdr:row>23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c:userShapes xmlns:c="http://schemas.openxmlformats.org/drawingml/2006/chart">
  <cdr:absSizeAnchor xmlns:cdr="http://schemas.openxmlformats.org/drawingml/2006/chartDrawing">
    <cdr:from>
      <cdr:x>0</cdr:x>
      <cdr:y>0.90281</cdr:y>
    </cdr:from>
    <cdr:ext cx="5200650" cy="261915"/>
    <cdr:sp macro="" textlink="'17'!$A$113">
      <cdr:nvSpPr>
        <cdr:cNvPr id="2" name="TextBox 1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0" y="2860676"/>
          <a:ext cx="5200650" cy="2619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fld id="{B4C09DF6-3487-46E4-8025-668F94ABC5D3}" type="TxLink">
            <a:rPr lang="en-US" sz="900" b="0" i="0" u="none" strike="noStrike">
              <a:solidFill>
                <a:srgbClr val="000000"/>
              </a:solidFill>
              <a:latin typeface="Arialri"/>
              <a:cs typeface="Arial" pitchFamily="34" charset="0"/>
            </a:rPr>
            <a:pPr algn="l"/>
            <a:t>Data source: U.S. Energy Information Administration, Short-Term Energy Outlook, May 2026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relSizeAnchor xmlns:cdr="http://schemas.openxmlformats.org/drawingml/2006/chartDrawing">
    <cdr:from>
      <cdr:x>0</cdr:x>
      <cdr:y>0.01184</cdr:y>
    </cdr:from>
    <cdr:to>
      <cdr:x>0.81533</cdr:x>
      <cdr:y>0.15976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0" y="38114"/>
          <a:ext cx="4457695" cy="4762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commercial crude oil inventories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0.00523</cdr:x>
      <cdr:y>0.72606</cdr:y>
    </cdr:from>
    <cdr:to>
      <cdr:x>0.06696</cdr:x>
      <cdr:y>0.84629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6781" y="2420503"/>
          <a:ext cx="316097" cy="40080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//</a:t>
          </a:r>
        </a:p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  <cdr:relSizeAnchor xmlns:cdr="http://schemas.openxmlformats.org/drawingml/2006/chartDrawing">
    <cdr:from>
      <cdr:x>0.11499</cdr:x>
      <cdr:y>0.62776</cdr:y>
    </cdr:from>
    <cdr:to>
      <cdr:x>0.65854</cdr:x>
      <cdr:y>0.69877</cdr:y>
    </cdr:to>
    <cdr:sp macro="" textlink="'17'!$A$115">
      <cdr:nvSpPr>
        <cdr:cNvPr id="7" name="TextBox 6"/>
        <cdr:cNvSpPr txBox="1"/>
      </cdr:nvSpPr>
      <cdr:spPr>
        <a:xfrm xmlns:a="http://schemas.openxmlformats.org/drawingml/2006/main">
          <a:off x="588822" y="2092795"/>
          <a:ext cx="2783324" cy="2367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31B90787-F81C-4CEC-943F-C5BA552BF3AA}" type="TxLink">
            <a:rPr lang="en-US" sz="900" b="0" i="0" u="none" strike="noStrike">
              <a:solidFill>
                <a:schemeClr val="bg1">
                  <a:lumMod val="50000"/>
                </a:schemeClr>
              </a:solidFill>
              <a:latin typeface="Arial"/>
              <a:cs typeface="Arial"/>
            </a:rPr>
            <a:pPr/>
            <a:t>monthly range from Jan 2021 −Dec 2025</a:t>
          </a:fld>
          <a:endParaRPr lang="en-US" sz="1100" b="0">
            <a:solidFill>
              <a:schemeClr val="bg1">
                <a:lumMod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0.92194</cdr:x>
      <cdr:y>0.01183</cdr:y>
    </cdr:from>
    <cdr:to>
      <cdr:x>0.99256</cdr:x>
      <cdr:y>0.10214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7D6A67EB-3519-1BEF-9351-8C198214E35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720929" y="38100"/>
          <a:ext cx="361611" cy="290748"/>
        </a:xfrm>
        <a:prstGeom xmlns:a="http://schemas.openxmlformats.org/drawingml/2006/main" prst="rect">
          <a:avLst/>
        </a:prstGeom>
      </cdr:spPr>
    </cdr:pic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4</xdr:row>
      <xdr:rowOff>28575</xdr:rowOff>
    </xdr:from>
    <xdr:to>
      <xdr:col>10</xdr:col>
      <xdr:colOff>91440</xdr:colOff>
      <xdr:row>24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absSizeAnchor xmlns:cdr="http://schemas.openxmlformats.org/drawingml/2006/chartDrawing">
    <cdr:from>
      <cdr:x>0</cdr:x>
      <cdr:y>0.91943</cdr:y>
    </cdr:from>
    <cdr:ext cx="5120640" cy="228146"/>
    <cdr:sp macro="" textlink="'18'!$A$112">
      <cdr:nvSpPr>
        <cdr:cNvPr id="2" name="TextBox 1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0" y="3065145"/>
          <a:ext cx="5120640" cy="2281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9144" rIns="9144" rtlCol="0"/>
        <a:lstStyle xmlns:a="http://schemas.openxmlformats.org/drawingml/2006/main"/>
        <a:p xmlns:a="http://schemas.openxmlformats.org/drawingml/2006/main">
          <a:pPr algn="l"/>
          <a:fld id="{4CAD6D71-5D1C-4992-9130-CC1D93B77270}" type="TxLink">
            <a:rPr lang="en-US" sz="900" b="0" i="0" u="none" strike="noStrike">
              <a:solidFill>
                <a:srgbClr val="000000"/>
              </a:solidFill>
              <a:latin typeface="Arialri"/>
              <a:cs typeface="Arial" pitchFamily="34" charset="0"/>
            </a:rPr>
            <a:pPr algn="l"/>
            <a:t>Data source: U.S. Energy Information Administration, Short-Term Energy Outlook, May 2026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absSizeAnchor xmlns:cdr="http://schemas.openxmlformats.org/drawingml/2006/chartDrawing">
    <cdr:from>
      <cdr:x>0.09796</cdr:x>
      <cdr:y>0.38142</cdr:y>
    </cdr:from>
    <cdr:ext cx="3101088" cy="295268"/>
    <cdr:sp macro="" textlink="'18'!$A$114">
      <cdr:nvSpPr>
        <cdr:cNvPr id="3" name="TextBox 2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501618" y="1271568"/>
          <a:ext cx="3101088" cy="2952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5CE10E6-4D89-498C-9CA1-EAB0B84202B2}" type="TxLink">
            <a:rPr lang="en-US" sz="900" b="1" i="0" u="none" strike="noStrike">
              <a:solidFill>
                <a:srgbClr val="ADADAD"/>
              </a:solidFill>
              <a:latin typeface="Arial"/>
              <a:cs typeface="Arial"/>
            </a:rPr>
            <a:pPr/>
            <a:t>monthly range from Jan 2021−Dec 2025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absSizeAnchor xmlns:cdr="http://schemas.openxmlformats.org/drawingml/2006/chartDrawing">
    <cdr:from>
      <cdr:x>0.13484</cdr:x>
      <cdr:y>0.14164</cdr:y>
    </cdr:from>
    <cdr:ext cx="2665055" cy="298768"/>
    <cdr:sp macro="" textlink="">
      <cdr:nvSpPr>
        <cdr:cNvPr id="5" name="TextBox 4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690457" y="472188"/>
          <a:ext cx="2665055" cy="2987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 baseline="0">
              <a:solidFill>
                <a:schemeClr val="accent1"/>
              </a:solidFill>
              <a:latin typeface="Arial" pitchFamily="34" charset="0"/>
              <a:cs typeface="Arial" pitchFamily="34" charset="0"/>
            </a:rPr>
            <a:t>total motor gasoline inventory</a:t>
          </a:r>
        </a:p>
      </cdr:txBody>
    </cdr:sp>
  </cdr:absSizeAnchor>
  <cdr:absSizeAnchor xmlns:cdr="http://schemas.openxmlformats.org/drawingml/2006/chartDrawing">
    <cdr:from>
      <cdr:x>0.13459</cdr:x>
      <cdr:y>0.63199</cdr:y>
    </cdr:from>
    <cdr:ext cx="2367636" cy="202792"/>
    <cdr:sp macro="" textlink="">
      <cdr:nvSpPr>
        <cdr:cNvPr id="6" name="TextBox 5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689206" y="2106911"/>
          <a:ext cx="2367636" cy="2027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n-US" sz="1000" baseline="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total distillate fuel inventory</a:t>
          </a:r>
        </a:p>
      </cdr:txBody>
    </cdr:sp>
  </cdr:absSizeAnchor>
  <cdr:relSizeAnchor xmlns:cdr="http://schemas.openxmlformats.org/drawingml/2006/chartDrawing">
    <cdr:from>
      <cdr:x>0.91987</cdr:x>
      <cdr:y>0.00986</cdr:y>
    </cdr:from>
    <cdr:to>
      <cdr:x>0.9907</cdr:x>
      <cdr:y>0.10017</cdr:y>
    </cdr:to>
    <cdr:pic>
      <cdr:nvPicPr>
        <cdr:cNvPr id="4" name="Picture 3">
          <a:extLst xmlns:a="http://schemas.openxmlformats.org/drawingml/2006/main">
            <a:ext uri="{FF2B5EF4-FFF2-40B4-BE49-F238E27FC236}">
              <a16:creationId xmlns:a16="http://schemas.microsoft.com/office/drawing/2014/main" id="{95BF9AB0-C359-E0FF-16BB-E6AE9A53C09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710311" y="31750"/>
          <a:ext cx="362704" cy="290749"/>
        </a:xfrm>
        <a:prstGeom xmlns:a="http://schemas.openxmlformats.org/drawingml/2006/main" prst="rect">
          <a:avLst/>
        </a:prstGeom>
      </cdr:spPr>
    </cdr:pic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4</xdr:row>
      <xdr:rowOff>19050</xdr:rowOff>
    </xdr:from>
    <xdr:to>
      <xdr:col>10</xdr:col>
      <xdr:colOff>148590</xdr:colOff>
      <xdr:row>24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0.02038</cdr:x>
      <cdr:y>0</cdr:y>
    </cdr:from>
    <cdr:to>
      <cdr:x>0.82094</cdr:x>
      <cdr:y>0.19167</cdr:y>
    </cdr:to>
    <cdr:sp macro="" textlink="">
      <cdr:nvSpPr>
        <cdr:cNvPr id="5" name="TextBox 4"/>
        <cdr:cNvSpPr txBox="1"/>
      </cdr:nvSpPr>
      <cdr:spPr bwMode="auto">
        <a:xfrm xmlns:a="http://schemas.openxmlformats.org/drawingml/2006/main">
          <a:off x="111637" y="0"/>
          <a:ext cx="4385302" cy="4381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none" lIns="0" tIns="0" rIns="0" rtlCol="0">
          <a:prstTxWarp prst="textNoShape">
            <a:avLst/>
          </a:prstTxWarp>
        </a:bodyPr>
        <a:lstStyle xmlns:a="http://schemas.openxmlformats.org/drawingml/2006/main"/>
        <a:p xmlns:a="http://schemas.openxmlformats.org/drawingml/2006/main">
          <a:pPr eaLnBrk="0" hangingPunct="0"/>
          <a:r>
            <a:rPr lang="en-US" sz="1000" b="1" i="0" dirty="0">
              <a:solidFill>
                <a:srgbClr val="333333"/>
              </a:solidFill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World liquid fuels production and consumption balance</a:t>
          </a:r>
        </a:p>
        <a:p xmlns:a="http://schemas.openxmlformats.org/drawingml/2006/main">
          <a:pPr eaLnBrk="0" hangingPunct="0"/>
          <a:r>
            <a:rPr lang="en-US" sz="1000" i="0" dirty="0">
              <a:solidFill>
                <a:srgbClr val="333333"/>
              </a:solidFill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million barrels per day </a:t>
          </a:r>
        </a:p>
      </cdr:txBody>
    </cdr:sp>
  </cdr:relSizeAnchor>
  <cdr:relSizeAnchor xmlns:cdr="http://schemas.openxmlformats.org/drawingml/2006/chartDrawing">
    <cdr:from>
      <cdr:x>0.17369</cdr:x>
      <cdr:y>0.26565</cdr:y>
    </cdr:from>
    <cdr:to>
      <cdr:x>0.44805</cdr:x>
      <cdr:y>0.6505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89221" y="599022"/>
          <a:ext cx="1404611" cy="8678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0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world</a:t>
          </a:r>
          <a:r>
            <a:rPr lang="en-US" sz="900" b="0" baseline="0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production</a:t>
          </a:r>
          <a:endParaRPr lang="en-US" sz="900" b="0" baseline="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0" baseline="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0" baseline="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0" baseline="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0" baseline="0">
              <a:solidFill>
                <a:schemeClr val="accent6"/>
              </a:solidFill>
              <a:latin typeface="Arial" panose="020B0604020202020204" pitchFamily="34" charset="0"/>
              <a:cs typeface="Arial" panose="020B0604020202020204" pitchFamily="34" charset="0"/>
            </a:rPr>
            <a:t>world consumption</a:t>
          </a:r>
          <a:endParaRPr lang="en-US" sz="900" b="0">
            <a:solidFill>
              <a:schemeClr val="accent6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0.02957</cdr:x>
      <cdr:y>0.72803</cdr:y>
    </cdr:from>
    <cdr:to>
      <cdr:x>0.06808</cdr:x>
      <cdr:y>0.89719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68258" y="1700307"/>
          <a:ext cx="219160" cy="39507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//</a:t>
          </a:r>
        </a:p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  <cdr:relSizeAnchor xmlns:cdr="http://schemas.openxmlformats.org/drawingml/2006/chartDrawing">
    <cdr:from>
      <cdr:x>0.69609</cdr:x>
      <cdr:y>0.06899</cdr:y>
    </cdr:from>
    <cdr:to>
      <cdr:x>0.85892</cdr:x>
      <cdr:y>0.17354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50767FF0-23BB-1E99-DEDF-8121F2C4C3BA}"/>
            </a:ext>
          </a:extLst>
        </cdr:cNvPr>
        <cdr:cNvSpPr txBox="1"/>
      </cdr:nvSpPr>
      <cdr:spPr>
        <a:xfrm xmlns:a="http://schemas.openxmlformats.org/drawingml/2006/main">
          <a:off x="3563707" y="155579"/>
          <a:ext cx="833623" cy="2357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forecast</a:t>
          </a:r>
          <a:endParaRPr lang="en-US" sz="900" b="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aseline="0">
            <a:solidFill>
              <a:schemeClr val="bg1">
                <a:lumMod val="6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0.9287</cdr:x>
      <cdr:y>0.00563</cdr:y>
    </cdr:from>
    <cdr:to>
      <cdr:x>1</cdr:x>
      <cdr:y>0.13457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00000000-0008-0000-0300-000003000000}"/>
            </a:ext>
          </a:extLst>
        </cdr:cNvPr>
        <cdr:cNvPicPr preferRelativeResize="0"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754544" y="12700"/>
          <a:ext cx="365045" cy="290755"/>
        </a:xfrm>
        <a:prstGeom xmlns:a="http://schemas.openxmlformats.org/drawingml/2006/main" prst="rect">
          <a:avLst/>
        </a:prstGeom>
      </cdr:spPr>
    </cdr:pic>
  </cdr:relSizeAnchor>
</c:userShapes>
</file>

<file path=xl/drawings/drawing50.xml><?xml version="1.0" encoding="utf-8"?>
<c:userShapes xmlns:c="http://schemas.openxmlformats.org/drawingml/2006/chart">
  <cdr:absSizeAnchor xmlns:cdr="http://schemas.openxmlformats.org/drawingml/2006/chartDrawing">
    <cdr:from>
      <cdr:x>0.10015</cdr:x>
      <cdr:y>0.65416</cdr:y>
    </cdr:from>
    <cdr:ext cx="3316218" cy="237120"/>
    <cdr:sp macro="" textlink="'19'!$A$115">
      <cdr:nvSpPr>
        <cdr:cNvPr id="3" name="TextBox 2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512845" y="2106035"/>
          <a:ext cx="3316218" cy="2371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883D697-F9C2-493C-AB68-927500824644}" type="TxLink">
            <a:rPr lang="en-US" sz="900" b="1" i="0" u="none" strike="noStrike">
              <a:solidFill>
                <a:srgbClr val="ADADAD"/>
              </a:solidFill>
              <a:latin typeface="Arial"/>
              <a:cs typeface="Arial"/>
            </a:rPr>
            <a:pPr/>
            <a:t>monthly range from Jan 2021 − Dec 2025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absSizeAnchor xmlns:cdr="http://schemas.openxmlformats.org/drawingml/2006/chartDrawing">
    <cdr:from>
      <cdr:x>0.00929</cdr:x>
      <cdr:y>0.8787</cdr:y>
    </cdr:from>
    <cdr:ext cx="5235568" cy="196644"/>
    <cdr:sp macro="" textlink="'19'!$A$113">
      <cdr:nvSpPr>
        <cdr:cNvPr id="2" name="TextBox 1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50792" y="2828925"/>
          <a:ext cx="5235568" cy="1966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27432" tIns="9144" rIns="9144" bIns="9144" rtlCol="0"/>
        <a:lstStyle xmlns:a="http://schemas.openxmlformats.org/drawingml/2006/main"/>
        <a:p xmlns:a="http://schemas.openxmlformats.org/drawingml/2006/main">
          <a:pPr algn="l"/>
          <a:fld id="{B4C09DF6-3487-46E4-8025-668F94ABC5D3}" type="TxLink">
            <a:rPr lang="en-US" sz="900" b="0" i="0" u="none" strike="noStrike">
              <a:solidFill>
                <a:srgbClr val="000000"/>
              </a:solidFill>
              <a:latin typeface="Arialri"/>
              <a:cs typeface="Arial" pitchFamily="34" charset="0"/>
            </a:rPr>
            <a:pPr algn="l"/>
            <a:t>Data source: U.S. Energy Information Administration, Short-Term Energy Outlook, May 2026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relSizeAnchor xmlns:cdr="http://schemas.openxmlformats.org/drawingml/2006/chartDrawing">
    <cdr:from>
      <cdr:x>0.00523</cdr:x>
      <cdr:y>0.00888</cdr:y>
    </cdr:from>
    <cdr:to>
      <cdr:x>0.82056</cdr:x>
      <cdr:y>0.1568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8574" y="28575"/>
          <a:ext cx="4457701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commercial propane inventories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0.00639</cdr:x>
      <cdr:y>0.92261</cdr:y>
    </cdr:from>
    <cdr:to>
      <cdr:x>0.51336</cdr:x>
      <cdr:y>0.98992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4936" y="2970297"/>
          <a:ext cx="2771783" cy="2167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45720" rtlCol="0"/>
        <a:lstStyle xmlns:a="http://schemas.openxmlformats.org/drawingml/2006/main"/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Note: Excludes 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propylene.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0.91394</cdr:x>
      <cdr:y>0.02465</cdr:y>
    </cdr:from>
    <cdr:to>
      <cdr:x>0.98463</cdr:x>
      <cdr:y>0.11496</cdr:y>
    </cdr:to>
    <cdr:pic>
      <cdr:nvPicPr>
        <cdr:cNvPr id="7" name="Picture 6">
          <a:extLst xmlns:a="http://schemas.openxmlformats.org/drawingml/2006/main">
            <a:ext uri="{FF2B5EF4-FFF2-40B4-BE49-F238E27FC236}">
              <a16:creationId xmlns:a16="http://schemas.microsoft.com/office/drawing/2014/main" id="{4D9DD5F6-17FE-7BDD-0111-3192BEE52B5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679950" y="79375"/>
          <a:ext cx="361993" cy="290749"/>
        </a:xfrm>
        <a:prstGeom xmlns:a="http://schemas.openxmlformats.org/drawingml/2006/main" prst="rect">
          <a:avLst/>
        </a:prstGeom>
      </cdr:spPr>
    </cdr:pic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3</xdr:row>
      <xdr:rowOff>133350</xdr:rowOff>
    </xdr:from>
    <xdr:to>
      <xdr:col>10</xdr:col>
      <xdr:colOff>91440</xdr:colOff>
      <xdr:row>23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c:userShapes xmlns:c="http://schemas.openxmlformats.org/drawingml/2006/chart">
  <cdr:absSizeAnchor xmlns:cdr="http://schemas.openxmlformats.org/drawingml/2006/chartDrawing">
    <cdr:from>
      <cdr:x>0.00174</cdr:x>
      <cdr:y>0.83578</cdr:y>
    </cdr:from>
    <cdr:ext cx="5200650" cy="180224"/>
    <cdr:sp macro="" textlink="'20'!$A$126">
      <cdr:nvSpPr>
        <cdr:cNvPr id="3" name="TextBox 2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9513" y="2714625"/>
          <a:ext cx="5200650" cy="1802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tIns="9144" bIns="9144" rtlCol="0"/>
        <a:lstStyle xmlns:a="http://schemas.openxmlformats.org/drawingml/2006/main"/>
        <a:p xmlns:a="http://schemas.openxmlformats.org/drawingml/2006/main">
          <a:fld id="{D89BCC8E-6D54-4E56-87BE-17A39763D07D}" type="TxLink">
            <a:rPr lang="en-US" sz="9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Data source: U.S. Energy Information Administration, Short-Term Energy Outlook, May 2026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absSizeAnchor xmlns:cdr="http://schemas.openxmlformats.org/drawingml/2006/chartDrawing">
    <cdr:from>
      <cdr:x>0</cdr:x>
      <cdr:y>0.87264</cdr:y>
    </cdr:from>
    <cdr:ext cx="5222874" cy="387355"/>
    <cdr:sp macro="" textlink="'20'!$A$127">
      <cdr:nvSpPr>
        <cdr:cNvPr id="2" name="TextBox 1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0" y="2784475"/>
          <a:ext cx="5222874" cy="3873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Ins="9144" bIns="9144" rtlCol="0"/>
        <a:lstStyle xmlns:a="http://schemas.openxmlformats.org/drawingml/2006/main"/>
        <a:p xmlns:a="http://schemas.openxmlformats.org/drawingml/2006/main">
          <a:pPr algn="l"/>
          <a:fld id="{D56A20C6-68A4-41C0-8B5F-C4835087364E}" type="TxLink">
            <a:rPr lang="en-US" sz="900" b="0" i="0" u="none" strike="noStrike">
              <a:solidFill>
                <a:srgbClr val="000000"/>
              </a:solidFill>
              <a:latin typeface="Arial"/>
              <a:cs typeface="Arial"/>
            </a:rPr>
            <a:pPr algn="l"/>
            <a:t>Note: Petroleum product and other liquids include: gasoline, distillate fuels, hydrocarbon gas liquids, jet fuel, residual fuel oil, unfinished oils, other hydrocarbons/oxygenates, and other oils.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relSizeAnchor xmlns:cdr="http://schemas.openxmlformats.org/drawingml/2006/chartDrawing">
    <cdr:from>
      <cdr:x>0.00523</cdr:x>
      <cdr:y>0.00888</cdr:y>
    </cdr:from>
    <cdr:to>
      <cdr:x>0.82056</cdr:x>
      <cdr:y>0.1568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8574" y="28575"/>
          <a:ext cx="4457701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net imports of crude oil and liquid fuels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0.83275</cdr:x>
      <cdr:y>0.20986</cdr:y>
    </cdr:from>
    <cdr:to>
      <cdr:x>1</cdr:x>
      <cdr:y>0.7711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4264213" y="681629"/>
          <a:ext cx="856427" cy="18229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b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crude oil </a:t>
          </a:r>
        </a:p>
        <a:p xmlns:a="http://schemas.openxmlformats.org/drawingml/2006/main">
          <a:r>
            <a:rPr lang="en-US" sz="1000" b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net imports</a:t>
          </a:r>
        </a:p>
        <a:p xmlns:a="http://schemas.openxmlformats.org/drawingml/2006/main">
          <a:endParaRPr lang="en-US" sz="1000" b="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="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000" b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total</a:t>
          </a:r>
        </a:p>
        <a:p xmlns:a="http://schemas.openxmlformats.org/drawingml/2006/main">
          <a:r>
            <a:rPr lang="en-US" sz="1000" b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net imports </a:t>
          </a:r>
        </a:p>
        <a:p xmlns:a="http://schemas.openxmlformats.org/drawingml/2006/main">
          <a:endParaRPr lang="en-US" sz="1000" b="0">
            <a:solidFill>
              <a:schemeClr val="accent3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000" b="0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petroleum</a:t>
          </a:r>
        </a:p>
        <a:p xmlns:a="http://schemas.openxmlformats.org/drawingml/2006/main">
          <a:r>
            <a:rPr lang="en-US" sz="1000" b="0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product and</a:t>
          </a:r>
        </a:p>
        <a:p xmlns:a="http://schemas.openxmlformats.org/drawingml/2006/main">
          <a:r>
            <a:rPr lang="en-US" sz="1000" b="0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other liquids</a:t>
          </a:r>
          <a:r>
            <a:rPr lang="en-US" sz="1000" b="0" baseline="0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 xmlns:a="http://schemas.openxmlformats.org/drawingml/2006/main">
          <a:r>
            <a:rPr lang="en-US" sz="1000" b="0" baseline="0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net imports</a:t>
          </a:r>
        </a:p>
        <a:p xmlns:a="http://schemas.openxmlformats.org/drawingml/2006/main">
          <a:endParaRPr lang="en-US" sz="1000" b="0">
            <a:solidFill>
              <a:schemeClr val="accent3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 b="0"/>
        </a:p>
      </cdr:txBody>
    </cdr:sp>
  </cdr:relSizeAnchor>
  <cdr:relSizeAnchor xmlns:cdr="http://schemas.openxmlformats.org/drawingml/2006/chartDrawing">
    <cdr:from>
      <cdr:x>0.9065</cdr:x>
      <cdr:y>0.01564</cdr:y>
    </cdr:from>
    <cdr:to>
      <cdr:x>0.97761</cdr:x>
      <cdr:y>0.10595</cdr:y>
    </cdr:to>
    <cdr:pic>
      <cdr:nvPicPr>
        <cdr:cNvPr id="7" name="Picture 6">
          <a:extLst xmlns:a="http://schemas.openxmlformats.org/drawingml/2006/main">
            <a:ext uri="{FF2B5EF4-FFF2-40B4-BE49-F238E27FC236}">
              <a16:creationId xmlns:a16="http://schemas.microsoft.com/office/drawing/2014/main" id="{AF902ABC-E469-48DF-B2BB-7B33C3002CA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641850" y="50800"/>
          <a:ext cx="364125" cy="293330"/>
        </a:xfrm>
        <a:prstGeom xmlns:a="http://schemas.openxmlformats.org/drawingml/2006/main" prst="rect">
          <a:avLst/>
        </a:prstGeom>
      </cdr:spPr>
    </cdr:pic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504825</xdr:colOff>
      <xdr:row>3</xdr:row>
      <xdr:rowOff>120650</xdr:rowOff>
    </xdr:from>
    <xdr:to>
      <xdr:col>10</xdr:col>
      <xdr:colOff>224790</xdr:colOff>
      <xdr:row>20</xdr:row>
      <xdr:rowOff>82550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0.00347</cdr:x>
      <cdr:y>0.00298</cdr:y>
    </cdr:from>
    <cdr:to>
      <cdr:x>0.82986</cdr:x>
      <cdr:y>0.14286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038" y="9537"/>
          <a:ext cx="4533912" cy="4476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U.S. net trade of hydrocarbon gas liquids (HGL) </a:t>
          </a:r>
        </a:p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million barrels</a:t>
          </a:r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per day </a:t>
          </a:r>
        </a:p>
      </cdr:txBody>
    </cdr:sp>
  </cdr:relSizeAnchor>
  <cdr:relSizeAnchor xmlns:cdr="http://schemas.openxmlformats.org/drawingml/2006/chartDrawing">
    <cdr:from>
      <cdr:x>0.83333</cdr:x>
      <cdr:y>0.14881</cdr:y>
    </cdr:from>
    <cdr:to>
      <cdr:x>1</cdr:x>
      <cdr:y>0.43452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638675" y="4762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0.07986</cdr:x>
      <cdr:y>0.36309</cdr:y>
    </cdr:from>
    <cdr:to>
      <cdr:x>0.31076</cdr:x>
      <cdr:y>0.62897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38905" y="1162033"/>
          <a:ext cx="1269009" cy="8509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</a:t>
          </a:r>
          <a:r>
            <a:rPr lang="en-US" sz="1000" b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net trade</a:t>
          </a:r>
          <a:endParaRPr lang="en-US" sz="1000" b="0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000" b="0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1000" b="0" baseline="0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 b="0" baseline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propane</a:t>
          </a:r>
        </a:p>
        <a:p xmlns:a="http://schemas.openxmlformats.org/drawingml/2006/main">
          <a:r>
            <a:rPr lang="en-US" sz="1000" b="0" baseline="0">
              <a:solidFill>
                <a:schemeClr val="accent4">
                  <a:lumMod val="7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ethane</a:t>
          </a:r>
        </a:p>
        <a:p xmlns:a="http://schemas.openxmlformats.org/drawingml/2006/main">
          <a:r>
            <a:rPr lang="en-US" sz="1000" b="0">
              <a:solidFill>
                <a:schemeClr val="accent1">
                  <a:lumMod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</a:t>
          </a:r>
          <a:r>
            <a:rPr lang="en-US" sz="1000" b="0">
              <a:solidFill>
                <a:schemeClr val="accent3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natural gasoline</a:t>
          </a:r>
          <a:endParaRPr lang="en-US" sz="1000" b="0">
            <a:solidFill>
              <a:schemeClr val="accent3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eaLnBrk="1" fontAlgn="auto" latinLnBrk="0" hangingPunct="1"/>
          <a:r>
            <a:rPr lang="en-US" sz="1000" b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</a:t>
          </a:r>
          <a:r>
            <a:rPr lang="en-US" sz="1000" b="0" baseline="0">
              <a:solidFill>
                <a:schemeClr val="accent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butanes</a:t>
          </a:r>
          <a:endParaRPr lang="en-US" sz="1000" b="0" baseline="0">
            <a:solidFill>
              <a:schemeClr val="accent1">
                <a:lumMod val="60000"/>
                <a:lumOff val="40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0.77305</cdr:x>
      <cdr:y>0.0744</cdr:y>
    </cdr:from>
    <cdr:to>
      <cdr:x>0.86034</cdr:x>
      <cdr:y>0.15927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958507" y="238122"/>
          <a:ext cx="446981" cy="2716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  <cdr:relSizeAnchor xmlns:cdr="http://schemas.openxmlformats.org/drawingml/2006/chartDrawing">
    <cdr:from>
      <cdr:x>0.00521</cdr:x>
      <cdr:y>0.91171</cdr:y>
    </cdr:from>
    <cdr:to>
      <cdr:x>0.93046</cdr:x>
      <cdr:y>0.98563</cdr:y>
    </cdr:to>
    <cdr:sp macro="" textlink="'21'!$B$32">
      <cdr:nvSpPr>
        <cdr:cNvPr id="6" name="TextBox 5"/>
        <cdr:cNvSpPr txBox="1"/>
      </cdr:nvSpPr>
      <cdr:spPr>
        <a:xfrm xmlns:a="http://schemas.openxmlformats.org/drawingml/2006/main">
          <a:off x="26679" y="2917825"/>
          <a:ext cx="4737872" cy="2365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9144" rIns="9144" bIns="9144" rtlCol="0"/>
        <a:lstStyle xmlns:a="http://schemas.openxmlformats.org/drawingml/2006/main"/>
        <a:p xmlns:a="http://schemas.openxmlformats.org/drawingml/2006/main">
          <a:fld id="{4BC91908-8B79-475F-ACF5-75A968F4864D}" type="TxLink">
            <a:rPr lang="en-US" sz="900" b="0" i="0" u="none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pPr/>
            <a:t>Data source: U.S. Energy Information Administration, Short-Term Energy Outlook, May 2026</a:t>
          </a:fld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0.83333</cdr:x>
      <cdr:y>0.21726</cdr:y>
    </cdr:from>
    <cdr:to>
      <cdr:x>1</cdr:x>
      <cdr:y>0.50298</cdr:y>
    </cdr:to>
    <cdr:cxnSp macro="">
      <cdr:nvCxnSpPr>
        <cdr:cNvPr id="14" name="Straight Arrow Connector 13">
          <a:extLst xmlns:a="http://schemas.openxmlformats.org/drawingml/2006/main">
            <a:ext uri="{FF2B5EF4-FFF2-40B4-BE49-F238E27FC236}">
              <a16:creationId xmlns:a16="http://schemas.microsoft.com/office/drawing/2014/main" id="{3F820FD8-7DA0-3434-FBE5-85C01500C8A4}"/>
            </a:ext>
          </a:extLst>
        </cdr:cNvPr>
        <cdr:cNvCxnSpPr/>
      </cdr:nvCxnSpPr>
      <cdr:spPr bwMode="auto">
        <a:xfrm xmlns:a="http://schemas.openxmlformats.org/drawingml/2006/main">
          <a:off x="5124450" y="695325"/>
          <a:ext cx="914400" cy="914400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1" cap="flat" cmpd="sng" algn="ctr">
          <a:noFill/>
          <a:prstDash val="solid"/>
          <a:round/>
          <a:headEnd type="none" w="med" len="med"/>
          <a:tailEnd type="triangle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0.85727</cdr:x>
      <cdr:y>0.10714</cdr:y>
    </cdr:from>
    <cdr:to>
      <cdr:x>0.99442</cdr:x>
      <cdr:y>0.3869</cdr:y>
    </cdr:to>
    <cdr:grpSp>
      <cdr:nvGrpSpPr>
        <cdr:cNvPr id="10" name="Group 9">
          <a:extLst xmlns:a="http://schemas.openxmlformats.org/drawingml/2006/main">
            <a:ext uri="{FF2B5EF4-FFF2-40B4-BE49-F238E27FC236}">
              <a16:creationId xmlns:a16="http://schemas.microsoft.com/office/drawing/2014/main" id="{B35C4609-77BE-A6B1-0D7F-8192A0F67D5C}"/>
            </a:ext>
          </a:extLst>
        </cdr:cNvPr>
        <cdr:cNvGrpSpPr/>
      </cdr:nvGrpSpPr>
      <cdr:grpSpPr>
        <a:xfrm xmlns:a="http://schemas.openxmlformats.org/drawingml/2006/main">
          <a:off x="4522052" y="329012"/>
          <a:ext cx="723459" cy="859104"/>
          <a:chOff x="4418344" y="400050"/>
          <a:chExt cx="702296" cy="895344"/>
        </a:xfrm>
      </cdr:grpSpPr>
      <cdr:sp macro="" textlink="">
        <cdr:nvSpPr>
          <cdr:cNvPr id="7" name="TextBox 6"/>
          <cdr:cNvSpPr txBox="1"/>
        </cdr:nvSpPr>
        <cdr:spPr>
          <a:xfrm xmlns:a="http://schemas.openxmlformats.org/drawingml/2006/main">
            <a:off x="4418344" y="619117"/>
            <a:ext cx="702296" cy="466715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none" rtlCol="0"/>
          <a:lstStyle xmlns:a="http://schemas.openxmlformats.org/drawingml/2006/main"/>
          <a:p xmlns:a="http://schemas.openxmlformats.org/drawingml/2006/main">
            <a:r>
              <a:rPr lang="en-US" sz="900" b="1">
                <a:latin typeface="Arial" panose="020B0604020202020204" pitchFamily="34" charset="0"/>
                <a:cs typeface="Arial" panose="020B0604020202020204" pitchFamily="34" charset="0"/>
              </a:rPr>
              <a:t>net imports</a:t>
            </a:r>
          </a:p>
          <a:p xmlns:a="http://schemas.openxmlformats.org/drawingml/2006/main">
            <a:r>
              <a:rPr lang="en-US" sz="900" b="1">
                <a:latin typeface="Arial" panose="020B0604020202020204" pitchFamily="34" charset="0"/>
                <a:cs typeface="Arial" panose="020B0604020202020204" pitchFamily="34" charset="0"/>
              </a:rPr>
              <a:t>net exports</a:t>
            </a:r>
          </a:p>
        </cdr:txBody>
      </cdr:sp>
      <cdr:cxnSp macro="">
        <cdr:nvCxnSpPr>
          <cdr:cNvPr id="16" name="Straight Arrow Connector 15">
            <a:extLst xmlns:a="http://schemas.openxmlformats.org/drawingml/2006/main">
              <a:ext uri="{FF2B5EF4-FFF2-40B4-BE49-F238E27FC236}">
                <a16:creationId xmlns:a16="http://schemas.microsoft.com/office/drawing/2014/main" id="{0A521158-8E60-8FDC-2259-8E74C8F6B214}"/>
              </a:ext>
            </a:extLst>
          </cdr:cNvPr>
          <cdr:cNvCxnSpPr/>
        </cdr:nvCxnSpPr>
        <cdr:spPr bwMode="auto">
          <a:xfrm xmlns:a="http://schemas.openxmlformats.org/drawingml/2006/main" flipV="1">
            <a:off x="4605043" y="400050"/>
            <a:ext cx="0" cy="228605"/>
          </a:xfrm>
          <a:prstGeom xmlns:a="http://schemas.openxmlformats.org/drawingml/2006/main" prst="straightConnector1">
            <a:avLst/>
          </a:prstGeom>
          <a:ln xmlns:a="http://schemas.openxmlformats.org/drawingml/2006/main">
            <a:headEnd type="none" w="med" len="med"/>
            <a:tailEnd type="triangle"/>
          </a:ln>
          <a:effectLst xmlns:a="http://schemas.openxmlformats.org/drawingml/2006/main">
            <a:outerShdw sx="1000" sy="1000" rotWithShape="0">
              <a:srgbClr val="000000"/>
            </a:outerShdw>
          </a:effectLst>
        </cdr:spPr>
        <cdr:style>
          <a:lnRef xmlns:a="http://schemas.openxmlformats.org/drawingml/2006/main" idx="2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1">
            <a:schemeClr val="dk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22" name="Straight Arrow Connector 21">
            <a:extLst xmlns:a="http://schemas.openxmlformats.org/drawingml/2006/main">
              <a:ext uri="{FF2B5EF4-FFF2-40B4-BE49-F238E27FC236}">
                <a16:creationId xmlns:a16="http://schemas.microsoft.com/office/drawing/2014/main" id="{DCAD95AA-8363-D5A9-07C6-5A72F1FA70B9}"/>
              </a:ext>
            </a:extLst>
          </cdr:cNvPr>
          <cdr:cNvCxnSpPr/>
        </cdr:nvCxnSpPr>
        <cdr:spPr bwMode="auto">
          <a:xfrm xmlns:a="http://schemas.openxmlformats.org/drawingml/2006/main" flipH="1">
            <a:off x="4613901" y="1012831"/>
            <a:ext cx="2970" cy="282563"/>
          </a:xfrm>
          <a:prstGeom xmlns:a="http://schemas.openxmlformats.org/drawingml/2006/main" prst="straightConnector1">
            <a:avLst/>
          </a:prstGeom>
          <a:ln xmlns:a="http://schemas.openxmlformats.org/drawingml/2006/main">
            <a:headEnd type="none" w="med" len="med"/>
            <a:tailEnd type="triangle"/>
          </a:ln>
          <a:effectLst xmlns:a="http://schemas.openxmlformats.org/drawingml/2006/main">
            <a:outerShdw dist="20000" sx="1000" sy="1000" rotWithShape="0">
              <a:srgbClr val="000000"/>
            </a:outerShdw>
          </a:effectLst>
        </cdr:spPr>
        <cdr:style>
          <a:lnRef xmlns:a="http://schemas.openxmlformats.org/drawingml/2006/main" idx="2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1">
            <a:schemeClr val="dk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0.92075</cdr:x>
      <cdr:y>0.00992</cdr:y>
    </cdr:from>
    <cdr:to>
      <cdr:x>0.98698</cdr:x>
      <cdr:y>0.10077</cdr:y>
    </cdr:to>
    <cdr:pic>
      <cdr:nvPicPr>
        <cdr:cNvPr id="8" name="Picture 7">
          <a:extLst xmlns:a="http://schemas.openxmlformats.org/drawingml/2006/main">
            <a:ext uri="{FF2B5EF4-FFF2-40B4-BE49-F238E27FC236}">
              <a16:creationId xmlns:a16="http://schemas.microsoft.com/office/drawing/2014/main" id="{62763A60-1ED6-B8F8-8D15-AB85DD4C20F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714811" y="31750"/>
          <a:ext cx="339154" cy="290756"/>
        </a:xfrm>
        <a:prstGeom xmlns:a="http://schemas.openxmlformats.org/drawingml/2006/main" prst="rect">
          <a:avLst/>
        </a:prstGeom>
      </cdr:spPr>
    </cdr:pic>
  </cdr:relSizeAnchor>
</c:userShapes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457199</xdr:colOff>
      <xdr:row>3</xdr:row>
      <xdr:rowOff>95250</xdr:rowOff>
    </xdr:from>
    <xdr:to>
      <xdr:col>12</xdr:col>
      <xdr:colOff>91439</xdr:colOff>
      <xdr:row>23</xdr:row>
      <xdr:rowOff>57150</xdr:rowOff>
    </xdr:to>
    <xdr:graphicFrame macro="">
      <xdr:nvGraphicFramePr>
        <xdr:cNvPr id="482310" name="Chart 1">
          <a:extLst>
            <a:ext uri="{FF2B5EF4-FFF2-40B4-BE49-F238E27FC236}">
              <a16:creationId xmlns:a16="http://schemas.microsoft.com/office/drawing/2014/main" id="{00000000-0008-0000-1700-0000065C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c:userShapes xmlns:c="http://schemas.openxmlformats.org/drawingml/2006/chart">
  <cdr:absSizeAnchor xmlns:cdr="http://schemas.openxmlformats.org/drawingml/2006/chartDrawing">
    <cdr:from>
      <cdr:x>0</cdr:x>
      <cdr:y>0.91964</cdr:y>
    </cdr:from>
    <cdr:ext cx="5114926" cy="248253"/>
    <cdr:sp macro="" textlink="'22'!$B$114">
      <cdr:nvSpPr>
        <cdr:cNvPr id="2" name="TextBox 1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0" y="2943225"/>
          <a:ext cx="5114926" cy="2482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fld id="{8C662704-258E-45C7-8595-60EDC81D6EBC}" type="TxLink">
            <a:rPr lang="en-US" sz="900" b="0" i="0" u="none" strike="noStrike">
              <a:solidFill>
                <a:srgbClr val="000000"/>
              </a:solidFill>
              <a:latin typeface="Arial"/>
              <a:cs typeface="Arial"/>
            </a:rPr>
            <a:pPr algn="l"/>
            <a:t>Note: Futures curve is the average settlement price for five trading days ending May 7, 2026. 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absSizeAnchor xmlns:cdr="http://schemas.openxmlformats.org/drawingml/2006/chartDrawing">
    <cdr:from>
      <cdr:x>0</cdr:x>
      <cdr:y>0.82143</cdr:y>
    </cdr:from>
    <cdr:ext cx="5120640" cy="419100"/>
    <cdr:sp macro="" textlink="'22'!$B$113">
      <cdr:nvSpPr>
        <cdr:cNvPr id="3" name="TextBox 2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0" y="2628900"/>
          <a:ext cx="5120640" cy="419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fld id="{973571A4-87A5-4AB7-AD0B-5BDB190652F4}" type="TxLink">
            <a:rPr lang="en-US" sz="900" b="0" i="0" u="none" strike="noStrike">
              <a:solidFill>
                <a:srgbClr val="000000"/>
              </a:solidFill>
              <a:latin typeface="Arial"/>
              <a:cs typeface="Arial"/>
            </a:rPr>
            <a:pPr algn="l"/>
            <a:t>Data source: U.S. Energy Information Administration, Short-Term Energy Outlook, May 2026, Bloomberg L.P., and LSEG Data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relSizeAnchor xmlns:cdr="http://schemas.openxmlformats.org/drawingml/2006/chartDrawing">
    <cdr:from>
      <cdr:x>0.81227</cdr:x>
      <cdr:y>0.30818</cdr:y>
    </cdr:from>
    <cdr:to>
      <cdr:x>1</cdr:x>
      <cdr:y>0.51354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162426" y="1045014"/>
          <a:ext cx="962024" cy="6963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900" b="0">
            <a:solidFill>
              <a:schemeClr val="accent3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STEO forecast</a:t>
          </a:r>
        </a:p>
        <a:p xmlns:a="http://schemas.openxmlformats.org/drawingml/2006/main">
          <a:r>
            <a:rPr lang="en-US" sz="900" b="0">
              <a:solidFill>
                <a:schemeClr val="accent3">
                  <a:lumMod val="7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NYMEX </a:t>
          </a:r>
          <a:endParaRPr lang="en-US" sz="900" b="0">
            <a:solidFill>
              <a:schemeClr val="accent3">
                <a:lumMod val="75000"/>
              </a:schemeClr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0">
              <a:solidFill>
                <a:schemeClr val="accent3">
                  <a:lumMod val="7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futures price</a:t>
          </a:r>
        </a:p>
        <a:p xmlns:a="http://schemas.openxmlformats.org/drawingml/2006/main">
          <a:endParaRPr lang="en-US" sz="900" b="0">
            <a:solidFill>
              <a:schemeClr val="accent3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0.30384</cdr:x>
      <cdr:y>0.19773</cdr:y>
    </cdr:from>
    <cdr:to>
      <cdr:x>0.56864</cdr:x>
      <cdr:y>0.28354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556993" y="670490"/>
          <a:ext cx="1356954" cy="2909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b="1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Henry Hub spot price</a:t>
          </a:r>
        </a:p>
      </cdr:txBody>
    </cdr:sp>
  </cdr:relSizeAnchor>
  <cdr:relSizeAnchor xmlns:cdr="http://schemas.openxmlformats.org/drawingml/2006/chartDrawing">
    <cdr:from>
      <cdr:x>0.91394</cdr:x>
      <cdr:y>0.01587</cdr:y>
    </cdr:from>
    <cdr:to>
      <cdr:x>0.98448</cdr:x>
      <cdr:y>0.10672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BE2C603A-CF25-0703-9C6C-87F653743245}"/>
            </a:ext>
          </a:extLst>
        </cdr:cNvPr>
        <cdr:cNvPicPr preferRelativeResize="0"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679950" y="50800"/>
          <a:ext cx="361228" cy="290756"/>
        </a:xfrm>
        <a:prstGeom xmlns:a="http://schemas.openxmlformats.org/drawingml/2006/main" prst="rect">
          <a:avLst/>
        </a:prstGeom>
      </cdr:spPr>
    </cdr:pic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4</xdr:row>
      <xdr:rowOff>85725</xdr:rowOff>
    </xdr:from>
    <xdr:to>
      <xdr:col>9</xdr:col>
      <xdr:colOff>215265</xdr:colOff>
      <xdr:row>21</xdr:row>
      <xdr:rowOff>47625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0.00797</cdr:x>
      <cdr:y>0</cdr:y>
    </cdr:from>
    <cdr:to>
      <cdr:x>0.942</cdr:x>
      <cdr:y>0.14881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5244" y="0"/>
          <a:ext cx="5304174" cy="4569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natural gas prices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dollars per thousand cubic feet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/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0.5429</cdr:x>
      <cdr:y>0.12103</cdr:y>
    </cdr:from>
    <cdr:to>
      <cdr:x>0.70956</cdr:x>
      <cdr:y>0.18949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873084" y="371680"/>
          <a:ext cx="881979" cy="2102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  <cdr:relSizeAnchor xmlns:cdr="http://schemas.openxmlformats.org/drawingml/2006/chartDrawing">
    <cdr:from>
      <cdr:x>0.15451</cdr:x>
      <cdr:y>0.1875</cdr:y>
    </cdr:from>
    <cdr:to>
      <cdr:x>0.32118</cdr:x>
      <cdr:y>0.47321</cdr:y>
    </cdr:to>
    <cdr:sp macro="" textlink="">
      <cdr:nvSpPr>
        <cdr:cNvPr id="5" name="Minus 4"/>
        <cdr:cNvSpPr/>
      </cdr:nvSpPr>
      <cdr:spPr bwMode="auto">
        <a:xfrm xmlns:a="http://schemas.openxmlformats.org/drawingml/2006/main">
          <a:off x="847725" y="600075"/>
          <a:ext cx="914400" cy="914400"/>
        </a:xfrm>
        <a:prstGeom xmlns:a="http://schemas.openxmlformats.org/drawingml/2006/main" prst="mathMinus">
          <a:avLst/>
        </a:prstGeom>
        <a:noFill xmlns:a="http://schemas.openxmlformats.org/drawingml/2006/main"/>
        <a:ln xmlns:a="http://schemas.openxmlformats.org/drawingml/2006/main" w="1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0.02031</cdr:x>
      <cdr:y>0.87474</cdr:y>
    </cdr:from>
    <cdr:to>
      <cdr:x>0.9127</cdr:x>
      <cdr:y>1</cdr:y>
    </cdr:to>
    <cdr:sp macro="" textlink="'23'!$B$112">
      <cdr:nvSpPr>
        <cdr:cNvPr id="6" name="TextBox 5"/>
        <cdr:cNvSpPr txBox="1"/>
      </cdr:nvSpPr>
      <cdr:spPr>
        <a:xfrm xmlns:a="http://schemas.openxmlformats.org/drawingml/2006/main">
          <a:off x="117190" y="2681483"/>
          <a:ext cx="5149592" cy="3839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square" lIns="45720" rIns="45720" rtlCol="0"/>
        <a:lstStyle xmlns:a="http://schemas.openxmlformats.org/drawingml/2006/main"/>
        <a:p xmlns:a="http://schemas.openxmlformats.org/drawingml/2006/main">
          <a:fld id="{CA5C4719-253F-4DD4-A27D-EB988A25F389}" type="TxLink">
            <a:rPr lang="en-US" sz="9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Data source: U.S. Energy Information Administration, Short-Term Energy Outlook, May 2026, and LSEG Data</a:t>
          </a:fld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0.91766</cdr:x>
      <cdr:y>0.0129</cdr:y>
    </cdr:from>
    <cdr:to>
      <cdr:x>0.98447</cdr:x>
      <cdr:y>0.10375</cdr:y>
    </cdr:to>
    <cdr:pic>
      <cdr:nvPicPr>
        <cdr:cNvPr id="4" name="Picture 3">
          <a:extLst xmlns:a="http://schemas.openxmlformats.org/drawingml/2006/main">
            <a:ext uri="{FF2B5EF4-FFF2-40B4-BE49-F238E27FC236}">
              <a16:creationId xmlns:a16="http://schemas.microsoft.com/office/drawing/2014/main" id="{1FE00ED8-0305-34F3-A24F-5925348809C7}"/>
            </a:ext>
          </a:extLst>
        </cdr:cNvPr>
        <cdr:cNvPicPr preferRelativeResize="0"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699000" y="41275"/>
          <a:ext cx="342125" cy="29075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0.75198</cdr:x>
      <cdr:y>0.3964</cdr:y>
    </cdr:from>
    <cdr:to>
      <cdr:x>1</cdr:x>
      <cdr:y>0.76365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FCF5880C-CF44-B1E9-EC7C-11B57B161A34}"/>
            </a:ext>
          </a:extLst>
        </cdr:cNvPr>
        <cdr:cNvSpPr txBox="1"/>
      </cdr:nvSpPr>
      <cdr:spPr>
        <a:xfrm xmlns:a="http://schemas.openxmlformats.org/drawingml/2006/main">
          <a:off x="3979545" y="1217295"/>
          <a:ext cx="1312545" cy="11277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0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residential retail price </a:t>
          </a:r>
        </a:p>
        <a:p xmlns:a="http://schemas.openxmlformats.org/drawingml/2006/main"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(annual average)</a:t>
          </a:r>
        </a:p>
        <a:p xmlns:a="http://schemas.openxmlformats.org/drawingml/2006/main">
          <a:endParaRPr lang="en-US" sz="900" b="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0">
              <a:solidFill>
                <a:schemeClr val="accent5"/>
              </a:solidFill>
              <a:latin typeface="Arial" panose="020B0604020202020204" pitchFamily="34" charset="0"/>
              <a:cs typeface="Arial" panose="020B0604020202020204" pitchFamily="34" charset="0"/>
            </a:rPr>
            <a:t>Henry</a:t>
          </a:r>
          <a:r>
            <a:rPr lang="en-US" sz="900" b="0" baseline="0">
              <a:solidFill>
                <a:schemeClr val="accent5"/>
              </a:solidFill>
              <a:latin typeface="Arial" panose="020B0604020202020204" pitchFamily="34" charset="0"/>
              <a:cs typeface="Arial" panose="020B0604020202020204" pitchFamily="34" charset="0"/>
            </a:rPr>
            <a:t> Hub spot price </a:t>
          </a:r>
        </a:p>
        <a:p xmlns:a="http://schemas.openxmlformats.org/drawingml/2006/main">
          <a:r>
            <a:rPr lang="en-US" sz="900" b="0" baseline="0">
              <a:latin typeface="Arial" panose="020B0604020202020204" pitchFamily="34" charset="0"/>
              <a:cs typeface="Arial" panose="020B0604020202020204" pitchFamily="34" charset="0"/>
            </a:rPr>
            <a:t>(annual average)</a:t>
          </a:r>
          <a:endParaRPr lang="en-US" sz="9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450057</xdr:colOff>
      <xdr:row>4</xdr:row>
      <xdr:rowOff>59532</xdr:rowOff>
    </xdr:from>
    <xdr:to>
      <xdr:col>9</xdr:col>
      <xdr:colOff>223855</xdr:colOff>
      <xdr:row>23</xdr:row>
      <xdr:rowOff>161012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8B869C2C-03B2-4F09-A839-8541B5398922}"/>
            </a:ext>
          </a:extLst>
        </xdr:cNvPr>
        <xdr:cNvGrpSpPr/>
      </xdr:nvGrpSpPr>
      <xdr:grpSpPr>
        <a:xfrm>
          <a:off x="1090137" y="760572"/>
          <a:ext cx="5252578" cy="3286640"/>
          <a:chOff x="676275" y="638176"/>
          <a:chExt cx="5477792" cy="3200741"/>
        </a:xfrm>
      </xdr:grpSpPr>
      <xdr:graphicFrame macro="">
        <xdr:nvGraphicFramePr>
          <xdr:cNvPr id="4" name="Chart 2">
            <a:extLst>
              <a:ext uri="{FF2B5EF4-FFF2-40B4-BE49-F238E27FC236}">
                <a16:creationId xmlns:a16="http://schemas.microsoft.com/office/drawing/2014/main" id="{F0839862-4E19-52DC-A99B-082239CAC4C1}"/>
              </a:ext>
            </a:extLst>
          </xdr:cNvPr>
          <xdr:cNvGraphicFramePr>
            <a:graphicFrameLocks/>
          </xdr:cNvGraphicFramePr>
        </xdr:nvGraphicFramePr>
        <xdr:xfrm>
          <a:off x="676275" y="2448852"/>
          <a:ext cx="5477792" cy="139006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7" name="Chart 1">
            <a:extLst>
              <a:ext uri="{FF2B5EF4-FFF2-40B4-BE49-F238E27FC236}">
                <a16:creationId xmlns:a16="http://schemas.microsoft.com/office/drawing/2014/main" id="{172B5912-666E-3D98-216C-D65B230F102D}"/>
              </a:ext>
            </a:extLst>
          </xdr:cNvPr>
          <xdr:cNvGraphicFramePr>
            <a:graphicFrameLocks/>
          </xdr:cNvGraphicFramePr>
        </xdr:nvGraphicFramePr>
        <xdr:xfrm>
          <a:off x="676275" y="638176"/>
          <a:ext cx="5477792" cy="181067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6.xml><?xml version="1.0" encoding="utf-8"?>
<c:userShapes xmlns:c="http://schemas.openxmlformats.org/drawingml/2006/chart">
  <cdr:absSizeAnchor xmlns:cdr="http://schemas.openxmlformats.org/drawingml/2006/chartDrawing">
    <cdr:from>
      <cdr:x>0</cdr:x>
      <cdr:y>0.73987</cdr:y>
    </cdr:from>
    <cdr:ext cx="5314950" cy="219798"/>
    <cdr:sp macro="" textlink="'2'!$C$56">
      <cdr:nvSpPr>
        <cdr:cNvPr id="3" name="TextBox 2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0" y="689858"/>
          <a:ext cx="5314950" cy="2197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EC04801-DBB9-4723-9C59-083D281348BF}" type="TxLink">
            <a:rPr lang="en-US" sz="900" b="0" i="0" u="none" strike="noStrike">
              <a:solidFill>
                <a:srgbClr val="000000"/>
              </a:solidFill>
              <a:latin typeface="Arialri"/>
              <a:cs typeface="Arial"/>
            </a:rPr>
            <a:pPr/>
            <a:t>Data source: U.S. Energy Information Administration, Short-Term Energy Outlook, May 2026</a:t>
          </a:fld>
          <a:endParaRPr lang="en-US" sz="900"/>
        </a:p>
      </cdr:txBody>
    </cdr:sp>
  </cdr:absSizeAnchor>
  <cdr:relSizeAnchor xmlns:cdr="http://schemas.openxmlformats.org/drawingml/2006/chartDrawing">
    <cdr:from>
      <cdr:x>0.07875</cdr:x>
      <cdr:y>0.15113</cdr:y>
    </cdr:from>
    <cdr:to>
      <cdr:x>0.34662</cdr:x>
      <cdr:y>0.81855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03255" y="143478"/>
          <a:ext cx="1371666" cy="6336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27432" tIns="27432" rIns="27432" bIns="27432" rtlCol="0"/>
        <a:lstStyle xmlns:a="http://schemas.openxmlformats.org/drawingml/2006/main"/>
        <a:p xmlns:a="http://schemas.openxmlformats.org/drawingml/2006/main">
          <a:r>
            <a:rPr lang="en-US" sz="900" b="0">
              <a:solidFill>
                <a:schemeClr val="accent4">
                  <a:lumMod val="7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implied stock  build</a:t>
          </a:r>
        </a:p>
        <a:p xmlns:a="http://schemas.openxmlformats.org/drawingml/2006/main">
          <a:endParaRPr lang="en-US" sz="900" b="0">
            <a:solidFill>
              <a:schemeClr val="accent4">
                <a:lumMod val="75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r>
            <a:rPr lang="en-US" sz="900" b="0">
              <a:solidFill>
                <a:schemeClr val="accent4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 xmlns:a="http://schemas.openxmlformats.org/drawingml/2006/main">
          <a:pPr eaLnBrk="1" fontAlgn="auto" latinLnBrk="0" hangingPunct="1"/>
          <a:r>
            <a:rPr lang="en-US" sz="900" b="0">
              <a:solidFill>
                <a:schemeClr val="accent5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implied stock draw </a:t>
          </a:r>
          <a:endParaRPr lang="en-US" sz="900" b="0">
            <a:solidFill>
              <a:schemeClr val="accent5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 b="0"/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0.62313</cdr:x>
      <cdr:y>0.06901</cdr:y>
    </cdr:from>
    <cdr:to>
      <cdr:x>0.9309</cdr:x>
      <cdr:y>0.89082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176862" y="95252"/>
          <a:ext cx="1569096" cy="11342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9144" tIns="9144" rIns="9144" bIns="9144" rtlCol="0"/>
        <a:lstStyle xmlns:a="http://schemas.openxmlformats.org/drawingml/2006/main"/>
        <a:p xmlns:a="http://schemas.openxmlformats.org/drawingml/2006/main">
          <a:pPr algn="r"/>
          <a:r>
            <a:rPr lang="en-US" sz="900" b="0" baseline="0">
              <a:solidFill>
                <a:schemeClr val="accent4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net storage builds</a:t>
          </a:r>
        </a:p>
        <a:p xmlns:a="http://schemas.openxmlformats.org/drawingml/2006/main">
          <a:pPr algn="r"/>
          <a:endParaRPr lang="en-US" sz="900" b="0" baseline="0">
            <a:solidFill>
              <a:schemeClr val="accent4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r"/>
          <a:r>
            <a:rPr lang="en-US" sz="900" b="0" baseline="0">
              <a:solidFill>
                <a:schemeClr val="accent4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 xmlns:a="http://schemas.openxmlformats.org/drawingml/2006/main">
          <a:pPr algn="r"/>
          <a:endParaRPr lang="en-US" sz="900" b="0" baseline="0">
            <a:solidFill>
              <a:schemeClr val="accent4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r"/>
          <a:endParaRPr lang="en-US" sz="900" b="0" baseline="0">
            <a:solidFill>
              <a:schemeClr val="accent4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r"/>
          <a:endParaRPr lang="en-US" sz="900" b="0" baseline="0">
            <a:solidFill>
              <a:schemeClr val="accent5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r"/>
          <a:r>
            <a:rPr lang="en-US" sz="900" b="0" baseline="0">
              <a:solidFill>
                <a:schemeClr val="accent5"/>
              </a:solidFill>
              <a:latin typeface="Arial" panose="020B0604020202020204" pitchFamily="34" charset="0"/>
              <a:cs typeface="Arial" panose="020B0604020202020204" pitchFamily="34" charset="0"/>
            </a:rPr>
            <a:t>net storage withdrawals</a:t>
          </a:r>
        </a:p>
        <a:p xmlns:a="http://schemas.openxmlformats.org/drawingml/2006/main">
          <a:pPr algn="r"/>
          <a:endParaRPr lang="en-US" sz="900" b="0" baseline="0">
            <a:solidFill>
              <a:schemeClr val="accent6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r"/>
          <a:endParaRPr lang="en-US" sz="900" b="0" baseline="0">
            <a:solidFill>
              <a:schemeClr val="accent6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r"/>
          <a:endParaRPr lang="en-US" sz="900" b="0" baseline="0">
            <a:solidFill>
              <a:schemeClr val="accent6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production</a:t>
          </a:r>
          <a:endParaRPr lang="en-US" sz="900" b="0">
            <a:solidFill>
              <a:schemeClr val="accent1"/>
            </a:solidFill>
            <a:effectLst/>
          </a:endParaRPr>
        </a:p>
        <a:p xmlns:a="http://schemas.openxmlformats.org/drawingml/2006/main">
          <a:pPr algn="r"/>
          <a:endParaRPr lang="en-US" sz="900" b="0">
            <a:solidFill>
              <a:schemeClr val="accent6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0.01217</cdr:x>
      <cdr:y>0.822</cdr:y>
    </cdr:from>
    <cdr:to>
      <cdr:x>0.98332</cdr:x>
      <cdr:y>0.98527</cdr:y>
    </cdr:to>
    <cdr:sp macro="" textlink="'24'!$B$114">
      <cdr:nvSpPr>
        <cdr:cNvPr id="3" name="TextBox 2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62162" y="952501"/>
          <a:ext cx="4960438" cy="1891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none" lIns="9144" tIns="27432" rIns="9144" bIns="9144" rtlCol="0"/>
        <a:lstStyle xmlns:a="http://schemas.openxmlformats.org/drawingml/2006/main"/>
        <a:p xmlns:a="http://schemas.openxmlformats.org/drawingml/2006/main">
          <a:fld id="{B7D5A157-489E-4DBC-9CF3-7826C74C8CA9}" type="TxLink">
            <a:rPr lang="en-US" sz="9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Data source: U.S. Energy Information Administration, Short-Term Energy Outlook, May 2026</a:t>
          </a:fld>
          <a:endParaRPr lang="en-US" sz="900"/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0.02038</cdr:x>
      <cdr:y>0</cdr:y>
    </cdr:from>
    <cdr:to>
      <cdr:x>0.82094</cdr:x>
      <cdr:y>0.19928</cdr:y>
    </cdr:to>
    <cdr:sp macro="" textlink="">
      <cdr:nvSpPr>
        <cdr:cNvPr id="5" name="TextBox 4"/>
        <cdr:cNvSpPr txBox="1"/>
      </cdr:nvSpPr>
      <cdr:spPr bwMode="auto">
        <a:xfrm xmlns:a="http://schemas.openxmlformats.org/drawingml/2006/main">
          <a:off x="111637" y="0"/>
          <a:ext cx="4385302" cy="419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none" lIns="0" tIns="0" rIns="0" rtlCol="0">
          <a:prstTxWarp prst="textNoShape">
            <a:avLst/>
          </a:prstTxWarp>
        </a:bodyPr>
        <a:lstStyle xmlns:a="http://schemas.openxmlformats.org/drawingml/2006/main"/>
        <a:p xmlns:a="http://schemas.openxmlformats.org/drawingml/2006/main">
          <a:pPr eaLnBrk="0" hangingPunct="0"/>
          <a:r>
            <a:rPr lang="en-US" sz="1000" b="1" i="0" dirty="0">
              <a:solidFill>
                <a:srgbClr val="333333"/>
              </a:solidFill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U.S. natural gas</a:t>
          </a:r>
          <a:r>
            <a:rPr lang="en-US" sz="1000" b="1" i="0" baseline="0" dirty="0">
              <a:solidFill>
                <a:srgbClr val="333333"/>
              </a:solidFill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 </a:t>
          </a:r>
          <a:r>
            <a:rPr lang="en-US" sz="1000" b="1" i="0" dirty="0">
              <a:solidFill>
                <a:srgbClr val="333333"/>
              </a:solidFill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production, consumption, and inventory changes</a:t>
          </a:r>
        </a:p>
        <a:p xmlns:a="http://schemas.openxmlformats.org/drawingml/2006/main">
          <a:pPr eaLnBrk="0" hangingPunct="0"/>
          <a:r>
            <a:rPr lang="en-US" sz="1000" i="0" dirty="0">
              <a:solidFill>
                <a:srgbClr val="333333"/>
              </a:solidFill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billion cubic feet per day </a:t>
          </a:r>
        </a:p>
      </cdr:txBody>
    </cdr:sp>
  </cdr:relSizeAnchor>
  <cdr:relSizeAnchor xmlns:cdr="http://schemas.openxmlformats.org/drawingml/2006/chartDrawing">
    <cdr:from>
      <cdr:x>0.08746</cdr:x>
      <cdr:y>0.17797</cdr:y>
    </cdr:from>
    <cdr:to>
      <cdr:x>0.47348</cdr:x>
      <cdr:y>0.72629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6717" y="379350"/>
          <a:ext cx="1971713" cy="11687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96D7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production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96D7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96D7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96D7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96D7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endParaRPr lang="en-US" sz="1000" b="0" baseline="0">
            <a:solidFill>
              <a:schemeClr val="accent6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000" b="0" baseline="0">
              <a:solidFill>
                <a:schemeClr val="accent6"/>
              </a:solidFill>
              <a:latin typeface="Arial" panose="020B0604020202020204" pitchFamily="34" charset="0"/>
              <a:cs typeface="Arial" panose="020B0604020202020204" pitchFamily="34" charset="0"/>
            </a:rPr>
            <a:t>consumption</a:t>
          </a:r>
        </a:p>
        <a:p xmlns:a="http://schemas.openxmlformats.org/drawingml/2006/main">
          <a:endParaRPr lang="en-US" sz="1000" b="0" baseline="0">
            <a:solidFill>
              <a:schemeClr val="accent6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="0" baseline="0">
            <a:solidFill>
              <a:schemeClr val="accent6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="0" baseline="0">
            <a:solidFill>
              <a:schemeClr val="accent6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000" b="0" baseline="0">
            <a:solidFill>
              <a:schemeClr val="accen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endParaRPr lang="en-US" sz="1000" b="0">
            <a:solidFill>
              <a:schemeClr val="accent6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0.90039</cdr:x>
      <cdr:y>0</cdr:y>
    </cdr:from>
    <cdr:to>
      <cdr:x>0.9686</cdr:x>
      <cdr:y>0.13948</cdr:y>
    </cdr:to>
    <cdr:pic>
      <cdr:nvPicPr>
        <cdr:cNvPr id="4" name="Picture 3">
          <a:extLst xmlns:a="http://schemas.openxmlformats.org/drawingml/2006/main">
            <a:ext uri="{FF2B5EF4-FFF2-40B4-BE49-F238E27FC236}">
              <a16:creationId xmlns:a16="http://schemas.microsoft.com/office/drawing/2014/main" id="{BDE06EAC-9CAD-E5BE-8365-8F8EBC89F2C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598988" y="0"/>
          <a:ext cx="348403" cy="297303"/>
        </a:xfrm>
        <a:prstGeom xmlns:a="http://schemas.openxmlformats.org/drawingml/2006/main" prst="rect">
          <a:avLst/>
        </a:prstGeom>
      </cdr:spPr>
    </cdr:pic>
  </cdr:relSizeAnchor>
</c:userShapes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355236</xdr:colOff>
      <xdr:row>3</xdr:row>
      <xdr:rowOff>116181</xdr:rowOff>
    </xdr:from>
    <xdr:to>
      <xdr:col>8</xdr:col>
      <xdr:colOff>389582</xdr:colOff>
      <xdr:row>20</xdr:row>
      <xdr:rowOff>79992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GrpSpPr/>
      </xdr:nvGrpSpPr>
      <xdr:grpSpPr>
        <a:xfrm>
          <a:off x="991632" y="685588"/>
          <a:ext cx="5267862" cy="3095547"/>
          <a:chOff x="591085" y="716372"/>
          <a:chExt cx="5599430" cy="3200401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00000000-0008-0000-1A00-000003000000}"/>
              </a:ext>
            </a:extLst>
          </xdr:cNvPr>
          <xdr:cNvGraphicFramePr>
            <a:graphicFrameLocks/>
          </xdr:cNvGraphicFramePr>
        </xdr:nvGraphicFramePr>
        <xdr:xfrm>
          <a:off x="3389108" y="716372"/>
          <a:ext cx="2801407" cy="32004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1">
            <a:extLst>
              <a:ext uri="{FF2B5EF4-FFF2-40B4-BE49-F238E27FC236}">
                <a16:creationId xmlns:a16="http://schemas.microsoft.com/office/drawing/2014/main" id="{00000000-0008-0000-1A00-000004000000}"/>
              </a:ext>
            </a:extLst>
          </xdr:cNvPr>
          <xdr:cNvGraphicFramePr>
            <a:graphicFrameLocks/>
          </xdr:cNvGraphicFramePr>
        </xdr:nvGraphicFramePr>
        <xdr:xfrm>
          <a:off x="591085" y="722384"/>
          <a:ext cx="2804157" cy="318445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A$30">
        <xdr:nvSpPr>
          <xdr:cNvPr id="6" name="TextBox 1">
            <a:extLst>
              <a:ext uri="{FF2B5EF4-FFF2-40B4-BE49-F238E27FC236}">
                <a16:creationId xmlns:a16="http://schemas.microsoft.com/office/drawing/2014/main" id="{00000000-0008-0000-1A00-000006000000}"/>
              </a:ext>
            </a:extLst>
          </xdr:cNvPr>
          <xdr:cNvSpPr txBox="1"/>
        </xdr:nvSpPr>
        <xdr:spPr>
          <a:xfrm>
            <a:off x="607667" y="3680642"/>
            <a:ext cx="5524489" cy="21415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fld id="{EA9D60EF-36B2-4AC8-8683-561EACF51A2A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May 2026</a:t>
            </a:fld>
            <a:endParaRPr lang="en-US" sz="1100"/>
          </a:p>
        </xdr:txBody>
      </xdr:sp>
    </xdr:grpSp>
    <xdr:clientData/>
  </xdr:twoCellAnchor>
</xdr:wsDr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0.02391</cdr:x>
      <cdr:y>0</cdr:y>
    </cdr:from>
    <cdr:to>
      <cdr:x>1</cdr:x>
      <cdr:y>0.13244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1279" y="0"/>
          <a:ext cx="2501265" cy="4238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Components of annual change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billion cubic feet per day 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0.11433</cdr:x>
      <cdr:y>0.75456</cdr:y>
    </cdr:from>
    <cdr:to>
      <cdr:x>0.91147</cdr:x>
      <cdr:y>0.94209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01916" y="2283047"/>
          <a:ext cx="2105030" cy="5674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9144" tIns="9144" rIns="9144" bIns="27432" rtlCol="0">
          <a:noAutofit/>
        </a:bodyPr>
        <a:lstStyle xmlns:a="http://schemas.openxmlformats.org/drawingml/2006/main"/>
        <a:p xmlns:a="http://schemas.openxmlformats.org/drawingml/2006/main"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net change</a:t>
          </a:r>
        </a:p>
        <a:p xmlns:a="http://schemas.openxmlformats.org/drawingml/2006/main"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3953">
                  <a:lumMod val="90000"/>
                  <a:lumOff val="10000"/>
                </a:srgb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Gulf of America (GOA)</a:t>
          </a:r>
        </a:p>
        <a:p xmlns:a="http://schemas.openxmlformats.org/drawingml/2006/main">
          <a:pPr algn="l"/>
          <a:r>
            <a:rPr lang="en-US" sz="900" b="0" baseline="0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Lower 48 excluding GOA</a:t>
          </a:r>
        </a:p>
        <a:p xmlns:a="http://schemas.openxmlformats.org/drawingml/2006/main">
          <a:pPr algn="l"/>
          <a:r>
            <a:rPr lang="en-US" sz="900" b="0" baseline="0">
              <a:solidFill>
                <a:schemeClr val="accent5"/>
              </a:solidFill>
              <a:latin typeface="Arial" panose="020B0604020202020204" pitchFamily="34" charset="0"/>
              <a:cs typeface="Arial" panose="020B0604020202020204" pitchFamily="34" charset="0"/>
            </a:rPr>
            <a:t>Alaska</a:t>
          </a:r>
        </a:p>
      </cdr:txBody>
    </cdr:sp>
  </cdr:relSizeAnchor>
  <cdr:relSizeAnchor xmlns:cdr="http://schemas.openxmlformats.org/drawingml/2006/chartDrawing">
    <cdr:from>
      <cdr:x>0.54353</cdr:x>
      <cdr:y>0.13095</cdr:y>
    </cdr:from>
    <cdr:to>
      <cdr:x>0.78334</cdr:x>
      <cdr:y>0.1994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535053" y="419108"/>
          <a:ext cx="677280" cy="2190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  <cdr:relSizeAnchor xmlns:cdr="http://schemas.openxmlformats.org/drawingml/2006/chartDrawing">
    <cdr:from>
      <cdr:x>0.86634</cdr:x>
      <cdr:y>0</cdr:y>
    </cdr:from>
    <cdr:to>
      <cdr:x>1</cdr:x>
      <cdr:y>0.09085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00000000-0008-0000-1A00-00000200000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220025" y="0"/>
          <a:ext cx="342519" cy="290755"/>
        </a:xfrm>
        <a:prstGeom xmlns:a="http://schemas.openxmlformats.org/drawingml/2006/main" prst="rect">
          <a:avLst/>
        </a:prstGeom>
      </cdr:spPr>
    </cdr:pic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0.93924</cdr:x>
      <cdr:y>0.13352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2749635" cy="4129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marketed natural gas production  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billion cubic feet per day 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0.02339</cdr:x>
      <cdr:y>0.75517</cdr:y>
    </cdr:from>
    <cdr:to>
      <cdr:x>0.12993</cdr:x>
      <cdr:y>0.87475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00000000-0008-0000-1A00-000007000000}"/>
            </a:ext>
          </a:extLst>
        </cdr:cNvPr>
        <cdr:cNvSpPr txBox="1"/>
      </cdr:nvSpPr>
      <cdr:spPr>
        <a:xfrm xmlns:a="http://schemas.openxmlformats.org/drawingml/2006/main">
          <a:off x="59998" y="2379491"/>
          <a:ext cx="273245" cy="37681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//</a:t>
          </a:r>
        </a:p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390524</xdr:colOff>
      <xdr:row>3</xdr:row>
      <xdr:rowOff>123825</xdr:rowOff>
    </xdr:from>
    <xdr:to>
      <xdr:col>9</xdr:col>
      <xdr:colOff>196214</xdr:colOff>
      <xdr:row>20</xdr:row>
      <xdr:rowOff>92047</xdr:rowOff>
    </xdr:to>
    <xdr:grpSp>
      <xdr:nvGrpSpPr>
        <xdr:cNvPr id="6" name="Group 1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GrpSpPr/>
      </xdr:nvGrpSpPr>
      <xdr:grpSpPr>
        <a:xfrm>
          <a:off x="1030604" y="687705"/>
          <a:ext cx="5292090" cy="3077182"/>
          <a:chOff x="628649" y="600075"/>
          <a:chExt cx="5495926" cy="3200400"/>
        </a:xfrm>
      </xdr:grpSpPr>
      <xdr:graphicFrame macro="">
        <xdr:nvGraphicFramePr>
          <xdr:cNvPr id="4" name="Chart 2">
            <a:extLst>
              <a:ext uri="{FF2B5EF4-FFF2-40B4-BE49-F238E27FC236}">
                <a16:creationId xmlns:a16="http://schemas.microsoft.com/office/drawing/2014/main" id="{00000000-0008-0000-1B00-000004000000}"/>
              </a:ext>
            </a:extLst>
          </xdr:cNvPr>
          <xdr:cNvGraphicFramePr>
            <a:graphicFrameLocks/>
          </xdr:cNvGraphicFramePr>
        </xdr:nvGraphicFramePr>
        <xdr:xfrm>
          <a:off x="3381374" y="600075"/>
          <a:ext cx="2743201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5" name="Chart 1">
            <a:extLst>
              <a:ext uri="{FF2B5EF4-FFF2-40B4-BE49-F238E27FC236}">
                <a16:creationId xmlns:a16="http://schemas.microsoft.com/office/drawing/2014/main" id="{00000000-0008-0000-1B00-000005000000}"/>
              </a:ext>
            </a:extLst>
          </xdr:cNvPr>
          <xdr:cNvGraphicFramePr>
            <a:graphicFrameLocks/>
          </xdr:cNvGraphicFramePr>
        </xdr:nvGraphicFramePr>
        <xdr:xfrm>
          <a:off x="647700" y="600075"/>
          <a:ext cx="2743200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A$31">
        <xdr:nvSpPr>
          <xdr:cNvPr id="7" name="TextBox 1">
            <a:extLst>
              <a:ext uri="{FF2B5EF4-FFF2-40B4-BE49-F238E27FC236}">
                <a16:creationId xmlns:a16="http://schemas.microsoft.com/office/drawing/2014/main" id="{00000000-0008-0000-1B00-000007000000}"/>
              </a:ext>
            </a:extLst>
          </xdr:cNvPr>
          <xdr:cNvSpPr txBox="1"/>
        </xdr:nvSpPr>
        <xdr:spPr>
          <a:xfrm>
            <a:off x="628649" y="3632560"/>
            <a:ext cx="5448901" cy="16160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fld id="{07026D1A-8D92-4C4E-827B-340ABE517855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May 2026</a:t>
            </a:fld>
            <a:endParaRPr lang="en-US" sz="1100"/>
          </a:p>
        </xdr:txBody>
      </xdr:sp>
    </xdr:grpSp>
    <xdr:clientData/>
  </xdr:twoCell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0.0118</cdr:x>
      <cdr:y>0</cdr:y>
    </cdr:from>
    <cdr:to>
      <cdr:x>0.97222</cdr:x>
      <cdr:y>0.14205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2376" y="0"/>
          <a:ext cx="2634624" cy="4546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Components of annual change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billion cubic feet per day 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0.15192</cdr:x>
      <cdr:y>0.80199</cdr:y>
    </cdr:from>
    <cdr:to>
      <cdr:x>0.45654</cdr:x>
      <cdr:y>0.98413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88282" y="2571749"/>
          <a:ext cx="778573" cy="5840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net change</a:t>
          </a:r>
          <a:endParaRPr lang="en-US" sz="900" b="0" baseline="0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0" baseline="0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industrial</a:t>
          </a:r>
        </a:p>
        <a:p xmlns:a="http://schemas.openxmlformats.org/drawingml/2006/main">
          <a:r>
            <a:rPr lang="en-US" sz="900" b="0" baseline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electric power</a:t>
          </a:r>
        </a:p>
        <a:p xmlns:a="http://schemas.openxmlformats.org/drawingml/2006/main">
          <a:endParaRPr lang="en-US" sz="1100" b="0"/>
        </a:p>
      </cdr:txBody>
    </cdr:sp>
  </cdr:relSizeAnchor>
  <cdr:relSizeAnchor xmlns:cdr="http://schemas.openxmlformats.org/drawingml/2006/chartDrawing">
    <cdr:from>
      <cdr:x>0.54437</cdr:x>
      <cdr:y>0.13034</cdr:y>
    </cdr:from>
    <cdr:to>
      <cdr:x>0.76659</cdr:x>
      <cdr:y>0.21537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568697" y="402675"/>
          <a:ext cx="640367" cy="2626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  <cdr:relSizeAnchor xmlns:cdr="http://schemas.openxmlformats.org/drawingml/2006/chartDrawing">
    <cdr:from>
      <cdr:x>0.8472</cdr:x>
      <cdr:y>0.0099</cdr:y>
    </cdr:from>
    <cdr:to>
      <cdr:x>0.98162</cdr:x>
      <cdr:y>0.10075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00000000-0008-0000-1B00-00000300000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165350" y="31750"/>
          <a:ext cx="343556" cy="29132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0.55652</cdr:x>
      <cdr:y>0.79902</cdr:y>
    </cdr:from>
    <cdr:to>
      <cdr:x>0.86114</cdr:x>
      <cdr:y>0.96359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B1405923-8A05-7B48-642A-1329347F3653}"/>
            </a:ext>
          </a:extLst>
        </cdr:cNvPr>
        <cdr:cNvSpPr txBox="1"/>
      </cdr:nvSpPr>
      <cdr:spPr>
        <a:xfrm xmlns:a="http://schemas.openxmlformats.org/drawingml/2006/main">
          <a:off x="1422400" y="2562224"/>
          <a:ext cx="778573" cy="5277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baseline="0">
              <a:solidFill>
                <a:schemeClr val="accent4">
                  <a:lumMod val="7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residential and 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baseline="0">
              <a:solidFill>
                <a:schemeClr val="accent4">
                  <a:lumMod val="7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commercial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baseline="0">
              <a:solidFill>
                <a:schemeClr val="bg1">
                  <a:lumMod val="6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other</a:t>
          </a:r>
          <a:endParaRPr lang="en-US" sz="1000" b="0">
            <a:solidFill>
              <a:schemeClr val="accent4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 b="0"/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0.01215</cdr:x>
      <cdr:y>0</cdr:y>
    </cdr:from>
    <cdr:to>
      <cdr:x>0.95139</cdr:x>
      <cdr:y>0.20238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3338" y="0"/>
          <a:ext cx="2576512" cy="647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natural gas consumption  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billion cubic feet per day </a:t>
          </a:r>
          <a:endParaRPr lang="en-US" sz="1100"/>
        </a:p>
      </cdr:txBody>
    </cdr:sp>
  </cdr:relSizeAnchor>
  <cdr:relSizeAnchor xmlns:cdr="http://schemas.openxmlformats.org/drawingml/2006/chartDrawing">
    <cdr:from>
      <cdr:x>0.03032</cdr:x>
      <cdr:y>0.72575</cdr:y>
    </cdr:from>
    <cdr:to>
      <cdr:x>0.14958</cdr:x>
      <cdr:y>0.8703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708A12D5-E1DB-BC8D-9FAA-06F29FC1288C}"/>
            </a:ext>
          </a:extLst>
        </cdr:cNvPr>
        <cdr:cNvSpPr txBox="1"/>
      </cdr:nvSpPr>
      <cdr:spPr>
        <a:xfrm xmlns:a="http://schemas.openxmlformats.org/drawingml/2006/main">
          <a:off x="77501" y="2327278"/>
          <a:ext cx="304800" cy="46353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//</a:t>
          </a:r>
        </a:p>
        <a:p xmlns:a="http://schemas.openxmlformats.org/drawingml/2006/main">
          <a:pPr algn="ct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</c:userShapes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3</xdr:row>
      <xdr:rowOff>142875</xdr:rowOff>
    </xdr:from>
    <xdr:to>
      <xdr:col>10</xdr:col>
      <xdr:colOff>100965</xdr:colOff>
      <xdr:row>22</xdr:row>
      <xdr:rowOff>83820</xdr:rowOff>
    </xdr:to>
    <xdr:grpSp>
      <xdr:nvGrpSpPr>
        <xdr:cNvPr id="7" name="Group 1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GrpSpPr/>
      </xdr:nvGrpSpPr>
      <xdr:grpSpPr>
        <a:xfrm>
          <a:off x="1106805" y="676275"/>
          <a:ext cx="5120640" cy="3126105"/>
          <a:chOff x="628650" y="638175"/>
          <a:chExt cx="5486400" cy="3162300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00000000-0008-0000-1C00-000003000000}"/>
              </a:ext>
            </a:extLst>
          </xdr:cNvPr>
          <xdr:cNvGraphicFramePr>
            <a:graphicFrameLocks/>
          </xdr:cNvGraphicFramePr>
        </xdr:nvGraphicFramePr>
        <xdr:xfrm>
          <a:off x="628650" y="2428875"/>
          <a:ext cx="5486400" cy="13716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1">
            <a:extLst>
              <a:ext uri="{FF2B5EF4-FFF2-40B4-BE49-F238E27FC236}">
                <a16:creationId xmlns:a16="http://schemas.microsoft.com/office/drawing/2014/main" id="{00000000-0008-0000-1C00-000004000000}"/>
              </a:ext>
            </a:extLst>
          </xdr:cNvPr>
          <xdr:cNvGraphicFramePr>
            <a:graphicFrameLocks/>
          </xdr:cNvGraphicFramePr>
        </xdr:nvGraphicFramePr>
        <xdr:xfrm>
          <a:off x="628650" y="638175"/>
          <a:ext cx="5486400" cy="18288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69.xml><?xml version="1.0" encoding="utf-8"?>
<c:userShapes xmlns:c="http://schemas.openxmlformats.org/drawingml/2006/chart">
  <cdr:absSizeAnchor xmlns:cdr="http://schemas.openxmlformats.org/drawingml/2006/chartDrawing">
    <cdr:from>
      <cdr:x>0</cdr:x>
      <cdr:y>0.8142</cdr:y>
    </cdr:from>
    <cdr:ext cx="5302250" cy="250231"/>
    <cdr:sp macro="" textlink="'27'!$A$113">
      <cdr:nvSpPr>
        <cdr:cNvPr id="5" name="TextBox 4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0" y="1096581"/>
          <a:ext cx="5302250" cy="2502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fld id="{0A84FE8D-E011-4434-80C7-5034634BF260}" type="TxLink">
            <a:rPr lang="en-US" sz="900" b="0" i="0" u="none" strike="noStrike">
              <a:solidFill>
                <a:srgbClr val="000000"/>
              </a:solidFill>
              <a:latin typeface="Arialri"/>
              <a:cs typeface="Arial" pitchFamily="34" charset="0"/>
            </a:rPr>
            <a:pPr algn="l"/>
            <a:t>Data source: U.S. Energy Information Administration, Short-Term Energy Outlook, May 2026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relSizeAnchor xmlns:cdr="http://schemas.openxmlformats.org/drawingml/2006/chartDrawing">
    <cdr:from>
      <cdr:x>0.06424</cdr:x>
      <cdr:y>0.10417</cdr:y>
    </cdr:from>
    <cdr:to>
      <cdr:x>0.2309</cdr:x>
      <cdr:y>0.77083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52425" y="1428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0.00926</cdr:x>
      <cdr:y>0.03704</cdr:y>
    </cdr:from>
    <cdr:to>
      <cdr:x>0.77662</cdr:x>
      <cdr:y>0.16898</cdr:y>
    </cdr:to>
    <cdr:sp macro="" textlink="'27'!$A$115">
      <cdr:nvSpPr>
        <cdr:cNvPr id="6" name="TextBox 1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50800" y="50800"/>
          <a:ext cx="4210050" cy="180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fld id="{89FB87FC-49ED-4BD8-85BF-135B333DDEF9}" type="TxLink">
            <a:rPr lang="en-US" sz="1000" b="1" i="0" u="none" strike="noStrike">
              <a:solidFill>
                <a:srgbClr val="000000"/>
              </a:solidFill>
              <a:latin typeface="Arial"/>
              <a:cs typeface="Arial"/>
            </a:rPr>
            <a:pPr algn="l"/>
            <a:t>Percentage deviation from 2021 − 2025 average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473075</xdr:colOff>
      <xdr:row>3</xdr:row>
      <xdr:rowOff>127000</xdr:rowOff>
    </xdr:from>
    <xdr:to>
      <xdr:col>10</xdr:col>
      <xdr:colOff>107315</xdr:colOff>
      <xdr:row>21</xdr:row>
      <xdr:rowOff>136525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pSpPr/>
      </xdr:nvGrpSpPr>
      <xdr:grpSpPr>
        <a:xfrm>
          <a:off x="1082675" y="660400"/>
          <a:ext cx="5120640" cy="3179445"/>
          <a:chOff x="615950" y="619125"/>
          <a:chExt cx="5508625" cy="3086100"/>
        </a:xfrm>
      </xdr:grpSpPr>
      <xdr:graphicFrame macro="">
        <xdr:nvGraphicFramePr>
          <xdr:cNvPr id="6" name="Chart 1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GraphicFramePr>
            <a:graphicFrameLocks/>
          </xdr:cNvGraphicFramePr>
        </xdr:nvGraphicFramePr>
        <xdr:xfrm>
          <a:off x="3381375" y="619125"/>
          <a:ext cx="2743200" cy="30861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1" name="Chart 1">
            <a:extLst>
              <a:ext uri="{FF2B5EF4-FFF2-40B4-BE49-F238E27FC236}">
                <a16:creationId xmlns:a16="http://schemas.microsoft.com/office/drawing/2014/main" id="{00000000-0008-0000-0400-00000B000000}"/>
              </a:ext>
            </a:extLst>
          </xdr:cNvPr>
          <xdr:cNvGraphicFramePr>
            <a:graphicFrameLocks/>
          </xdr:cNvGraphicFramePr>
        </xdr:nvGraphicFramePr>
        <xdr:xfrm>
          <a:off x="657225" y="619125"/>
          <a:ext cx="2743200" cy="30861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B$77">
        <xdr:nvSpPr>
          <xdr:cNvPr id="4" name="TextBox 2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 txBox="1"/>
        </xdr:nvSpPr>
        <xdr:spPr>
          <a:xfrm>
            <a:off x="615950" y="3418221"/>
            <a:ext cx="5423919" cy="26303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fld id="{95652FD2-AA58-4FA1-AA85-FC625A2923DC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May 2026</a:t>
            </a:fld>
            <a:endParaRPr lang="en-US" sz="1100"/>
          </a:p>
        </xdr:txBody>
      </xdr:sp>
      <xdr:sp macro="" textlink="">
        <xdr:nvSpPr>
          <xdr:cNvPr id="7" name="TextBox 1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 txBox="1"/>
        </xdr:nvSpPr>
        <xdr:spPr>
          <a:xfrm>
            <a:off x="5323034" y="1048048"/>
            <a:ext cx="595163" cy="22499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900">
                <a:latin typeface="Arial" panose="020B0604020202020204" pitchFamily="34" charset="0"/>
                <a:cs typeface="Arial" panose="020B0604020202020204" pitchFamily="34" charset="0"/>
              </a:rPr>
              <a:t>forecast</a:t>
            </a:r>
          </a:p>
        </xdr:txBody>
      </xdr:sp>
    </xdr:grpSp>
    <xdr:clientData/>
  </xdr:twoCell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0.02038</cdr:x>
      <cdr:y>0</cdr:y>
    </cdr:from>
    <cdr:to>
      <cdr:x>0.82094</cdr:x>
      <cdr:y>0.22917</cdr:y>
    </cdr:to>
    <cdr:sp macro="" textlink="">
      <cdr:nvSpPr>
        <cdr:cNvPr id="5" name="TextBox 4"/>
        <cdr:cNvSpPr txBox="1"/>
      </cdr:nvSpPr>
      <cdr:spPr bwMode="auto">
        <a:xfrm xmlns:a="http://schemas.openxmlformats.org/drawingml/2006/main">
          <a:off x="111637" y="0"/>
          <a:ext cx="4385302" cy="419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none" lIns="0" tIns="0" rIns="0" rtlCol="0">
          <a:prstTxWarp prst="textNoShape">
            <a:avLst/>
          </a:prstTxWarp>
        </a:bodyPr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working natural gas in storage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billion cubic feet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0.23987</cdr:x>
      <cdr:y>0.76698</cdr:y>
    </cdr:from>
    <cdr:to>
      <cdr:x>0.41375</cdr:x>
      <cdr:y>0.90031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28290" y="1402656"/>
          <a:ext cx="890377" cy="2438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storage level</a:t>
          </a:r>
          <a:endParaRPr lang="en-US" sz="900" baseline="0">
            <a:solidFill>
              <a:schemeClr val="accent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 baseline="0"/>
        </a:p>
        <a:p xmlns:a="http://schemas.openxmlformats.org/drawingml/2006/main">
          <a:endParaRPr lang="en-US" sz="1100" baseline="0"/>
        </a:p>
      </cdr:txBody>
    </cdr:sp>
  </cdr:relSizeAnchor>
  <cdr:relSizeAnchor xmlns:cdr="http://schemas.openxmlformats.org/drawingml/2006/chartDrawing">
    <cdr:from>
      <cdr:x>0.72186</cdr:x>
      <cdr:y>0.08854</cdr:y>
    </cdr:from>
    <cdr:to>
      <cdr:x>0.84037</cdr:x>
      <cdr:y>0.19865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696366" y="161922"/>
          <a:ext cx="606847" cy="2013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forecast</a:t>
          </a:r>
          <a:endParaRPr lang="en-US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0.12226</cdr:x>
      <cdr:y>0.20486</cdr:y>
    </cdr:from>
    <cdr:to>
      <cdr:x>0.72351</cdr:x>
      <cdr:y>0.34004</cdr:y>
    </cdr:to>
    <cdr:sp macro="" textlink="'27'!$A$116">
      <cdr:nvSpPr>
        <cdr:cNvPr id="6" name="TextBox 1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626058" y="374648"/>
          <a:ext cx="3078785" cy="2472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fld id="{11A67CC0-263B-4133-9393-E916D467C8F9}" type="TxLink">
            <a:rPr lang="en-US" sz="900" b="1" i="0" u="none" strike="noStrike">
              <a:solidFill>
                <a:srgbClr val="ADADAD"/>
              </a:solidFill>
              <a:latin typeface="Arial"/>
              <a:cs typeface="Arial"/>
            </a:rPr>
            <a:pPr algn="l"/>
            <a:t>monthly range from Jan 2021 − Dec 2025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0.9221</cdr:x>
      <cdr:y>0.00182</cdr:y>
    </cdr:from>
    <cdr:to>
      <cdr:x>0.99256</cdr:x>
      <cdr:y>0.16844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B426257-6CBA-C7B2-A0B9-F2F92E5C33E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721740" y="3175"/>
          <a:ext cx="360800" cy="290765"/>
        </a:xfrm>
        <a:prstGeom xmlns:a="http://schemas.openxmlformats.org/drawingml/2006/main" prst="rect">
          <a:avLst/>
        </a:prstGeom>
      </cdr:spPr>
    </cdr:pic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</xdr:row>
      <xdr:rowOff>95250</xdr:rowOff>
    </xdr:from>
    <xdr:to>
      <xdr:col>10</xdr:col>
      <xdr:colOff>24765</xdr:colOff>
      <xdr:row>20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0.00347</cdr:x>
      <cdr:y>0.00298</cdr:y>
    </cdr:from>
    <cdr:to>
      <cdr:x>0.82986</cdr:x>
      <cdr:y>0.14286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038" y="9537"/>
          <a:ext cx="4533912" cy="4476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U.S. annual natural gas trade</a:t>
          </a:r>
        </a:p>
        <a:p xmlns:a="http://schemas.openxmlformats.org/drawingml/2006/main">
          <a:r>
            <a:rPr lang="en-US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billion cubic feet</a:t>
          </a:r>
          <a:r>
            <a:rPr lang="en-US" sz="10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per day </a:t>
          </a:r>
        </a:p>
      </cdr:txBody>
    </cdr:sp>
  </cdr:relSizeAnchor>
  <cdr:relSizeAnchor xmlns:cdr="http://schemas.openxmlformats.org/drawingml/2006/chartDrawing">
    <cdr:from>
      <cdr:x>0.83333</cdr:x>
      <cdr:y>0.14881</cdr:y>
    </cdr:from>
    <cdr:to>
      <cdr:x>1</cdr:x>
      <cdr:y>0.43452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638675" y="4762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0.78708</cdr:x>
      <cdr:y>0.24703</cdr:y>
    </cdr:from>
    <cdr:to>
      <cdr:x>0.96763</cdr:x>
      <cdr:y>0.86215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153187" y="753671"/>
          <a:ext cx="952709" cy="18766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b="1">
              <a:solidFill>
                <a:schemeClr val="accent5"/>
              </a:solidFill>
              <a:latin typeface="Arial" panose="020B0604020202020204" pitchFamily="34" charset="0"/>
              <a:cs typeface="Arial" panose="020B0604020202020204" pitchFamily="34" charset="0"/>
            </a:rPr>
            <a:t>gross imports</a:t>
          </a:r>
        </a:p>
        <a:p xmlns:a="http://schemas.openxmlformats.org/drawingml/2006/main">
          <a:r>
            <a:rPr lang="en-US" sz="1000" b="1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   </a:t>
          </a:r>
          <a:r>
            <a:rPr lang="en-US" sz="1000" b="0">
              <a:solidFill>
                <a:schemeClr val="accent5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as liquefied</a:t>
          </a:r>
          <a:r>
            <a:rPr lang="en-US" sz="1000" b="1">
              <a:solidFill>
                <a:schemeClr val="accent5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 xmlns:a="http://schemas.openxmlformats.org/drawingml/2006/main">
          <a:r>
            <a:rPr lang="en-US" sz="1000" b="0">
              <a:solidFill>
                <a:schemeClr val="accent5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natural gas</a:t>
          </a:r>
        </a:p>
        <a:p xmlns:a="http://schemas.openxmlformats.org/drawingml/2006/main">
          <a:r>
            <a:rPr lang="en-US" sz="1000" b="0" baseline="0">
              <a:solidFill>
                <a:schemeClr val="accent1">
                  <a:lumMod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</a:t>
          </a:r>
          <a:r>
            <a:rPr lang="en-US" sz="1000" b="0" baseline="0">
              <a:solidFill>
                <a:schemeClr val="accent5">
                  <a:lumMod val="7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by pipeline</a:t>
          </a:r>
          <a:endParaRPr lang="en-US" sz="1000" b="0">
            <a:solidFill>
              <a:schemeClr val="accent5">
                <a:lumMod val="75000"/>
              </a:schemeClr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baseline="0">
              <a:solidFill>
                <a:schemeClr val="bg1">
                  <a:lumMod val="6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net trade</a:t>
          </a:r>
          <a:endParaRPr lang="en-US" sz="1000">
            <a:solidFill>
              <a:schemeClr val="bg1">
                <a:lumMod val="65000"/>
              </a:schemeClr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="1" baseline="0">
            <a:solidFill>
              <a:schemeClr val="accent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000" b="1" baseline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gross exports</a:t>
          </a:r>
        </a:p>
        <a:p xmlns:a="http://schemas.openxmlformats.org/drawingml/2006/main">
          <a:r>
            <a:rPr lang="en-US" sz="1000" b="1" baseline="0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</a:t>
          </a:r>
          <a:r>
            <a:rPr lang="en-US" sz="1000" b="0" baseline="0">
              <a:solidFill>
                <a:schemeClr val="accent1">
                  <a:lumMod val="7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by pipeline</a:t>
          </a:r>
          <a:endParaRPr lang="en-US" sz="1000">
            <a:solidFill>
              <a:schemeClr val="accent1">
                <a:lumMod val="75000"/>
              </a:schemeClr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000" b="1" baseline="0">
              <a:solidFill>
                <a:schemeClr val="accent5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</a:t>
          </a:r>
          <a:r>
            <a:rPr lang="en-US" sz="1000" b="0">
              <a:solidFill>
                <a:schemeClr val="accent1">
                  <a:lumMod val="60000"/>
                  <a:lumOff val="4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as liquefied </a:t>
          </a:r>
          <a:endParaRPr lang="en-US" sz="1000" b="0">
            <a:solidFill>
              <a:schemeClr val="accent1">
                <a:lumMod val="60000"/>
                <a:lumOff val="40000"/>
              </a:schemeClr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000" b="0">
              <a:solidFill>
                <a:schemeClr val="accent1">
                  <a:lumMod val="60000"/>
                  <a:lumOff val="4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natural gas</a:t>
          </a:r>
          <a:endParaRPr lang="en-US" sz="1100" b="1" baseline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endParaRPr lang="en-US" sz="1000" b="1">
            <a:solidFill>
              <a:schemeClr val="accent5">
                <a:lumMod val="40000"/>
                <a:lumOff val="60000"/>
              </a:schemeClr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aseline="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 baseline="0"/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0.49319</cdr:x>
      <cdr:y>0.08722</cdr:y>
    </cdr:from>
    <cdr:to>
      <cdr:x>0.65986</cdr:x>
      <cdr:y>0.15269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532297" y="279147"/>
          <a:ext cx="855777" cy="2095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  <cdr:relSizeAnchor xmlns:cdr="http://schemas.openxmlformats.org/drawingml/2006/chartDrawing">
    <cdr:from>
      <cdr:x>0.00347</cdr:x>
      <cdr:y>0.9117</cdr:y>
    </cdr:from>
    <cdr:to>
      <cdr:x>0.93157</cdr:x>
      <cdr:y>0.9949</cdr:y>
    </cdr:to>
    <cdr:sp macro="" textlink="'28'!$B$32">
      <cdr:nvSpPr>
        <cdr:cNvPr id="6" name="TextBox 5"/>
        <cdr:cNvSpPr txBox="1"/>
      </cdr:nvSpPr>
      <cdr:spPr>
        <a:xfrm xmlns:a="http://schemas.openxmlformats.org/drawingml/2006/main">
          <a:off x="19962" y="2819402"/>
          <a:ext cx="5339438" cy="2572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18288" rIns="9144" bIns="9144" rtlCol="0"/>
        <a:lstStyle xmlns:a="http://schemas.openxmlformats.org/drawingml/2006/main"/>
        <a:p xmlns:a="http://schemas.openxmlformats.org/drawingml/2006/main">
          <a:fld id="{661BD95C-C14F-4174-9EC0-194A9A1256BC}" type="TxLink">
            <a:rPr lang="en-US" sz="900" b="0" i="0" u="none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pPr/>
            <a:t>Data source: U.S. Energy Information Administration, Short-Term Energy Outlook, May 2026</a:t>
          </a:fld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0.91208</cdr:x>
      <cdr:y>0.00992</cdr:y>
    </cdr:from>
    <cdr:to>
      <cdr:x>0.97831</cdr:x>
      <cdr:y>0.10077</cdr:y>
    </cdr:to>
    <cdr:pic>
      <cdr:nvPicPr>
        <cdr:cNvPr id="8" name="Picture 7">
          <a:extLst xmlns:a="http://schemas.openxmlformats.org/drawingml/2006/main">
            <a:ext uri="{FF2B5EF4-FFF2-40B4-BE49-F238E27FC236}">
              <a16:creationId xmlns:a16="http://schemas.microsoft.com/office/drawing/2014/main" id="{466A16EA-B0B0-25AA-D55D-280CDEEEA1A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670425" y="31750"/>
          <a:ext cx="339154" cy="290756"/>
        </a:xfrm>
        <a:prstGeom xmlns:a="http://schemas.openxmlformats.org/drawingml/2006/main" prst="rect">
          <a:avLst/>
        </a:prstGeom>
      </cdr:spPr>
    </cdr:pic>
  </cdr:relSizeAnchor>
</c:userShapes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219074</xdr:colOff>
      <xdr:row>3</xdr:row>
      <xdr:rowOff>66675</xdr:rowOff>
    </xdr:from>
    <xdr:to>
      <xdr:col>9</xdr:col>
      <xdr:colOff>415289</xdr:colOff>
      <xdr:row>23</xdr:row>
      <xdr:rowOff>28575</xdr:rowOff>
    </xdr:to>
    <xdr:grpSp>
      <xdr:nvGrpSpPr>
        <xdr:cNvPr id="6" name="Group 1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GrpSpPr/>
      </xdr:nvGrpSpPr>
      <xdr:grpSpPr>
        <a:xfrm>
          <a:off x="828674" y="600075"/>
          <a:ext cx="5225415" cy="3314700"/>
          <a:chOff x="600074" y="685800"/>
          <a:chExt cx="5495926" cy="3200400"/>
        </a:xfrm>
      </xdr:grpSpPr>
      <xdr:graphicFrame macro="">
        <xdr:nvGraphicFramePr>
          <xdr:cNvPr id="15" name="Chart 2">
            <a:extLst>
              <a:ext uri="{FF2B5EF4-FFF2-40B4-BE49-F238E27FC236}">
                <a16:creationId xmlns:a16="http://schemas.microsoft.com/office/drawing/2014/main" id="{00000000-0008-0000-1E00-00000F000000}"/>
              </a:ext>
            </a:extLst>
          </xdr:cNvPr>
          <xdr:cNvGraphicFramePr>
            <a:graphicFrameLocks/>
          </xdr:cNvGraphicFramePr>
        </xdr:nvGraphicFramePr>
        <xdr:xfrm>
          <a:off x="3339860" y="685800"/>
          <a:ext cx="2756140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4" name="Chart 1">
            <a:extLst>
              <a:ext uri="{FF2B5EF4-FFF2-40B4-BE49-F238E27FC236}">
                <a16:creationId xmlns:a16="http://schemas.microsoft.com/office/drawing/2014/main" id="{00000000-0008-0000-1E00-00000E000000}"/>
              </a:ext>
            </a:extLst>
          </xdr:cNvPr>
          <xdr:cNvGraphicFramePr>
            <a:graphicFrameLocks/>
          </xdr:cNvGraphicFramePr>
        </xdr:nvGraphicFramePr>
        <xdr:xfrm>
          <a:off x="609600" y="685800"/>
          <a:ext cx="2756276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A$124">
        <xdr:nvSpPr>
          <xdr:cNvPr id="4" name="TextBox 1">
            <a:extLst>
              <a:ext uri="{FF2B5EF4-FFF2-40B4-BE49-F238E27FC236}">
                <a16:creationId xmlns:a16="http://schemas.microsoft.com/office/drawing/2014/main" id="{00000000-0008-0000-1E00-000004000000}"/>
              </a:ext>
            </a:extLst>
          </xdr:cNvPr>
          <xdr:cNvSpPr txBox="1"/>
        </xdr:nvSpPr>
        <xdr:spPr>
          <a:xfrm>
            <a:off x="600074" y="3637893"/>
            <a:ext cx="5331630" cy="21109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fld id="{678DC02B-9890-47B6-9FC5-14B12198E75C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May 2026</a:t>
            </a:fld>
            <a:endParaRPr lang="en-US" sz="1100"/>
          </a:p>
        </xdr:txBody>
      </xdr:sp>
    </xdr:grpSp>
    <xdr:clientData/>
  </xdr:twoCellAnchor>
</xdr:wsDr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0.93403</cdr:x>
      <cdr:y>0.1756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2562225" cy="561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US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Annual growth in nominal </a:t>
          </a:r>
        </a:p>
        <a:p xmlns:a="http://schemas.openxmlformats.org/drawingml/2006/main">
          <a:pPr algn="l"/>
          <a:r>
            <a:rPr lang="en-US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residential electricity prices</a:t>
          </a:r>
        </a:p>
        <a:p xmlns:a="http://schemas.openxmlformats.org/drawingml/2006/main">
          <a:pPr algn="l"/>
          <a:r>
            <a:rPr lang="en-US" sz="10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percent  	     	    </a:t>
          </a:r>
        </a:p>
      </cdr:txBody>
    </cdr:sp>
  </cdr:relSizeAnchor>
  <cdr:relSizeAnchor xmlns:cdr="http://schemas.openxmlformats.org/drawingml/2006/chartDrawing">
    <cdr:from>
      <cdr:x>0.74536</cdr:x>
      <cdr:y>0.1978</cdr:y>
    </cdr:from>
    <cdr:to>
      <cdr:x>0.96064</cdr:x>
      <cdr:y>0.26922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092837" y="622375"/>
          <a:ext cx="604466" cy="2247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forecast</a:t>
          </a:r>
          <a:endParaRPr lang="en-US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0.84038</cdr:x>
      <cdr:y>0</cdr:y>
    </cdr:from>
    <cdr:to>
      <cdr:x>0.97966</cdr:x>
      <cdr:y>0.09085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9B5A6B58-3AA3-8401-D51D-E7B2672C43B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136775" y="0"/>
          <a:ext cx="354154" cy="290757"/>
        </a:xfrm>
        <a:prstGeom xmlns:a="http://schemas.openxmlformats.org/drawingml/2006/main" prst="rect">
          <a:avLst/>
        </a:prstGeom>
      </cdr:spPr>
    </cdr:pic>
  </cdr:relSizeAnchor>
</c:userShapes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0.11324</cdr:x>
      <cdr:y>0.53846</cdr:y>
    </cdr:from>
    <cdr:to>
      <cdr:x>0.87456</cdr:x>
      <cdr:y>0.82249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19124" y="1733550"/>
          <a:ext cx="4162425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0.00799</cdr:x>
      <cdr:y>0.74206</cdr:y>
    </cdr:from>
    <cdr:to>
      <cdr:x>0.09456</cdr:x>
      <cdr:y>0.84523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708A12D5-E1DB-BC8D-9FAA-06F29FC1288C}"/>
            </a:ext>
          </a:extLst>
        </cdr:cNvPr>
        <cdr:cNvSpPr txBox="1"/>
      </cdr:nvSpPr>
      <cdr:spPr>
        <a:xfrm xmlns:a="http://schemas.openxmlformats.org/drawingml/2006/main">
          <a:off x="22225" y="2374900"/>
          <a:ext cx="240672" cy="33018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//</a:t>
          </a:r>
        </a:p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</c:userShapes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138769</xdr:colOff>
      <xdr:row>3</xdr:row>
      <xdr:rowOff>44758</xdr:rowOff>
    </xdr:from>
    <xdr:to>
      <xdr:col>10</xdr:col>
      <xdr:colOff>501995</xdr:colOff>
      <xdr:row>23</xdr:row>
      <xdr:rowOff>6916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8EBB4386-E5D5-8D2E-CA30-C82B9BC0AB10}"/>
            </a:ext>
          </a:extLst>
        </xdr:cNvPr>
        <xdr:cNvGrpSpPr/>
      </xdr:nvGrpSpPr>
      <xdr:grpSpPr>
        <a:xfrm>
          <a:off x="746830" y="583546"/>
          <a:ext cx="5804983" cy="3348825"/>
          <a:chOff x="744905" y="573925"/>
          <a:chExt cx="5760726" cy="3233370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71904DD0-DF95-0FFE-961B-F64926217C57}"/>
              </a:ext>
            </a:extLst>
          </xdr:cNvPr>
          <xdr:cNvGraphicFramePr>
            <a:graphicFrameLocks/>
          </xdr:cNvGraphicFramePr>
        </xdr:nvGraphicFramePr>
        <xdr:xfrm>
          <a:off x="3560233" y="573925"/>
          <a:ext cx="2945398" cy="323337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BCEBD12E-8339-DA48-3FF9-C2FC259434FE}"/>
              </a:ext>
            </a:extLst>
          </xdr:cNvPr>
          <xdr:cNvGraphicFramePr>
            <a:graphicFrameLocks/>
          </xdr:cNvGraphicFramePr>
        </xdr:nvGraphicFramePr>
        <xdr:xfrm>
          <a:off x="744905" y="573925"/>
          <a:ext cx="2871609" cy="323337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pic>
        <xdr:nvPicPr>
          <xdr:cNvPr id="6" name="Picture 1">
            <a:extLst>
              <a:ext uri="{FF2B5EF4-FFF2-40B4-BE49-F238E27FC236}">
                <a16:creationId xmlns:a16="http://schemas.microsoft.com/office/drawing/2014/main" id="{797684DD-252F-5E8C-63CF-D2F5A33CD1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954367" y="3499356"/>
            <a:ext cx="368142" cy="293750"/>
          </a:xfrm>
          <a:prstGeom prst="rect">
            <a:avLst/>
          </a:prstGeom>
          <a:ln>
            <a:noFill/>
          </a:ln>
        </xdr:spPr>
      </xdr:pic>
      <xdr:sp macro="" textlink="">
        <xdr:nvSpPr>
          <xdr:cNvPr id="7" name="TextBox 3">
            <a:extLst>
              <a:ext uri="{FF2B5EF4-FFF2-40B4-BE49-F238E27FC236}">
                <a16:creationId xmlns:a16="http://schemas.microsoft.com/office/drawing/2014/main" id="{966E4F55-58FE-7F54-31DE-5CC9E236E23C}"/>
              </a:ext>
            </a:extLst>
          </xdr:cNvPr>
          <xdr:cNvSpPr txBox="1"/>
        </xdr:nvSpPr>
        <xdr:spPr>
          <a:xfrm>
            <a:off x="3119974" y="1109999"/>
            <a:ext cx="627863" cy="2352209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900" b="1">
                <a:solidFill>
                  <a:schemeClr val="accent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natural </a:t>
            </a:r>
          </a:p>
          <a:p>
            <a:r>
              <a:rPr lang="en-US" sz="900" b="1">
                <a:solidFill>
                  <a:schemeClr val="accent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gas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en-US" sz="900" b="1">
              <a:solidFill>
                <a:schemeClr val="accent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en-US" sz="900" b="1">
              <a:solidFill>
                <a:schemeClr val="accent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en-US" sz="900" b="1">
              <a:solidFill>
                <a:schemeClr val="accent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en-US" sz="900" b="1">
              <a:solidFill>
                <a:schemeClr val="accent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en-US" sz="900" b="1">
              <a:solidFill>
                <a:schemeClr val="accent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en-US" sz="900" b="1">
              <a:solidFill>
                <a:schemeClr val="accent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en-US" sz="900" b="1">
              <a:solidFill>
                <a:schemeClr val="accent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900" b="1">
                <a:solidFill>
                  <a:schemeClr val="accent2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coal</a:t>
            </a:r>
            <a:endParaRPr kumimoji="0" lang="en-US" sz="900" b="1" i="0" u="none" strike="noStrike" kern="0" cap="none" spc="0" normalizeH="0" baseline="0" noProof="0">
              <a:ln>
                <a:noFill/>
              </a:ln>
              <a:solidFill>
                <a:srgbClr val="A3334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00" b="1" i="0" u="none" strike="noStrike" kern="0" cap="none" spc="0" normalizeH="0" baseline="0" noProof="0">
                <a:ln>
                  <a:noFill/>
                </a:ln>
                <a:solidFill>
                  <a:schemeClr val="accent3">
                    <a:lumMod val="75000"/>
                  </a:schemeClr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wind</a:t>
            </a:r>
            <a:r>
              <a:rPr kumimoji="0" lang="en-US" sz="900" b="1" i="0" u="none" strike="noStrike" kern="0" cap="none" spc="0" normalizeH="0" baseline="0" noProof="0">
                <a:ln>
                  <a:noFill/>
                </a:ln>
                <a:solidFill>
                  <a:srgbClr val="5D9732">
                    <a:lumMod val="75000"/>
                  </a:srgbClr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endParaRPr kumimoji="0" 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00" b="1" i="0" u="none" strike="noStrike" kern="0" cap="none" spc="0" normalizeH="0" baseline="0" noProof="0">
                <a:ln>
                  <a:noFill/>
                </a:ln>
                <a:solidFill>
                  <a:schemeClr val="accent3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solar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00" b="1" i="0" u="none" strike="noStrike" kern="0" cap="none" spc="0" normalizeH="0" baseline="0" noProof="0">
                <a:ln>
                  <a:noFill/>
                </a:ln>
                <a:solidFill>
                  <a:schemeClr val="accent1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hydro-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00" b="1" i="0" u="none" strike="noStrike" kern="0" cap="none" spc="0" normalizeH="0" baseline="0" noProof="0">
                <a:ln>
                  <a:noFill/>
                </a:ln>
                <a:solidFill>
                  <a:schemeClr val="accent1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power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00" b="1" i="0" u="none" strike="noStrike" kern="0" cap="none" spc="0" normalizeH="0" baseline="0" noProof="0">
                <a:ln>
                  <a:noFill/>
                </a:ln>
                <a:solidFill>
                  <a:schemeClr val="accent5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nuclear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00" b="1" i="0" u="none" strike="noStrike" kern="0" cap="none" spc="0" normalizeH="0" baseline="0" noProof="0">
                <a:ln>
                  <a:noFill/>
                </a:ln>
                <a:solidFill>
                  <a:srgbClr val="00206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other 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00" b="1" i="0" u="none" strike="noStrike" kern="0" cap="none" spc="0" normalizeH="0" baseline="0" noProof="0">
                <a:ln>
                  <a:noFill/>
                </a:ln>
                <a:solidFill>
                  <a:srgbClr val="00206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sources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1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lt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900" b="1" i="0" u="none" strike="noStrike" kern="0" cap="none" spc="0" normalizeH="0" baseline="0" noProof="0">
              <a:ln>
                <a:noFill/>
              </a:ln>
              <a:solidFill>
                <a:srgbClr val="5D9732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endParaRPr lang="en-US" sz="900"/>
          </a:p>
        </xdr:txBody>
      </xdr:sp>
      <xdr:sp macro="" textlink="$A$40">
        <xdr:nvSpPr>
          <xdr:cNvPr id="8" name="TextBox 1">
            <a:extLst>
              <a:ext uri="{FF2B5EF4-FFF2-40B4-BE49-F238E27FC236}">
                <a16:creationId xmlns:a16="http://schemas.microsoft.com/office/drawing/2014/main" id="{1D822A24-9390-4DD7-B053-7208FAF78C6B}"/>
              </a:ext>
            </a:extLst>
          </xdr:cNvPr>
          <xdr:cNvSpPr txBox="1"/>
        </xdr:nvSpPr>
        <xdr:spPr>
          <a:xfrm>
            <a:off x="760780" y="3597391"/>
            <a:ext cx="5371266" cy="17246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fld id="{A26E08BF-70F0-4285-866E-A79CD6BACA62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May 2026</a:t>
            </a:fld>
            <a:endParaRPr lang="en-US" sz="1100"/>
          </a:p>
        </xdr:txBody>
      </xdr:sp>
    </xdr:grpSp>
    <xdr:clientData/>
  </xdr:twoCellAnchor>
</xdr:wsDr>
</file>

<file path=xl/drawings/drawing77.xml><?xml version="1.0" encoding="utf-8"?>
<c:userShapes xmlns:c="http://schemas.openxmlformats.org/drawingml/2006/chart">
  <cdr:relSizeAnchor xmlns:cdr="http://schemas.openxmlformats.org/drawingml/2006/chartDrawing">
    <cdr:from>
      <cdr:x>0.68513</cdr:x>
      <cdr:y>0.08407</cdr:y>
    </cdr:from>
    <cdr:to>
      <cdr:x>0.9009</cdr:x>
      <cdr:y>0.16443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38445" y="278682"/>
          <a:ext cx="641974" cy="2663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forecast</a:t>
          </a:r>
          <a:endParaRPr lang="en-US" sz="9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0.03268</cdr:x>
      <cdr:y>0.0119</cdr:y>
    </cdr:from>
    <cdr:to>
      <cdr:x>0.43137</cdr:x>
      <cdr:y>0.31548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5251" y="38100"/>
          <a:ext cx="1162050" cy="971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0.03268</cdr:x>
      <cdr:y>0.0119</cdr:y>
    </cdr:from>
    <cdr:to>
      <cdr:x>0.43137</cdr:x>
      <cdr:y>0.31548</cdr:y>
    </cdr:to>
    <cdr:sp macro="" textlink="">
      <cdr:nvSpPr>
        <cdr:cNvPr id="8" name="TextBox 2">
          <a:extLst xmlns:a="http://schemas.openxmlformats.org/drawingml/2006/main">
            <a:ext uri="{FF2B5EF4-FFF2-40B4-BE49-F238E27FC236}">
              <a16:creationId xmlns:a16="http://schemas.microsoft.com/office/drawing/2014/main" id="{14C0B9CE-ADD5-5B7C-479D-9E88A1B481F6}"/>
            </a:ext>
          </a:extLst>
        </cdr:cNvPr>
        <cdr:cNvSpPr txBox="1"/>
      </cdr:nvSpPr>
      <cdr:spPr>
        <a:xfrm xmlns:a="http://schemas.openxmlformats.org/drawingml/2006/main">
          <a:off x="95251" y="38100"/>
          <a:ext cx="1162050" cy="971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0.00806</cdr:y>
    </cdr:from>
    <cdr:to>
      <cdr:x>0.66667</cdr:x>
      <cdr:y>0.1395</cdr:y>
    </cdr:to>
    <cdr:sp macro="" textlink="">
      <cdr:nvSpPr>
        <cdr:cNvPr id="9" name="TextBox 4">
          <a:extLst xmlns:a="http://schemas.openxmlformats.org/drawingml/2006/main">
            <a:ext uri="{FF2B5EF4-FFF2-40B4-BE49-F238E27FC236}">
              <a16:creationId xmlns:a16="http://schemas.microsoft.com/office/drawing/2014/main" id="{90E2DD31-2B61-35CF-6792-31CC19885635}"/>
            </a:ext>
          </a:extLst>
        </cdr:cNvPr>
        <cdr:cNvSpPr txBox="1"/>
      </cdr:nvSpPr>
      <cdr:spPr>
        <a:xfrm xmlns:a="http://schemas.openxmlformats.org/drawingml/2006/main">
          <a:off x="0" y="25400"/>
          <a:ext cx="1993911" cy="4140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electricity generation by source</a:t>
          </a:r>
          <a:endParaRPr lang="en-US" sz="10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trillion kilowatthours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0.03268</cdr:x>
      <cdr:y>0.0119</cdr:y>
    </cdr:from>
    <cdr:to>
      <cdr:x>0.43137</cdr:x>
      <cdr:y>0.31548</cdr:y>
    </cdr:to>
    <cdr:sp macro="" textlink="">
      <cdr:nvSpPr>
        <cdr:cNvPr id="12" name="TextBox 2">
          <a:extLst xmlns:a="http://schemas.openxmlformats.org/drawingml/2006/main">
            <a:ext uri="{FF2B5EF4-FFF2-40B4-BE49-F238E27FC236}">
              <a16:creationId xmlns:a16="http://schemas.microsoft.com/office/drawing/2014/main" id="{DF44A37F-FC34-5312-977C-664DE08B5FA9}"/>
            </a:ext>
          </a:extLst>
        </cdr:cNvPr>
        <cdr:cNvSpPr txBox="1"/>
      </cdr:nvSpPr>
      <cdr:spPr>
        <a:xfrm xmlns:a="http://schemas.openxmlformats.org/drawingml/2006/main">
          <a:off x="95251" y="38100"/>
          <a:ext cx="1162050" cy="971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</cdr:x>
      <cdr:y>0.00988</cdr:y>
    </cdr:from>
    <cdr:to>
      <cdr:x>1</cdr:x>
      <cdr:y>0.14381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31136"/>
          <a:ext cx="2932797" cy="4218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U.S. electric power sector generating capacity</a:t>
          </a:r>
        </a:p>
        <a:p xmlns:a="http://schemas.openxmlformats.org/drawingml/2006/main"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gigawatts at end of period</a:t>
          </a:r>
          <a:endParaRPr lang="en-US" sz="1100"/>
        </a:p>
      </cdr:txBody>
    </cdr:sp>
  </cdr:relSizeAnchor>
  <cdr:relSizeAnchor xmlns:cdr="http://schemas.openxmlformats.org/drawingml/2006/chartDrawing">
    <cdr:from>
      <cdr:x>0.6773</cdr:x>
      <cdr:y>0.08635</cdr:y>
    </cdr:from>
    <cdr:to>
      <cdr:x>0.87854</cdr:x>
      <cdr:y>0.18456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64663" y="286251"/>
          <a:ext cx="583743" cy="3255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</c:userShapes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469779</xdr:colOff>
      <xdr:row>3</xdr:row>
      <xdr:rowOff>122975</xdr:rowOff>
    </xdr:from>
    <xdr:to>
      <xdr:col>9</xdr:col>
      <xdr:colOff>140440</xdr:colOff>
      <xdr:row>20</xdr:row>
      <xdr:rowOff>64689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GrpSpPr/>
      </xdr:nvGrpSpPr>
      <xdr:grpSpPr>
        <a:xfrm>
          <a:off x="1109859" y="686855"/>
          <a:ext cx="5256121" cy="3050674"/>
          <a:chOff x="561756" y="680643"/>
          <a:chExt cx="5477361" cy="3190064"/>
        </a:xfrm>
      </xdr:grpSpPr>
      <xdr:graphicFrame macro="">
        <xdr:nvGraphicFramePr>
          <xdr:cNvPr id="4" name="Chart 2">
            <a:extLst>
              <a:ext uri="{FF2B5EF4-FFF2-40B4-BE49-F238E27FC236}">
                <a16:creationId xmlns:a16="http://schemas.microsoft.com/office/drawing/2014/main" id="{00000000-0008-0000-2000-000004000000}"/>
              </a:ext>
            </a:extLst>
          </xdr:cNvPr>
          <xdr:cNvGraphicFramePr>
            <a:graphicFrameLocks/>
          </xdr:cNvGraphicFramePr>
        </xdr:nvGraphicFramePr>
        <xdr:xfrm>
          <a:off x="3289161" y="680643"/>
          <a:ext cx="2749956" cy="319006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Chart 1">
            <a:extLst>
              <a:ext uri="{FF2B5EF4-FFF2-40B4-BE49-F238E27FC236}">
                <a16:creationId xmlns:a16="http://schemas.microsoft.com/office/drawing/2014/main" id="{00000000-0008-0000-2000-000003000000}"/>
              </a:ext>
            </a:extLst>
          </xdr:cNvPr>
          <xdr:cNvGraphicFramePr>
            <a:graphicFrameLocks/>
          </xdr:cNvGraphicFramePr>
        </xdr:nvGraphicFramePr>
        <xdr:xfrm>
          <a:off x="561756" y="682655"/>
          <a:ext cx="2753721" cy="318402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A$31">
        <xdr:nvSpPr>
          <xdr:cNvPr id="7" name="TextBox 1">
            <a:extLst>
              <a:ext uri="{FF2B5EF4-FFF2-40B4-BE49-F238E27FC236}">
                <a16:creationId xmlns:a16="http://schemas.microsoft.com/office/drawing/2014/main" id="{00000000-0008-0000-2000-000007000000}"/>
              </a:ext>
            </a:extLst>
          </xdr:cNvPr>
          <xdr:cNvSpPr txBox="1"/>
        </xdr:nvSpPr>
        <xdr:spPr>
          <a:xfrm>
            <a:off x="571749" y="3649093"/>
            <a:ext cx="5439847" cy="16299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fld id="{5ADE00CA-5CF2-4AE5-AAB3-650035E26A23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May 2026</a:t>
            </a:fld>
            <a:endParaRPr lang="en-US" sz="1100"/>
          </a:p>
        </xdr:txBody>
      </xdr:sp>
    </xdr:grp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0.11028</cdr:x>
      <cdr:y>0.34483</cdr:y>
    </cdr:from>
    <cdr:to>
      <cdr:x>0.71759</cdr:x>
      <cdr:y>0.8652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02521" y="1047750"/>
          <a:ext cx="1665973" cy="1581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non-OECD</a:t>
          </a:r>
        </a:p>
        <a:p xmlns:a="http://schemas.openxmlformats.org/drawingml/2006/main"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Organization for </a:t>
          </a:r>
        </a:p>
        <a:p xmlns:a="http://schemas.openxmlformats.org/drawingml/2006/main">
          <a:r>
            <a:rPr lang="en-US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Economic</a:t>
          </a:r>
          <a:r>
            <a:rPr lang="en-US" sz="9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Cooperation</a:t>
          </a:r>
        </a:p>
        <a:p xmlns:a="http://schemas.openxmlformats.org/drawingml/2006/main">
          <a:r>
            <a:rPr lang="en-US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and Development (OECD</a:t>
          </a:r>
          <a:r>
            <a:rPr lang="en-US" sz="1000" b="1">
              <a:solidFill>
                <a:schemeClr val="bg1"/>
              </a:solidFill>
            </a:rPr>
            <a:t>)</a:t>
          </a:r>
        </a:p>
      </cdr:txBody>
    </cdr:sp>
  </cdr:relSizeAnchor>
  <cdr:relSizeAnchor xmlns:cdr="http://schemas.openxmlformats.org/drawingml/2006/chartDrawing">
    <cdr:from>
      <cdr:x>0.84542</cdr:x>
      <cdr:y>0.01646</cdr:y>
    </cdr:from>
    <cdr:to>
      <cdr:x>0.98729</cdr:x>
      <cdr:y>0.11068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00000000-0008-0000-0400-000008000000}"/>
            </a:ext>
          </a:extLst>
        </cdr:cNvPr>
        <cdr:cNvPicPr preferRelativeResize="0"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155825" y="50800"/>
          <a:ext cx="361767" cy="290755"/>
        </a:xfrm>
        <a:prstGeom xmlns:a="http://schemas.openxmlformats.org/drawingml/2006/main" prst="rect">
          <a:avLst/>
        </a:prstGeom>
      </cdr:spPr>
    </cdr:pic>
  </cdr:relSizeAnchor>
</c:userShapes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0.00516</cdr:x>
      <cdr:y>0</cdr:y>
    </cdr:from>
    <cdr:to>
      <cdr:x>1</cdr:x>
      <cdr:y>0.15195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537" y="0"/>
          <a:ext cx="2800349" cy="4412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Components of annual change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billion kilowatthours</a:t>
          </a:r>
        </a:p>
      </cdr:txBody>
    </cdr:sp>
  </cdr:relSizeAnchor>
  <cdr:relSizeAnchor xmlns:cdr="http://schemas.openxmlformats.org/drawingml/2006/chartDrawing">
    <cdr:from>
      <cdr:x>0.11696</cdr:x>
      <cdr:y>0.7198</cdr:y>
    </cdr:from>
    <cdr:to>
      <cdr:x>0.95393</cdr:x>
      <cdr:y>0.9975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07960" y="2168436"/>
          <a:ext cx="2203870" cy="836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9144" tIns="9144" rIns="9144" bIns="9144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net change</a:t>
          </a:r>
          <a:endParaRPr lang="en-US" sz="900" b="0" baseline="0">
            <a:solidFill>
              <a:schemeClr val="accen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baseline="0">
              <a:solidFill>
                <a:schemeClr val="accen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residential sales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baseline="0">
              <a:solidFill>
                <a:schemeClr val="accent3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industrial sales</a:t>
          </a:r>
          <a:endParaRPr lang="en-US" sz="900" b="0">
            <a:solidFill>
              <a:schemeClr val="accent3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>
              <a:solidFill>
                <a:schemeClr val="accent4">
                  <a:lumMod val="7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commercial and</a:t>
          </a:r>
          <a:r>
            <a:rPr lang="en-US" sz="900" b="0" baseline="0">
              <a:solidFill>
                <a:schemeClr val="accent4">
                  <a:lumMod val="7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900" b="0">
              <a:solidFill>
                <a:schemeClr val="accent4">
                  <a:lumMod val="7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transportation sales</a:t>
          </a:r>
          <a:endParaRPr lang="en-US" sz="900" b="0">
            <a:solidFill>
              <a:schemeClr val="accent4">
                <a:lumMod val="75000"/>
              </a:schemeClr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0" baseline="0">
              <a:solidFill>
                <a:schemeClr val="accent5"/>
              </a:solidFill>
              <a:latin typeface="Arial" panose="020B0604020202020204" pitchFamily="34" charset="0"/>
              <a:cs typeface="Arial" panose="020B0604020202020204" pitchFamily="34" charset="0"/>
            </a:rPr>
            <a:t>direct use</a:t>
          </a:r>
        </a:p>
        <a:p xmlns:a="http://schemas.openxmlformats.org/drawingml/2006/main">
          <a:endParaRPr lang="en-US" sz="900" b="0" baseline="0">
            <a:solidFill>
              <a:schemeClr val="accent5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="0" baseline="0">
            <a:solidFill>
              <a:schemeClr val="accent5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 b="0"/>
        </a:p>
      </cdr:txBody>
    </cdr:sp>
  </cdr:relSizeAnchor>
  <cdr:relSizeAnchor xmlns:cdr="http://schemas.openxmlformats.org/drawingml/2006/chartDrawing">
    <cdr:from>
      <cdr:x>0.54577</cdr:x>
      <cdr:y>0.13556</cdr:y>
    </cdr:from>
    <cdr:to>
      <cdr:x>0.76723</cdr:x>
      <cdr:y>0.21099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522681" y="440586"/>
          <a:ext cx="617864" cy="2451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b="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  <cdr:relSizeAnchor xmlns:cdr="http://schemas.openxmlformats.org/drawingml/2006/chartDrawing">
    <cdr:from>
      <cdr:x>0.84446</cdr:x>
      <cdr:y>0</cdr:y>
    </cdr:from>
    <cdr:to>
      <cdr:x>0.97733</cdr:x>
      <cdr:y>0.09132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00000000-0008-0000-2000-00000200000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169626" y="0"/>
          <a:ext cx="341375" cy="296790"/>
        </a:xfrm>
        <a:prstGeom xmlns:a="http://schemas.openxmlformats.org/drawingml/2006/main" prst="rect">
          <a:avLst/>
        </a:prstGeom>
      </cdr:spPr>
    </cdr:pic>
  </cdr:relSizeAnchor>
</c:userShapes>
</file>

<file path=xl/drawings/drawing81.xml><?xml version="1.0" encoding="utf-8"?>
<c:userShapes xmlns:c="http://schemas.openxmlformats.org/drawingml/2006/chart">
  <cdr:relSizeAnchor xmlns:cdr="http://schemas.openxmlformats.org/drawingml/2006/chartDrawing">
    <cdr:from>
      <cdr:x>0.01215</cdr:x>
      <cdr:y>0</cdr:y>
    </cdr:from>
    <cdr:to>
      <cdr:x>0.95139</cdr:x>
      <cdr:y>0.14583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3446" y="0"/>
          <a:ext cx="2585500" cy="4222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electricity consumption</a:t>
          </a:r>
          <a:endParaRPr lang="en-US" sz="10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billion </a:t>
          </a:r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+mn-cs"/>
            </a:rPr>
            <a:t>kilowatthours</a:t>
          </a:r>
          <a:endParaRPr lang="en-US" sz="1000">
            <a:latin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0.02463</cdr:x>
      <cdr:y>0.71934</cdr:y>
    </cdr:from>
    <cdr:to>
      <cdr:x>0.14143</cdr:x>
      <cdr:y>0.86232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68717" y="2337935"/>
          <a:ext cx="325867" cy="46470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>
            <a:lnSpc>
              <a:spcPct val="150000"/>
            </a:lnSpc>
          </a:pP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//</a:t>
          </a:r>
        </a:p>
        <a:p xmlns:a="http://schemas.openxmlformats.org/drawingml/2006/main">
          <a:pPr algn="r">
            <a:lnSpc>
              <a:spcPct val="150000"/>
            </a:lnSpc>
          </a:pP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</c:userShapes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419098</xdr:colOff>
      <xdr:row>3</xdr:row>
      <xdr:rowOff>168221</xdr:rowOff>
    </xdr:from>
    <xdr:to>
      <xdr:col>9</xdr:col>
      <xdr:colOff>224788</xdr:colOff>
      <xdr:row>20</xdr:row>
      <xdr:rowOff>116528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2100-000008000000}"/>
            </a:ext>
          </a:extLst>
        </xdr:cNvPr>
        <xdr:cNvGrpSpPr/>
      </xdr:nvGrpSpPr>
      <xdr:grpSpPr>
        <a:xfrm>
          <a:off x="1059178" y="732101"/>
          <a:ext cx="5292090" cy="3057267"/>
          <a:chOff x="628649" y="685746"/>
          <a:chExt cx="5448300" cy="3186333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00000000-0008-0000-2100-000003000000}"/>
              </a:ext>
            </a:extLst>
          </xdr:cNvPr>
          <xdr:cNvGraphicFramePr>
            <a:graphicFrameLocks/>
          </xdr:cNvGraphicFramePr>
        </xdr:nvGraphicFramePr>
        <xdr:xfrm>
          <a:off x="3352602" y="685800"/>
          <a:ext cx="2724347" cy="318627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1">
            <a:extLst>
              <a:ext uri="{FF2B5EF4-FFF2-40B4-BE49-F238E27FC236}">
                <a16:creationId xmlns:a16="http://schemas.microsoft.com/office/drawing/2014/main" id="{00000000-0008-0000-2100-000004000000}"/>
              </a:ext>
            </a:extLst>
          </xdr:cNvPr>
          <xdr:cNvGraphicFramePr>
            <a:graphicFrameLocks/>
          </xdr:cNvGraphicFramePr>
        </xdr:nvGraphicFramePr>
        <xdr:xfrm>
          <a:off x="637848" y="685746"/>
          <a:ext cx="2724347" cy="318627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A$30">
        <xdr:nvSpPr>
          <xdr:cNvPr id="6" name="TextBox 2">
            <a:extLst>
              <a:ext uri="{FF2B5EF4-FFF2-40B4-BE49-F238E27FC236}">
                <a16:creationId xmlns:a16="http://schemas.microsoft.com/office/drawing/2014/main" id="{00000000-0008-0000-2100-000006000000}"/>
              </a:ext>
            </a:extLst>
          </xdr:cNvPr>
          <xdr:cNvSpPr txBox="1"/>
        </xdr:nvSpPr>
        <xdr:spPr>
          <a:xfrm>
            <a:off x="628649" y="3607424"/>
            <a:ext cx="5409565" cy="23272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45720" rIns="45720" rtlCol="0" anchor="t">
            <a:noAutofit/>
          </a:bodyPr>
          <a:lstStyle/>
          <a:p>
            <a:fld id="{7EF8E3B6-523F-4EE3-9E3C-B987A9D55CCB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May 2026</a:t>
            </a:fld>
            <a:endParaRPr lang="en-US" sz="1100"/>
          </a:p>
        </xdr:txBody>
      </xdr:sp>
    </xdr:grpSp>
    <xdr:clientData/>
  </xdr:twoCellAnchor>
</xdr:wsDr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0.03958</cdr:x>
      <cdr:y>0</cdr:y>
    </cdr:from>
    <cdr:to>
      <cdr:x>1</cdr:x>
      <cdr:y>0.14947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7830" y="0"/>
          <a:ext cx="2616517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Components of annual change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short tons 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0.53672</cdr:x>
      <cdr:y>0.57047</cdr:y>
    </cdr:from>
    <cdr:to>
      <cdr:x>0.93824</cdr:x>
      <cdr:y>0.80694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417220" y="1723394"/>
          <a:ext cx="1060222" cy="7143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45720" rIns="45720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net change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baseline="0">
              <a:solidFill>
                <a:schemeClr val="accen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Western region</a:t>
          </a:r>
          <a:endParaRPr lang="en-US" sz="900" b="0">
            <a:solidFill>
              <a:schemeClr val="accent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0" baseline="0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Appalachian region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baseline="0">
              <a:solidFill>
                <a:schemeClr val="accent4">
                  <a:lumMod val="7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Interior region</a:t>
          </a:r>
          <a:endParaRPr lang="en-US" sz="1000" b="1" baseline="0">
            <a:solidFill>
              <a:schemeClr val="accent4">
                <a:lumMod val="75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endParaRPr lang="en-US" sz="1000" b="1">
            <a:solidFill>
              <a:schemeClr val="accent4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0.52693</cdr:x>
      <cdr:y>0.14314</cdr:y>
    </cdr:from>
    <cdr:to>
      <cdr:x>0.85679</cdr:x>
      <cdr:y>0.22151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349207" y="456142"/>
          <a:ext cx="844608" cy="2497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  <cdr:relSizeAnchor xmlns:cdr="http://schemas.openxmlformats.org/drawingml/2006/chartDrawing">
    <cdr:from>
      <cdr:x>0.86614</cdr:x>
      <cdr:y>0</cdr:y>
    </cdr:from>
    <cdr:to>
      <cdr:x>1</cdr:x>
      <cdr:y>0.09125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45247746-C3DF-4C2B-4855-EFBCEB66B27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217758" y="0"/>
          <a:ext cx="342747" cy="290798"/>
        </a:xfrm>
        <a:prstGeom xmlns:a="http://schemas.openxmlformats.org/drawingml/2006/main" prst="rect">
          <a:avLst/>
        </a:prstGeom>
      </cdr:spPr>
    </cdr:pic>
  </cdr:relSizeAnchor>
</c:userShapes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0.01215</cdr:x>
      <cdr:y>0</cdr:y>
    </cdr:from>
    <cdr:to>
      <cdr:x>0.95139</cdr:x>
      <cdr:y>0.13393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3330" y="0"/>
          <a:ext cx="2576523" cy="428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coal production  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short tons 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0.72332</cdr:y>
    </cdr:from>
    <cdr:to>
      <cdr:x>0.11325</cdr:x>
      <cdr:y>0.86915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4A903EBC-49F9-3DD3-99A7-A2F7F2B0129F}"/>
            </a:ext>
          </a:extLst>
        </cdr:cNvPr>
        <cdr:cNvSpPr txBox="1"/>
      </cdr:nvSpPr>
      <cdr:spPr>
        <a:xfrm xmlns:a="http://schemas.openxmlformats.org/drawingml/2006/main">
          <a:off x="0" y="2305050"/>
          <a:ext cx="289985" cy="46470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>
            <a:lnSpc>
              <a:spcPct val="150000"/>
            </a:lnSpc>
          </a:pP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//</a:t>
          </a:r>
        </a:p>
        <a:p xmlns:a="http://schemas.openxmlformats.org/drawingml/2006/main">
          <a:pPr algn="r">
            <a:lnSpc>
              <a:spcPct val="150000"/>
            </a:lnSpc>
          </a:pP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</c:userShapes>
</file>

<file path=xl/drawings/drawing8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345808</xdr:colOff>
      <xdr:row>3</xdr:row>
      <xdr:rowOff>107895</xdr:rowOff>
    </xdr:from>
    <xdr:to>
      <xdr:col>9</xdr:col>
      <xdr:colOff>151498</xdr:colOff>
      <xdr:row>20</xdr:row>
      <xdr:rowOff>69850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GrpSpPr/>
      </xdr:nvGrpSpPr>
      <xdr:grpSpPr>
        <a:xfrm>
          <a:off x="985888" y="671775"/>
          <a:ext cx="5292090" cy="3070915"/>
          <a:chOff x="501674" y="676220"/>
          <a:chExt cx="5537043" cy="3200455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00000000-0008-0000-2200-000003000000}"/>
              </a:ext>
            </a:extLst>
          </xdr:cNvPr>
          <xdr:cNvGraphicFramePr>
            <a:graphicFrameLocks/>
          </xdr:cNvGraphicFramePr>
        </xdr:nvGraphicFramePr>
        <xdr:xfrm>
          <a:off x="3295517" y="676275"/>
          <a:ext cx="2743200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1">
            <a:extLst>
              <a:ext uri="{FF2B5EF4-FFF2-40B4-BE49-F238E27FC236}">
                <a16:creationId xmlns:a16="http://schemas.microsoft.com/office/drawing/2014/main" id="{00000000-0008-0000-2200-000004000000}"/>
              </a:ext>
            </a:extLst>
          </xdr:cNvPr>
          <xdr:cNvGraphicFramePr>
            <a:graphicFrameLocks/>
          </xdr:cNvGraphicFramePr>
        </xdr:nvGraphicFramePr>
        <xdr:xfrm>
          <a:off x="561974" y="676220"/>
          <a:ext cx="2743198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B$30">
        <xdr:nvSpPr>
          <xdr:cNvPr id="6" name="TextBox 1">
            <a:extLst>
              <a:ext uri="{FF2B5EF4-FFF2-40B4-BE49-F238E27FC236}">
                <a16:creationId xmlns:a16="http://schemas.microsoft.com/office/drawing/2014/main" id="{00000000-0008-0000-2200-000006000000}"/>
              </a:ext>
            </a:extLst>
          </xdr:cNvPr>
          <xdr:cNvSpPr txBox="1"/>
        </xdr:nvSpPr>
        <xdr:spPr>
          <a:xfrm>
            <a:off x="501674" y="3654424"/>
            <a:ext cx="5486521" cy="19065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fld id="{1841C7F4-3BAC-400D-AFCA-3C11C35CF51F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May 2026</a:t>
            </a:fld>
            <a:endParaRPr lang="en-US" sz="1100"/>
          </a:p>
        </xdr:txBody>
      </xdr:sp>
    </xdr:grpSp>
    <xdr:clientData/>
  </xdr:twoCellAnchor>
</xdr:wsDr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0.03958</cdr:x>
      <cdr:y>0</cdr:y>
    </cdr:from>
    <cdr:to>
      <cdr:x>1</cdr:x>
      <cdr:y>0.21307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8576" y="0"/>
          <a:ext cx="2634624" cy="685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Components of annual change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short tons 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0.58392</cdr:x>
      <cdr:y>0.26299</cdr:y>
    </cdr:from>
    <cdr:to>
      <cdr:x>0.94488</cdr:x>
      <cdr:y>0.4936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624857" y="841678"/>
          <a:ext cx="1004432" cy="7380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9144" tIns="9144" rIns="9144" bIns="9144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net change</a:t>
          </a:r>
          <a:endParaRPr lang="en-US" sz="900" b="0" baseline="0">
            <a:solidFill>
              <a:schemeClr val="accent5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baseline="0">
              <a:solidFill>
                <a:schemeClr val="accent5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coke plants</a:t>
          </a:r>
          <a:endParaRPr lang="en-US" sz="900" b="0">
            <a:solidFill>
              <a:schemeClr val="accent5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baseline="0">
              <a:solidFill>
                <a:schemeClr val="accent4">
                  <a:lumMod val="7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electric power</a:t>
          </a:r>
          <a:endParaRPr lang="en-US" sz="900" b="0">
            <a:solidFill>
              <a:schemeClr val="accent4">
                <a:lumMod val="75000"/>
              </a:schemeClr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0" baseline="0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retail and  </a:t>
          </a:r>
        </a:p>
        <a:p xmlns:a="http://schemas.openxmlformats.org/drawingml/2006/main">
          <a:r>
            <a:rPr lang="en-US" sz="900" b="0" baseline="0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other industry</a:t>
          </a:r>
          <a:endParaRPr lang="en-US" sz="900" b="1" baseline="0">
            <a:solidFill>
              <a:schemeClr val="accent5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endParaRPr lang="en-US" sz="1000" b="1">
            <a:solidFill>
              <a:schemeClr val="accent4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100"/>
            <a:t> </a:t>
          </a:r>
        </a:p>
      </cdr:txBody>
    </cdr:sp>
  </cdr:relSizeAnchor>
  <cdr:relSizeAnchor xmlns:cdr="http://schemas.openxmlformats.org/drawingml/2006/chartDrawing">
    <cdr:from>
      <cdr:x>0.53316</cdr:x>
      <cdr:y>0.12526</cdr:y>
    </cdr:from>
    <cdr:to>
      <cdr:x>0.76985</cdr:x>
      <cdr:y>0.19097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483600" y="400890"/>
          <a:ext cx="658630" cy="2102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  <cdr:relSizeAnchor xmlns:cdr="http://schemas.openxmlformats.org/drawingml/2006/chartDrawing">
    <cdr:from>
      <cdr:x>0.84603</cdr:x>
      <cdr:y>0.00694</cdr:y>
    </cdr:from>
    <cdr:to>
      <cdr:x>0.98044</cdr:x>
      <cdr:y>0.09779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00000000-0008-0000-2200-00000200000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146300" y="22225"/>
          <a:ext cx="340978" cy="290755"/>
        </a:xfrm>
        <a:prstGeom xmlns:a="http://schemas.openxmlformats.org/drawingml/2006/main" prst="rect">
          <a:avLst/>
        </a:prstGeom>
      </cdr:spPr>
    </cdr:pic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0.01215</cdr:x>
      <cdr:y>3.12461E-7</cdr:y>
    </cdr:from>
    <cdr:to>
      <cdr:x>0.95139</cdr:x>
      <cdr:y>0.12799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4682" y="1"/>
          <a:ext cx="2681026" cy="4096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coal consumption  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short tons </a:t>
          </a:r>
          <a:endParaRPr lang="en-US" sz="1100"/>
        </a:p>
      </cdr:txBody>
    </cdr:sp>
  </cdr:relSizeAnchor>
</c:userShapes>
</file>

<file path=xl/drawings/drawing8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3</xdr:row>
      <xdr:rowOff>85725</xdr:rowOff>
    </xdr:from>
    <xdr:to>
      <xdr:col>9</xdr:col>
      <xdr:colOff>529590</xdr:colOff>
      <xdr:row>23</xdr:row>
      <xdr:rowOff>66675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0000000-0008-0000-2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9.xml><?xml version="1.0" encoding="utf-8"?>
<c:userShapes xmlns:c="http://schemas.openxmlformats.org/drawingml/2006/chart">
  <cdr:relSizeAnchor xmlns:cdr="http://schemas.openxmlformats.org/drawingml/2006/chartDrawing">
    <cdr:from>
      <cdr:x>0.00523</cdr:x>
      <cdr:y>0.00888</cdr:y>
    </cdr:from>
    <cdr:to>
      <cdr:x>0.82056</cdr:x>
      <cdr:y>0.1568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8574" y="28575"/>
          <a:ext cx="4457701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electric power coal inventories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short tons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0.09108</cdr:x>
      <cdr:y>0.58104</cdr:y>
    </cdr:from>
    <cdr:to>
      <cdr:x>0.54927</cdr:x>
      <cdr:y>0.64613</cdr:y>
    </cdr:to>
    <cdr:sp macro="" textlink="'34'!$A$115">
      <cdr:nvSpPr>
        <cdr:cNvPr id="7" name="TextBox 6"/>
        <cdr:cNvSpPr txBox="1"/>
      </cdr:nvSpPr>
      <cdr:spPr>
        <a:xfrm xmlns:a="http://schemas.openxmlformats.org/drawingml/2006/main">
          <a:off x="466396" y="1870629"/>
          <a:ext cx="2346226" cy="2095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09447631-4411-402C-AAFB-6F4CEFF222CA}" type="TxLink">
            <a:rPr lang="en-US" sz="900" b="1" i="0" u="none" strike="noStrike">
              <a:solidFill>
                <a:srgbClr val="ADADAD"/>
              </a:solidFill>
              <a:latin typeface="Arial"/>
              <a:cs typeface="Arial"/>
            </a:rPr>
            <a:pPr/>
            <a:t>monthly range from Jan 2021 − Dec 2025</a:t>
          </a:fld>
          <a:endParaRPr lang="en-US" sz="1100" b="0">
            <a:solidFill>
              <a:schemeClr val="bg1">
                <a:lumMod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0.00987</cdr:x>
      <cdr:y>0.91165</cdr:y>
    </cdr:from>
    <cdr:to>
      <cdr:x>0.9158</cdr:x>
      <cdr:y>0.99197</cdr:y>
    </cdr:to>
    <cdr:sp macro="" textlink="'34'!$A$113">
      <cdr:nvSpPr>
        <cdr:cNvPr id="3" name="TextBox 2"/>
        <cdr:cNvSpPr txBox="1"/>
      </cdr:nvSpPr>
      <cdr:spPr>
        <a:xfrm xmlns:a="http://schemas.openxmlformats.org/drawingml/2006/main">
          <a:off x="53976" y="2882900"/>
          <a:ext cx="4953024" cy="2540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9144" rIns="9144" bIns="9144" rtlCol="0"/>
        <a:lstStyle xmlns:a="http://schemas.openxmlformats.org/drawingml/2006/main"/>
        <a:p xmlns:a="http://schemas.openxmlformats.org/drawingml/2006/main">
          <a:fld id="{C786E94E-84F4-42BB-8DDC-67784566A70B}" type="TxLink">
            <a:rPr lang="en-US" sz="9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Data source: U.S. Energy Information Administration, Short-Term Energy Outlook, May 2026</a:t>
          </a:fld>
          <a:endParaRPr lang="en-US" sz="1100"/>
        </a:p>
      </cdr:txBody>
    </cdr:sp>
  </cdr:relSizeAnchor>
  <cdr:relSizeAnchor xmlns:cdr="http://schemas.openxmlformats.org/drawingml/2006/chartDrawing">
    <cdr:from>
      <cdr:x>0.91208</cdr:x>
      <cdr:y>0.02465</cdr:y>
    </cdr:from>
    <cdr:to>
      <cdr:x>0.98257</cdr:x>
      <cdr:y>0.11496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3F564D15-4241-7EEE-1A90-ECD0F5EC9CA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670425" y="79375"/>
          <a:ext cx="360955" cy="290748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0.1126</cdr:x>
      <cdr:y>0.32337</cdr:y>
    </cdr:from>
    <cdr:to>
      <cdr:x>0.71991</cdr:x>
      <cdr:y>0.82132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08871" y="982548"/>
          <a:ext cx="1665973" cy="15130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non-OPEC</a:t>
          </a:r>
          <a:endParaRPr lang="en-US" sz="900">
            <a:solidFill>
              <a:schemeClr val="bg1"/>
            </a:solidFill>
            <a:effectLst/>
          </a:endParaRPr>
        </a:p>
        <a:p xmlns:a="http://schemas.openxmlformats.org/drawingml/2006/main">
          <a:endParaRPr lang="en-US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Organization of the </a:t>
          </a:r>
        </a:p>
        <a:p xmlns:a="http://schemas.openxmlformats.org/drawingml/2006/main">
          <a:r>
            <a:rPr lang="en-US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Petroleum Exporting</a:t>
          </a:r>
          <a:endParaRPr lang="en-US" sz="90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Countries (OPEC)</a:t>
          </a:r>
        </a:p>
        <a:p xmlns:a="http://schemas.openxmlformats.org/drawingml/2006/main">
          <a:endParaRPr lang="en-US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0.70776</cdr:x>
      <cdr:y>0.1358</cdr:y>
    </cdr:from>
    <cdr:to>
      <cdr:x>0.92935</cdr:x>
      <cdr:y>0.20356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804777" y="419095"/>
          <a:ext cx="565052" cy="20911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</c:userShapes>
</file>

<file path=xl/drawings/drawing9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488950</xdr:colOff>
      <xdr:row>3</xdr:row>
      <xdr:rowOff>79043</xdr:rowOff>
    </xdr:from>
    <xdr:to>
      <xdr:col>10</xdr:col>
      <xdr:colOff>104140</xdr:colOff>
      <xdr:row>23</xdr:row>
      <xdr:rowOff>82547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pSpPr/>
      </xdr:nvGrpSpPr>
      <xdr:grpSpPr>
        <a:xfrm>
          <a:off x="1098550" y="612443"/>
          <a:ext cx="5162550" cy="3356304"/>
          <a:chOff x="597088" y="533233"/>
          <a:chExt cx="5508437" cy="3239316"/>
        </a:xfrm>
      </xdr:grpSpPr>
      <xdr:graphicFrame macro="">
        <xdr:nvGraphicFramePr>
          <xdr:cNvPr id="6" name="Chart 2">
            <a:extLst>
              <a:ext uri="{FF2B5EF4-FFF2-40B4-BE49-F238E27FC236}">
                <a16:creationId xmlns:a16="http://schemas.microsoft.com/office/drawing/2014/main" id="{00000000-0008-0000-2400-000006000000}"/>
              </a:ext>
            </a:extLst>
          </xdr:cNvPr>
          <xdr:cNvGraphicFramePr>
            <a:graphicFrameLocks/>
          </xdr:cNvGraphicFramePr>
        </xdr:nvGraphicFramePr>
        <xdr:xfrm>
          <a:off x="3142137" y="533233"/>
          <a:ext cx="2963388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2" name="Chart 1">
            <a:extLst>
              <a:ext uri="{FF2B5EF4-FFF2-40B4-BE49-F238E27FC236}">
                <a16:creationId xmlns:a16="http://schemas.microsoft.com/office/drawing/2014/main" id="{00000000-0008-0000-2400-000002000000}"/>
              </a:ext>
            </a:extLst>
          </xdr:cNvPr>
          <xdr:cNvGraphicFramePr>
            <a:graphicFrameLocks/>
          </xdr:cNvGraphicFramePr>
        </xdr:nvGraphicFramePr>
        <xdr:xfrm>
          <a:off x="619365" y="533397"/>
          <a:ext cx="2523744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A$37">
        <xdr:nvSpPr>
          <xdr:cNvPr id="4" name="TextBox 2">
            <a:extLst>
              <a:ext uri="{FF2B5EF4-FFF2-40B4-BE49-F238E27FC236}">
                <a16:creationId xmlns:a16="http://schemas.microsoft.com/office/drawing/2014/main" id="{00000000-0008-0000-2400-000004000000}"/>
              </a:ext>
            </a:extLst>
          </xdr:cNvPr>
          <xdr:cNvSpPr txBox="1"/>
        </xdr:nvSpPr>
        <xdr:spPr>
          <a:xfrm>
            <a:off x="609601" y="3100010"/>
            <a:ext cx="5465868" cy="2139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bIns="9144" rtlCol="0" anchor="t">
            <a:noAutofit/>
          </a:bodyPr>
          <a:lstStyle/>
          <a:p>
            <a:fld id="{91AB9432-3120-419E-B29A-52329C0496E9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May 2026</a:t>
            </a:fld>
            <a:endParaRPr lang="en-US" sz="1100">
              <a:solidFill>
                <a:sysClr val="windowText" lastClr="000000"/>
              </a:solidFill>
            </a:endParaRPr>
          </a:p>
        </xdr:txBody>
      </xdr:sp>
      <xdr:sp macro="" textlink="$A$35">
        <xdr:nvSpPr>
          <xdr:cNvPr id="5" name="TextBox 1">
            <a:extLst>
              <a:ext uri="{FF2B5EF4-FFF2-40B4-BE49-F238E27FC236}">
                <a16:creationId xmlns:a16="http://schemas.microsoft.com/office/drawing/2014/main" id="{00000000-0008-0000-2400-000005000000}"/>
              </a:ext>
            </a:extLst>
          </xdr:cNvPr>
          <xdr:cNvSpPr txBox="1"/>
        </xdr:nvSpPr>
        <xdr:spPr>
          <a:xfrm>
            <a:off x="597088" y="3249407"/>
            <a:ext cx="5498874" cy="5231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91440" rIns="9144" rtlCol="0" anchor="t">
            <a:noAutofit/>
          </a:bodyPr>
          <a:lstStyle/>
          <a:p>
            <a:fld id="{1F0888C4-D75E-4E7D-BF05-381F7FF4EF88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Note: Hydropower excludes pumped storage generation. Liquids include ethanol, biodiesel, renewable diesel, other biofuels, and biofuel losses and coproducts.Waste biomass includes municipal waste from biogenic sources, landfill gas, and non-wood waste.</a:t>
            </a:fld>
            <a:endParaRPr lang="en-US" sz="1100"/>
          </a:p>
        </xdr:txBody>
      </xdr:sp>
    </xdr:grpSp>
    <xdr:clientData/>
  </xdr:twoCellAnchor>
</xdr:wsDr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0.6813</cdr:x>
      <cdr:y>0.22624</cdr:y>
    </cdr:from>
    <cdr:to>
      <cdr:x>0.99308</cdr:x>
      <cdr:y>0.67666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876834" y="724659"/>
          <a:ext cx="858880" cy="14427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net change</a:t>
          </a:r>
        </a:p>
        <a:p xmlns:a="http://schemas.openxmlformats.org/drawingml/2006/main">
          <a:r>
            <a:rPr lang="en-US" sz="900" b="0">
              <a:solidFill>
                <a:schemeClr val="accent4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solar </a:t>
          </a:r>
        </a:p>
        <a:p xmlns:a="http://schemas.openxmlformats.org/drawingml/2006/main">
          <a:r>
            <a:rPr lang="en-US" sz="900" b="0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wind</a:t>
          </a:r>
        </a:p>
        <a:p xmlns:a="http://schemas.openxmlformats.org/drawingml/2006/main">
          <a:r>
            <a:rPr lang="en-US" sz="900" b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hydropower</a:t>
          </a:r>
        </a:p>
        <a:p xmlns:a="http://schemas.openxmlformats.org/drawingml/2006/main">
          <a:r>
            <a:rPr lang="en-US" sz="900" b="0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liquid biofuels</a:t>
          </a:r>
        </a:p>
        <a:p xmlns:a="http://schemas.openxmlformats.org/drawingml/2006/main">
          <a:r>
            <a:rPr lang="en-US" sz="900" b="0">
              <a:solidFill>
                <a:schemeClr val="accent5"/>
              </a:solidFill>
              <a:latin typeface="Arial" panose="020B0604020202020204" pitchFamily="34" charset="0"/>
              <a:cs typeface="Arial" panose="020B0604020202020204" pitchFamily="34" charset="0"/>
            </a:rPr>
            <a:t>geothermal</a:t>
          </a:r>
        </a:p>
        <a:p xmlns:a="http://schemas.openxmlformats.org/drawingml/2006/main">
          <a:r>
            <a:rPr lang="en-US" sz="900" b="0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wood biomass</a:t>
          </a:r>
        </a:p>
        <a:p xmlns:a="http://schemas.openxmlformats.org/drawingml/2006/main">
          <a:r>
            <a:rPr lang="en-US" sz="900" b="0">
              <a:solidFill>
                <a:schemeClr val="accent2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waste biomass</a:t>
          </a:r>
        </a:p>
      </cdr:txBody>
    </cdr:sp>
  </cdr:relSizeAnchor>
  <cdr:relSizeAnchor xmlns:cdr="http://schemas.openxmlformats.org/drawingml/2006/chartDrawing">
    <cdr:from>
      <cdr:x>0.84224</cdr:x>
      <cdr:y>0.02478</cdr:y>
    </cdr:from>
    <cdr:to>
      <cdr:x>0.97234</cdr:x>
      <cdr:y>0.11563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00000000-0008-0000-2400-00000900000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320176" y="79375"/>
          <a:ext cx="358388" cy="290996"/>
        </a:xfrm>
        <a:prstGeom xmlns:a="http://schemas.openxmlformats.org/drawingml/2006/main" prst="rect">
          <a:avLst/>
        </a:prstGeom>
      </cdr:spPr>
    </cdr:pic>
  </cdr:relSizeAnchor>
</c:userShapes>
</file>

<file path=xl/drawings/drawing9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412286</xdr:colOff>
      <xdr:row>3</xdr:row>
      <xdr:rowOff>98447</xdr:rowOff>
    </xdr:from>
    <xdr:to>
      <xdr:col>5</xdr:col>
      <xdr:colOff>332657</xdr:colOff>
      <xdr:row>39</xdr:row>
      <xdr:rowOff>53188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369" y="659364"/>
          <a:ext cx="8873871" cy="6431741"/>
        </a:xfrm>
        <a:prstGeom prst="rect">
          <a:avLst/>
        </a:prstGeom>
      </xdr:spPr>
    </xdr:pic>
    <xdr:clientData/>
  </xdr:twoCellAnchor>
</xdr:wsDr>
</file>

<file path=xl/drawings/drawing9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3</xdr:row>
      <xdr:rowOff>9525</xdr:rowOff>
    </xdr:from>
    <xdr:to>
      <xdr:col>9</xdr:col>
      <xdr:colOff>415290</xdr:colOff>
      <xdr:row>22</xdr:row>
      <xdr:rowOff>152400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4.xml><?xml version="1.0" encoding="utf-8"?>
<c:userShapes xmlns:c="http://schemas.openxmlformats.org/drawingml/2006/chart">
  <cdr:absSizeAnchor xmlns:cdr="http://schemas.openxmlformats.org/drawingml/2006/chartDrawing">
    <cdr:from>
      <cdr:x>0.00116</cdr:x>
      <cdr:y>0.907</cdr:y>
    </cdr:from>
    <cdr:ext cx="5200650" cy="279633"/>
    <cdr:sp macro="" textlink="'37'!$A$49">
      <cdr:nvSpPr>
        <cdr:cNvPr id="2" name="TextBox 1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6350" y="2871086"/>
          <a:ext cx="5200650" cy="2796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Ins="9144" bIns="9144" rtlCol="0"/>
        <a:lstStyle xmlns:a="http://schemas.openxmlformats.org/drawingml/2006/main"/>
        <a:p xmlns:a="http://schemas.openxmlformats.org/drawingml/2006/main">
          <a:pPr algn="l"/>
          <a:fld id="{210FA31A-C0D9-439B-BFA5-2895FEC1A022}" type="TxLink">
            <a:rPr lang="en-US" sz="900" b="0" i="0" u="none" strike="noStrike">
              <a:solidFill>
                <a:srgbClr val="000000"/>
              </a:solidFill>
              <a:latin typeface="Arialri"/>
              <a:cs typeface="Arial" pitchFamily="34" charset="0"/>
            </a:rPr>
            <a:pPr algn="l"/>
            <a:t>Data source: U.S. Energy Information Administration, Short-Term Energy Outlook, May 2026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relSizeAnchor xmlns:cdr="http://schemas.openxmlformats.org/drawingml/2006/chartDrawing">
    <cdr:from>
      <cdr:x>0.86768</cdr:x>
      <cdr:y>0.16829</cdr:y>
    </cdr:from>
    <cdr:to>
      <cdr:x>0.96524</cdr:x>
      <cdr:y>0.26001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4443065" y="560075"/>
          <a:ext cx="499569" cy="3052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  <cdr:relSizeAnchor xmlns:cdr="http://schemas.openxmlformats.org/drawingml/2006/chartDrawing">
    <cdr:from>
      <cdr:x>0.9065</cdr:x>
      <cdr:y>0.0217</cdr:y>
    </cdr:from>
    <cdr:to>
      <cdr:x>0.97705</cdr:x>
      <cdr:y>0.11201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C6462EC3-7B02-66F7-C4D5-20F357A1499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641850" y="69850"/>
          <a:ext cx="361283" cy="290748"/>
        </a:xfrm>
        <a:prstGeom xmlns:a="http://schemas.openxmlformats.org/drawingml/2006/main" prst="rect">
          <a:avLst/>
        </a:prstGeom>
      </cdr:spPr>
    </cdr:pic>
  </cdr:relSizeAnchor>
</c:userShapes>
</file>

<file path=xl/drawings/drawing9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418465</xdr:colOff>
      <xdr:row>3</xdr:row>
      <xdr:rowOff>174625</xdr:rowOff>
    </xdr:from>
    <xdr:to>
      <xdr:col>9</xdr:col>
      <xdr:colOff>135255</xdr:colOff>
      <xdr:row>19</xdr:row>
      <xdr:rowOff>188754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2700-000009000000}"/>
            </a:ext>
          </a:extLst>
        </xdr:cNvPr>
        <xdr:cNvGrpSpPr/>
      </xdr:nvGrpSpPr>
      <xdr:grpSpPr>
        <a:xfrm>
          <a:off x="1355725" y="708025"/>
          <a:ext cx="5294630" cy="3184049"/>
          <a:chOff x="919476" y="752475"/>
          <a:chExt cx="5484266" cy="3214529"/>
        </a:xfrm>
      </xdr:grpSpPr>
      <xdr:graphicFrame macro="">
        <xdr:nvGraphicFramePr>
          <xdr:cNvPr id="4" name="Chart 2">
            <a:extLst>
              <a:ext uri="{FF2B5EF4-FFF2-40B4-BE49-F238E27FC236}">
                <a16:creationId xmlns:a16="http://schemas.microsoft.com/office/drawing/2014/main" id="{00000000-0008-0000-2700-000004000000}"/>
              </a:ext>
            </a:extLst>
          </xdr:cNvPr>
          <xdr:cNvGraphicFramePr>
            <a:graphicFrameLocks/>
          </xdr:cNvGraphicFramePr>
        </xdr:nvGraphicFramePr>
        <xdr:xfrm>
          <a:off x="5108469" y="752475"/>
          <a:ext cx="1292332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Chart 1">
            <a:extLst>
              <a:ext uri="{FF2B5EF4-FFF2-40B4-BE49-F238E27FC236}">
                <a16:creationId xmlns:a16="http://schemas.microsoft.com/office/drawing/2014/main" id="{00000000-0008-0000-2700-000003000000}"/>
              </a:ext>
            </a:extLst>
          </xdr:cNvPr>
          <xdr:cNvGraphicFramePr>
            <a:graphicFrameLocks/>
          </xdr:cNvGraphicFramePr>
        </xdr:nvGraphicFramePr>
        <xdr:xfrm>
          <a:off x="942976" y="753366"/>
          <a:ext cx="4185855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A$32">
        <xdr:nvSpPr>
          <xdr:cNvPr id="6" name="TextBox 2">
            <a:extLst>
              <a:ext uri="{FF2B5EF4-FFF2-40B4-BE49-F238E27FC236}">
                <a16:creationId xmlns:a16="http://schemas.microsoft.com/office/drawing/2014/main" id="{00000000-0008-0000-2700-000006000000}"/>
              </a:ext>
            </a:extLst>
          </xdr:cNvPr>
          <xdr:cNvSpPr txBox="1"/>
        </xdr:nvSpPr>
        <xdr:spPr>
          <a:xfrm>
            <a:off x="919476" y="3518505"/>
            <a:ext cx="5484266" cy="23264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fld id="{3466CA7B-806E-4D4D-AF99-18D9387ADCF6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May 2026</a:t>
            </a:fld>
            <a:endParaRPr lang="en-US" sz="1100"/>
          </a:p>
        </xdr:txBody>
      </xdr:sp>
      <xdr:sp macro="" textlink="$A$33">
        <xdr:nvSpPr>
          <xdr:cNvPr id="7" name="TextBox 1">
            <a:extLst>
              <a:ext uri="{FF2B5EF4-FFF2-40B4-BE49-F238E27FC236}">
                <a16:creationId xmlns:a16="http://schemas.microsoft.com/office/drawing/2014/main" id="{00000000-0008-0000-2700-000007000000}"/>
              </a:ext>
            </a:extLst>
          </xdr:cNvPr>
          <xdr:cNvSpPr txBox="1"/>
        </xdr:nvSpPr>
        <xdr:spPr>
          <a:xfrm>
            <a:off x="962025" y="3726439"/>
            <a:ext cx="5275428" cy="240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45720" tIns="27432" rIns="9144" bIns="9144" rtlCol="0" anchor="t">
            <a:noAutofit/>
          </a:bodyPr>
          <a:lstStyle/>
          <a:p>
            <a:fld id="{E4EBED5A-D84A-4166-83DA-2D65E243190E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Note: EIA calculations based on National Oceanic and Atmospheric Administration (NOAA) data.</a:t>
            </a:fld>
            <a:endParaRPr lang="en-US" sz="1100"/>
          </a:p>
        </xdr:txBody>
      </xdr:sp>
    </xdr:grpSp>
    <xdr:clientData/>
  </xdr:twoCellAnchor>
</xdr:wsDr>
</file>

<file path=xl/drawings/drawing96.xml><?xml version="1.0" encoding="utf-8"?>
<c:userShapes xmlns:c="http://schemas.openxmlformats.org/drawingml/2006/chart">
  <cdr:relSizeAnchor xmlns:cdr="http://schemas.openxmlformats.org/drawingml/2006/chartDrawing">
    <cdr:from>
      <cdr:x>0.66439</cdr:x>
      <cdr:y>0.00992</cdr:y>
    </cdr:from>
    <cdr:to>
      <cdr:x>0.95043</cdr:x>
      <cdr:y>0.10077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55242D14-EB62-BD02-6777-F03F3B452FB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03275" y="31750"/>
          <a:ext cx="345829" cy="290755"/>
        </a:xfrm>
        <a:prstGeom xmlns:a="http://schemas.openxmlformats.org/drawingml/2006/main" prst="rect">
          <a:avLst/>
        </a:prstGeom>
      </cdr:spPr>
    </cdr:pic>
  </cdr:relSizeAnchor>
</c:userShapes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</cdr:x>
      <cdr:y>3.17478E-7</cdr:y>
    </cdr:from>
    <cdr:to>
      <cdr:x>0.63512</cdr:x>
      <cdr:y>0.14555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1"/>
          <a:ext cx="2906989" cy="4584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eaLnBrk="0" hangingPunct="0"/>
          <a:r>
            <a:rPr lang="en-US" sz="10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winter heating degree days</a:t>
          </a:r>
        </a:p>
        <a:p xmlns:a="http://schemas.openxmlformats.org/drawingml/2006/main">
          <a:pPr marL="0" marR="0" lvl="0" indent="0" defTabSz="914400" rtl="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population-weighted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eaLnBrk="0" hangingPunct="0"/>
          <a:endParaRPr lang="en-US" sz="10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0.0371</cdr:x>
      <cdr:y>0.71429</cdr:y>
    </cdr:from>
    <cdr:to>
      <cdr:x>0.24663</cdr:x>
      <cdr:y>1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161924" y="300900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0.84028</cdr:x>
      <cdr:y>0.14385</cdr:y>
    </cdr:from>
    <cdr:to>
      <cdr:x>0.84101</cdr:x>
      <cdr:y>0.28246</cdr:y>
    </cdr:to>
    <cdr:cxnSp macro="">
      <cdr:nvCxnSpPr>
        <cdr:cNvPr id="7" name="Straight Arrow Connector 6">
          <a:extLst xmlns:a="http://schemas.openxmlformats.org/drawingml/2006/main">
            <a:ext uri="{FF2B5EF4-FFF2-40B4-BE49-F238E27FC236}">
              <a16:creationId xmlns:a16="http://schemas.microsoft.com/office/drawing/2014/main" id="{2651996A-7D80-DA6F-A1B3-7441DEE5DA54}"/>
            </a:ext>
          </a:extLst>
        </cdr:cNvPr>
        <cdr:cNvCxnSpPr/>
      </cdr:nvCxnSpPr>
      <cdr:spPr bwMode="auto">
        <a:xfrm xmlns:a="http://schemas.openxmlformats.org/drawingml/2006/main" flipH="1">
          <a:off x="3667124" y="460375"/>
          <a:ext cx="3177" cy="443609"/>
        </a:xfrm>
        <a:prstGeom xmlns:a="http://schemas.openxmlformats.org/drawingml/2006/main" prst="straightConnector1">
          <a:avLst/>
        </a:prstGeom>
        <a:ln xmlns:a="http://schemas.openxmlformats.org/drawingml/2006/main" w="12700">
          <a:headEnd type="triangle"/>
          <a:tailEnd type="triangle"/>
        </a:ln>
        <a:effectLst xmlns:a="http://schemas.openxmlformats.org/drawingml/2006/main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0.84464</cdr:x>
      <cdr:y>0.13179</cdr:y>
    </cdr:from>
    <cdr:to>
      <cdr:x>1</cdr:x>
      <cdr:y>0.35798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403594" y="410291"/>
          <a:ext cx="626045" cy="7041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colder</a:t>
          </a:r>
          <a:endParaRPr lang="en-US" sz="9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r>
            <a:rPr lang="en-US" sz="900" b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milder</a:t>
          </a:r>
          <a:endParaRPr lang="en-US" sz="9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0.62554</cdr:x>
      <cdr:y>0.09054</cdr:y>
    </cdr:from>
    <cdr:to>
      <cdr:x>0.7809</cdr:x>
      <cdr:y>0.31673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B095E4AD-7C2E-10F1-F550-3D7631389C22}"/>
            </a:ext>
          </a:extLst>
        </cdr:cNvPr>
        <cdr:cNvSpPr txBox="1"/>
      </cdr:nvSpPr>
      <cdr:spPr>
        <a:xfrm xmlns:a="http://schemas.openxmlformats.org/drawingml/2006/main">
          <a:off x="2519680" y="287020"/>
          <a:ext cx="625795" cy="7170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9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180974</xdr:colOff>
      <xdr:row>3</xdr:row>
      <xdr:rowOff>94690</xdr:rowOff>
    </xdr:from>
    <xdr:to>
      <xdr:col>9</xdr:col>
      <xdr:colOff>424815</xdr:colOff>
      <xdr:row>23</xdr:row>
      <xdr:rowOff>31234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00000000-0008-0000-2800-000005000000}"/>
            </a:ext>
          </a:extLst>
        </xdr:cNvPr>
        <xdr:cNvGrpSpPr/>
      </xdr:nvGrpSpPr>
      <xdr:grpSpPr>
        <a:xfrm>
          <a:off x="1049654" y="628090"/>
          <a:ext cx="5120641" cy="3289344"/>
          <a:chOff x="809624" y="570940"/>
          <a:chExt cx="5685287" cy="3172761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00000000-0008-0000-2800-000003000000}"/>
              </a:ext>
            </a:extLst>
          </xdr:cNvPr>
          <xdr:cNvGraphicFramePr>
            <a:graphicFrameLocks/>
          </xdr:cNvGraphicFramePr>
        </xdr:nvGraphicFramePr>
        <xdr:xfrm>
          <a:off x="5152611" y="570940"/>
          <a:ext cx="1342300" cy="317220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2" name="Chart 1">
            <a:extLst>
              <a:ext uri="{FF2B5EF4-FFF2-40B4-BE49-F238E27FC236}">
                <a16:creationId xmlns:a16="http://schemas.microsoft.com/office/drawing/2014/main" id="{00000000-0008-0000-2800-000002000000}"/>
              </a:ext>
            </a:extLst>
          </xdr:cNvPr>
          <xdr:cNvGraphicFramePr>
            <a:graphicFrameLocks/>
          </xdr:cNvGraphicFramePr>
        </xdr:nvGraphicFramePr>
        <xdr:xfrm>
          <a:off x="862011" y="571495"/>
          <a:ext cx="4315216" cy="317220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A$35">
        <xdr:nvSpPr>
          <xdr:cNvPr id="6" name="TextBox 2">
            <a:extLst>
              <a:ext uri="{FF2B5EF4-FFF2-40B4-BE49-F238E27FC236}">
                <a16:creationId xmlns:a16="http://schemas.microsoft.com/office/drawing/2014/main" id="{00000000-0008-0000-2800-000006000000}"/>
              </a:ext>
            </a:extLst>
          </xdr:cNvPr>
          <xdr:cNvSpPr txBox="1"/>
        </xdr:nvSpPr>
        <xdr:spPr>
          <a:xfrm>
            <a:off x="809624" y="3350800"/>
            <a:ext cx="5657790" cy="16958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bIns="9144" rtlCol="0" anchor="t">
            <a:noAutofit/>
          </a:bodyPr>
          <a:lstStyle/>
          <a:p>
            <a:fld id="{725862C8-A425-434D-9611-3DB88EB8A23F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May 2026</a:t>
            </a:fld>
            <a:endParaRPr lang="en-US" sz="1100"/>
          </a:p>
        </xdr:txBody>
      </xdr:sp>
      <xdr:sp macro="" textlink="$A$36">
        <xdr:nvSpPr>
          <xdr:cNvPr id="7" name="TextBox 1">
            <a:extLst>
              <a:ext uri="{FF2B5EF4-FFF2-40B4-BE49-F238E27FC236}">
                <a16:creationId xmlns:a16="http://schemas.microsoft.com/office/drawing/2014/main" id="{00000000-0008-0000-2800-000007000000}"/>
              </a:ext>
            </a:extLst>
          </xdr:cNvPr>
          <xdr:cNvSpPr txBox="1"/>
        </xdr:nvSpPr>
        <xdr:spPr>
          <a:xfrm>
            <a:off x="815974" y="3512607"/>
            <a:ext cx="5302251" cy="21891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Ins="9144" rtlCol="0" anchor="t">
            <a:noAutofit/>
          </a:bodyPr>
          <a:lstStyle/>
          <a:p>
            <a:fld id="{3983062D-A971-408D-B9E2-727989F4FDF7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Note: EIA calculations based on National Oceanic and Atmospheric Administration (NOAA) data.</a:t>
            </a:fld>
            <a:endParaRPr lang="en-US" sz="1100"/>
          </a:p>
        </xdr:txBody>
      </xdr:sp>
    </xdr:grpSp>
    <xdr:clientData/>
  </xdr:twoCellAnchor>
</xdr:wsDr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0.65654</cdr:x>
      <cdr:y>0.013</cdr:y>
    </cdr:from>
    <cdr:to>
      <cdr:x>0.95063</cdr:x>
      <cdr:y>0.10385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00000000-0008-0000-2800-00000400000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93750" y="41275"/>
          <a:ext cx="355549" cy="288401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es"/>
    </sheetNames>
    <definedNames>
      <definedName name="TransList"/>
    </definedNames>
    <sheetDataSet>
      <sheetData sheetId="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Kaze, Ornella" id="{ABBFF085-9223-4A3A-9F39-3778F6DDEB6E}" userId="S::Ornella.Kaze@eia.gov::49cdf73b-77a6-47d4-9e47-9515f29d56ba" providerId="AD"/>
</personList>
</file>

<file path=xl/theme/theme1.xml><?xml version="1.0" encoding="utf-8"?>
<a:theme xmlns:a="http://schemas.openxmlformats.org/drawingml/2006/main" name="Office Theme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Q5" dT="2025-12-17T15:54:39.62" personId="{ABBFF085-9223-4A3A-9F39-3778F6DDEB6E}" id="{31624D57-B415-4109-B9AB-39D6EADE88B8}">
    <text>Add Alaska, &amp; replace NGOM w/ L48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ia.gov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26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2.xml"/><Relationship Id="rId2" Type="http://schemas.openxmlformats.org/officeDocument/2006/relationships/printerSettings" Target="../printerSettings/printerSettings37.bin"/><Relationship Id="rId1" Type="http://schemas.openxmlformats.org/officeDocument/2006/relationships/hyperlink" Target="https://www.nerc.com/pa/RAPA/ra/Pages/default.aspx" TargetMode="Externa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3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5.xml"/><Relationship Id="rId2" Type="http://schemas.openxmlformats.org/officeDocument/2006/relationships/printerSettings" Target="../printerSettings/printerSettings39.bin"/><Relationship Id="rId1" Type="http://schemas.openxmlformats.org/officeDocument/2006/relationships/hyperlink" Target="http://www.eia.gov/forecasts/steo/special/pdf/2012_sp_04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8.xml"/><Relationship Id="rId2" Type="http://schemas.openxmlformats.org/officeDocument/2006/relationships/printerSettings" Target="../printerSettings/printerSettings40.bin"/><Relationship Id="rId1" Type="http://schemas.openxmlformats.org/officeDocument/2006/relationships/hyperlink" Target="http://www.eia.gov/forecasts/steo/special/pdf/2012_sp_04.pdf" TargetMode="Externa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4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5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7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9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3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4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H58"/>
  <sheetViews>
    <sheetView tabSelected="1" workbookViewId="0">
      <selection activeCell="A3" sqref="A3"/>
    </sheetView>
  </sheetViews>
  <sheetFormatPr defaultColWidth="9.33203125" defaultRowHeight="13.2" x14ac:dyDescent="0.25"/>
  <cols>
    <col min="1" max="1" width="10.44140625" style="15" customWidth="1"/>
    <col min="2" max="2" width="4.33203125" style="15" customWidth="1"/>
    <col min="3" max="3" width="85.6640625" style="15" customWidth="1"/>
    <col min="4" max="16384" width="9.33203125" style="15"/>
  </cols>
  <sheetData>
    <row r="1" spans="1:5" ht="22.2" customHeight="1" x14ac:dyDescent="0.45">
      <c r="A1" s="82"/>
      <c r="B1" s="439" t="s">
        <v>53</v>
      </c>
      <c r="C1" s="440"/>
      <c r="D1" s="80"/>
    </row>
    <row r="2" spans="1:5" ht="19.5" customHeight="1" x14ac:dyDescent="0.4">
      <c r="A2" s="81"/>
      <c r="B2" s="441" t="s">
        <v>54</v>
      </c>
      <c r="C2" s="442"/>
    </row>
    <row r="3" spans="1:5" ht="12.75" customHeight="1" x14ac:dyDescent="0.25">
      <c r="B3" s="443"/>
      <c r="C3" s="444"/>
    </row>
    <row r="4" spans="1:5" ht="19.5" customHeight="1" x14ac:dyDescent="0.3">
      <c r="B4" s="275" t="s">
        <v>968</v>
      </c>
      <c r="C4" s="80"/>
    </row>
    <row r="5" spans="1:5" ht="12.75" customHeight="1" x14ac:dyDescent="0.25">
      <c r="B5" s="443"/>
      <c r="C5" s="444"/>
    </row>
    <row r="6" spans="1:5" ht="15" customHeight="1" x14ac:dyDescent="0.25">
      <c r="B6" s="68" t="s">
        <v>590</v>
      </c>
      <c r="C6" s="80"/>
    </row>
    <row r="7" spans="1:5" ht="15" customHeight="1" x14ac:dyDescent="0.25">
      <c r="A7" s="215">
        <v>1</v>
      </c>
      <c r="B7" s="278"/>
      <c r="C7" s="67" t="s">
        <v>197</v>
      </c>
    </row>
    <row r="8" spans="1:5" ht="15" customHeight="1" x14ac:dyDescent="0.25">
      <c r="A8" s="15">
        <v>2</v>
      </c>
      <c r="B8" s="278"/>
      <c r="C8" s="67" t="s">
        <v>179</v>
      </c>
    </row>
    <row r="9" spans="1:5" ht="15" customHeight="1" x14ac:dyDescent="0.25">
      <c r="A9" s="15">
        <v>3</v>
      </c>
      <c r="B9" s="278"/>
      <c r="C9" s="416" t="s">
        <v>394</v>
      </c>
      <c r="D9" s="215"/>
      <c r="E9" s="83"/>
    </row>
    <row r="10" spans="1:5" ht="15" customHeight="1" x14ac:dyDescent="0.25">
      <c r="A10" s="15">
        <v>4</v>
      </c>
      <c r="B10" s="278"/>
      <c r="C10" s="67" t="s">
        <v>395</v>
      </c>
    </row>
    <row r="11" spans="1:5" ht="15" customHeight="1" x14ac:dyDescent="0.25">
      <c r="A11" s="15">
        <v>5</v>
      </c>
      <c r="C11" s="67" t="s">
        <v>436</v>
      </c>
      <c r="D11" s="215"/>
    </row>
    <row r="12" spans="1:5" ht="15" customHeight="1" x14ac:dyDescent="0.25">
      <c r="A12" s="15">
        <v>6</v>
      </c>
      <c r="B12" s="278"/>
      <c r="C12" s="67" t="s">
        <v>182</v>
      </c>
    </row>
    <row r="13" spans="1:5" ht="15" customHeight="1" x14ac:dyDescent="0.25">
      <c r="A13" s="15">
        <v>7</v>
      </c>
      <c r="B13" s="278"/>
      <c r="C13" s="67" t="s">
        <v>180</v>
      </c>
    </row>
    <row r="14" spans="1:5" ht="15" customHeight="1" x14ac:dyDescent="0.25">
      <c r="A14" s="15">
        <v>8</v>
      </c>
      <c r="B14" s="278"/>
      <c r="C14" s="67" t="s">
        <v>181</v>
      </c>
    </row>
    <row r="15" spans="1:5" ht="15" customHeight="1" x14ac:dyDescent="0.25">
      <c r="A15" s="15">
        <v>9</v>
      </c>
      <c r="B15" s="278"/>
      <c r="C15" s="67" t="s">
        <v>505</v>
      </c>
    </row>
    <row r="16" spans="1:5" ht="15" customHeight="1" x14ac:dyDescent="0.25">
      <c r="A16" s="94">
        <v>10</v>
      </c>
      <c r="B16" s="415"/>
      <c r="C16" s="417" t="s">
        <v>471</v>
      </c>
    </row>
    <row r="17" spans="1:8" ht="15" customHeight="1" x14ac:dyDescent="0.25">
      <c r="B17" s="68" t="s">
        <v>591</v>
      </c>
      <c r="C17" s="67"/>
    </row>
    <row r="18" spans="1:8" ht="15" customHeight="1" x14ac:dyDescent="0.25">
      <c r="A18" s="215">
        <v>11</v>
      </c>
      <c r="B18" s="278"/>
      <c r="C18" s="67" t="s">
        <v>176</v>
      </c>
      <c r="D18" s="215"/>
    </row>
    <row r="19" spans="1:8" ht="15" customHeight="1" x14ac:dyDescent="0.25">
      <c r="A19" s="215">
        <v>12</v>
      </c>
      <c r="B19" s="278"/>
      <c r="C19" s="67" t="s">
        <v>177</v>
      </c>
      <c r="D19" s="215"/>
    </row>
    <row r="20" spans="1:8" ht="15" customHeight="1" x14ac:dyDescent="0.25">
      <c r="A20" s="15">
        <v>13</v>
      </c>
      <c r="C20" s="67" t="s">
        <v>435</v>
      </c>
    </row>
    <row r="21" spans="1:8" ht="15" customHeight="1" x14ac:dyDescent="0.25">
      <c r="A21" s="15">
        <v>14</v>
      </c>
      <c r="C21" s="67" t="s">
        <v>374</v>
      </c>
    </row>
    <row r="22" spans="1:8" ht="15" customHeight="1" x14ac:dyDescent="0.25">
      <c r="A22" s="15">
        <v>15</v>
      </c>
      <c r="C22" s="67" t="s">
        <v>184</v>
      </c>
    </row>
    <row r="23" spans="1:8" ht="15" customHeight="1" x14ac:dyDescent="0.25">
      <c r="A23" s="15">
        <v>16</v>
      </c>
      <c r="C23" s="67" t="s">
        <v>375</v>
      </c>
    </row>
    <row r="24" spans="1:8" ht="15" customHeight="1" x14ac:dyDescent="0.25">
      <c r="A24" s="15">
        <v>17</v>
      </c>
      <c r="C24" s="67" t="s">
        <v>506</v>
      </c>
    </row>
    <row r="25" spans="1:8" ht="15" customHeight="1" x14ac:dyDescent="0.25">
      <c r="A25" s="15">
        <v>18</v>
      </c>
      <c r="C25" s="67" t="s">
        <v>185</v>
      </c>
      <c r="D25" s="215"/>
    </row>
    <row r="26" spans="1:8" ht="15" customHeight="1" x14ac:dyDescent="0.25">
      <c r="A26" s="15">
        <v>19</v>
      </c>
      <c r="C26" s="67" t="s">
        <v>437</v>
      </c>
      <c r="D26" s="215"/>
    </row>
    <row r="27" spans="1:8" ht="15" customHeight="1" x14ac:dyDescent="0.25">
      <c r="A27" s="15">
        <v>20</v>
      </c>
      <c r="C27" s="67" t="s">
        <v>507</v>
      </c>
      <c r="D27" s="215"/>
    </row>
    <row r="28" spans="1:8" ht="15" customHeight="1" x14ac:dyDescent="0.25">
      <c r="A28" s="15">
        <v>21</v>
      </c>
      <c r="C28" s="67" t="s">
        <v>439</v>
      </c>
      <c r="D28" s="215"/>
    </row>
    <row r="29" spans="1:8" ht="15" customHeight="1" x14ac:dyDescent="0.25">
      <c r="B29" s="68" t="s">
        <v>75</v>
      </c>
      <c r="C29" s="67"/>
    </row>
    <row r="30" spans="1:8" ht="15" customHeight="1" x14ac:dyDescent="0.25">
      <c r="A30" s="215">
        <v>22</v>
      </c>
      <c r="B30" s="278"/>
      <c r="C30" s="67" t="s">
        <v>198</v>
      </c>
      <c r="D30" s="215"/>
      <c r="H30" s="83"/>
    </row>
    <row r="31" spans="1:8" ht="15" customHeight="1" x14ac:dyDescent="0.25">
      <c r="A31" s="215">
        <v>23</v>
      </c>
      <c r="B31" s="278"/>
      <c r="C31" s="67" t="s">
        <v>178</v>
      </c>
    </row>
    <row r="32" spans="1:8" ht="15" customHeight="1" x14ac:dyDescent="0.25">
      <c r="A32" s="15">
        <v>24</v>
      </c>
      <c r="C32" s="67" t="s">
        <v>373</v>
      </c>
      <c r="D32" s="215"/>
    </row>
    <row r="33" spans="1:4" ht="15" customHeight="1" x14ac:dyDescent="0.3">
      <c r="A33" s="15">
        <v>25</v>
      </c>
      <c r="C33" s="67" t="s">
        <v>438</v>
      </c>
      <c r="D33" s="110"/>
    </row>
    <row r="34" spans="1:4" ht="15" customHeight="1" x14ac:dyDescent="0.25">
      <c r="A34" s="15">
        <v>26</v>
      </c>
      <c r="C34" s="416" t="s">
        <v>186</v>
      </c>
    </row>
    <row r="35" spans="1:4" ht="15" customHeight="1" x14ac:dyDescent="0.25">
      <c r="A35" s="15">
        <v>27</v>
      </c>
      <c r="C35" s="67" t="s">
        <v>187</v>
      </c>
    </row>
    <row r="36" spans="1:4" ht="15" customHeight="1" x14ac:dyDescent="0.25">
      <c r="A36" s="15">
        <v>28</v>
      </c>
      <c r="C36" s="67" t="s">
        <v>376</v>
      </c>
    </row>
    <row r="37" spans="1:4" ht="15" customHeight="1" x14ac:dyDescent="0.25">
      <c r="B37" s="68" t="s">
        <v>593</v>
      </c>
      <c r="C37" s="67"/>
    </row>
    <row r="38" spans="1:4" ht="15" customHeight="1" x14ac:dyDescent="0.25">
      <c r="A38" s="15">
        <v>29</v>
      </c>
      <c r="C38" s="67" t="s">
        <v>191</v>
      </c>
    </row>
    <row r="39" spans="1:4" ht="15" customHeight="1" x14ac:dyDescent="0.25">
      <c r="A39" s="15">
        <v>30</v>
      </c>
      <c r="C39" s="69" t="s">
        <v>620</v>
      </c>
    </row>
    <row r="40" spans="1:4" ht="15" customHeight="1" x14ac:dyDescent="0.25">
      <c r="A40" s="15">
        <v>31</v>
      </c>
      <c r="C40" s="67" t="s">
        <v>190</v>
      </c>
    </row>
    <row r="41" spans="1:4" ht="15" customHeight="1" x14ac:dyDescent="0.25">
      <c r="A41" s="15">
        <v>32</v>
      </c>
      <c r="C41" s="67" t="s">
        <v>189</v>
      </c>
    </row>
    <row r="42" spans="1:4" ht="15" customHeight="1" x14ac:dyDescent="0.25">
      <c r="A42" s="15">
        <v>33</v>
      </c>
      <c r="C42" s="67" t="s">
        <v>188</v>
      </c>
    </row>
    <row r="43" spans="1:4" ht="15" customHeight="1" x14ac:dyDescent="0.25">
      <c r="A43" s="15">
        <v>34</v>
      </c>
      <c r="C43" s="67" t="s">
        <v>508</v>
      </c>
    </row>
    <row r="44" spans="1:4" ht="15" customHeight="1" x14ac:dyDescent="0.25">
      <c r="A44" s="15">
        <v>35</v>
      </c>
      <c r="C44" s="69" t="s">
        <v>192</v>
      </c>
    </row>
    <row r="45" spans="1:4" ht="15" customHeight="1" x14ac:dyDescent="0.25">
      <c r="A45" s="15">
        <v>36</v>
      </c>
      <c r="C45" s="67" t="s">
        <v>559</v>
      </c>
    </row>
    <row r="46" spans="1:4" ht="15" customHeight="1" x14ac:dyDescent="0.25">
      <c r="B46" s="68" t="s">
        <v>592</v>
      </c>
      <c r="C46" s="69"/>
    </row>
    <row r="47" spans="1:4" ht="15" customHeight="1" x14ac:dyDescent="0.25">
      <c r="A47" s="15">
        <v>37</v>
      </c>
      <c r="C47" s="69" t="s">
        <v>194</v>
      </c>
    </row>
    <row r="48" spans="1:4" ht="15" customHeight="1" x14ac:dyDescent="0.25">
      <c r="A48" s="15">
        <v>38</v>
      </c>
      <c r="C48" s="67" t="s">
        <v>196</v>
      </c>
    </row>
    <row r="49" spans="1:4" ht="15" customHeight="1" x14ac:dyDescent="0.25">
      <c r="A49" s="15">
        <v>39</v>
      </c>
      <c r="C49" s="67" t="s">
        <v>195</v>
      </c>
    </row>
    <row r="50" spans="1:4" ht="15" customHeight="1" x14ac:dyDescent="0.25">
      <c r="A50" s="15">
        <v>40</v>
      </c>
      <c r="C50" s="67" t="s">
        <v>193</v>
      </c>
    </row>
    <row r="51" spans="1:4" ht="15" customHeight="1" x14ac:dyDescent="0.25">
      <c r="A51" s="15">
        <v>41</v>
      </c>
      <c r="C51" s="16" t="s">
        <v>509</v>
      </c>
      <c r="D51" s="215"/>
    </row>
    <row r="52" spans="1:4" ht="15" customHeight="1" x14ac:dyDescent="0.25">
      <c r="B52" s="68" t="s">
        <v>669</v>
      </c>
      <c r="C52" s="69"/>
    </row>
    <row r="53" spans="1:4" x14ac:dyDescent="0.25">
      <c r="A53" s="15">
        <v>42</v>
      </c>
      <c r="C53" s="201" t="s">
        <v>670</v>
      </c>
    </row>
    <row r="54" spans="1:4" x14ac:dyDescent="0.25">
      <c r="A54" s="15">
        <v>43</v>
      </c>
      <c r="C54" s="67" t="s">
        <v>671</v>
      </c>
    </row>
    <row r="55" spans="1:4" x14ac:dyDescent="0.25">
      <c r="A55" s="15">
        <v>44</v>
      </c>
      <c r="C55" s="67" t="s">
        <v>672</v>
      </c>
    </row>
    <row r="56" spans="1:4" x14ac:dyDescent="0.25">
      <c r="A56" s="15">
        <v>45</v>
      </c>
      <c r="C56" s="67" t="s">
        <v>673</v>
      </c>
    </row>
    <row r="57" spans="1:4" x14ac:dyDescent="0.25">
      <c r="A57" s="15">
        <v>46</v>
      </c>
      <c r="C57" s="67" t="s">
        <v>674</v>
      </c>
    </row>
    <row r="58" spans="1:4" x14ac:dyDescent="0.25">
      <c r="A58" s="15">
        <v>47</v>
      </c>
      <c r="C58" s="67" t="s">
        <v>954</v>
      </c>
    </row>
  </sheetData>
  <sortState xmlns:xlrd2="http://schemas.microsoft.com/office/spreadsheetml/2017/richdata2" ref="A47:C51">
    <sortCondition ref="A47"/>
  </sortState>
  <mergeCells count="4">
    <mergeCell ref="B1:C1"/>
    <mergeCell ref="B2:C2"/>
    <mergeCell ref="B3:C3"/>
    <mergeCell ref="B5:C5"/>
  </mergeCells>
  <hyperlinks>
    <hyperlink ref="C19" location="'12'!A1" display="U.S. diesel fuel and crude oil prices" xr:uid="{00000000-0004-0000-0100-000000000000}"/>
    <hyperlink ref="C14" location="'8'!A1" display="World liquid fuels consumption growth" xr:uid="{00000000-0004-0000-0100-000001000000}"/>
    <hyperlink ref="C13" location="'7'!A1" display="World liquid fuels consumption" xr:uid="{00000000-0004-0000-0100-000002000000}"/>
    <hyperlink ref="C12" location="'6'!A1" display="OPEC surplus crude oil production capacity" xr:uid="{00000000-0004-0000-0100-000003000000}"/>
    <hyperlink ref="C15" location="'9'!A1" display="OECD commercial inventories of crude oil and other liquids (days of supply)" xr:uid="{00000000-0004-0000-0100-000004000000}"/>
    <hyperlink ref="C11" location="'5'!A1" display="U.S. crude oil production" xr:uid="{00000000-0004-0000-0100-000005000000}"/>
    <hyperlink ref="C24" location="'17'!A1" display="U.S. commercial crude oil inventories" xr:uid="{00000000-0004-0000-0100-000006000000}"/>
    <hyperlink ref="C22" location="'15'!A1" display="U.S. liquid fuels product supplied growth" xr:uid="{00000000-0004-0000-0100-000007000000}"/>
    <hyperlink ref="C34" location="'26'!A1" display="U.S. natural gas consumption" xr:uid="{00000000-0004-0000-0100-000008000000}"/>
    <hyperlink ref="C35" location="'27'!A1" display="U.S. working natural gas in storage" xr:uid="{00000000-0004-0000-0100-000009000000}"/>
    <hyperlink ref="C42" location="'33'!A1" display="U.S. coal consumption" xr:uid="{00000000-0004-0000-0100-00000A000000}"/>
    <hyperlink ref="C41" location="'32'!A1" display="U.S. coal production" xr:uid="{00000000-0004-0000-0100-00000B000000}"/>
    <hyperlink ref="C43" location="'34'!A1" display="U.S. electric power sector coal inventories" xr:uid="{00000000-0004-0000-0100-00000C000000}"/>
    <hyperlink ref="C38" location="'29'!A1" display="U.S. residential electricity price" xr:uid="{00000000-0004-0000-0100-00000D000000}"/>
    <hyperlink ref="C47" location="'37'!A1" display="U.S. annual energy expenditures share of gross domestic product" xr:uid="{00000000-0004-0000-0100-00000E000000}"/>
    <hyperlink ref="C49" location="'39'!A1" display="U.S. summer cooling degree days" xr:uid="{00000000-0004-0000-0100-00000F000000}"/>
    <hyperlink ref="C48" location="'38'!A1" display="U.S. winter heating degree days" xr:uid="{00000000-0004-0000-0100-000010000000}"/>
    <hyperlink ref="C10" location="'4'!A1" display="World crude oil and liquid fuels production " xr:uid="{00000000-0004-0000-0100-000011000000}"/>
    <hyperlink ref="C50" location="'40'!A1" display="U.S. carbon dioxide emissions growth" xr:uid="{00000000-0004-0000-0100-000012000000}"/>
    <hyperlink ref="C31" location="'23'!A1" display="U.S. natural gas prices" xr:uid="{00000000-0004-0000-0100-000013000000}"/>
    <hyperlink ref="C7" location="'1'!A1" display="West Texas Intermediate (WTI) crude oil price" xr:uid="{00000000-0004-0000-0100-000014000000}"/>
    <hyperlink ref="C18" location="'11'!A1" display="U.S. gasoline and crude oil prices" xr:uid="{00000000-0004-0000-0100-000015000000}"/>
    <hyperlink ref="C30" location="'22'!A1" display="Henry Hub natural gas price" xr:uid="{00000000-0004-0000-0100-000016000000}"/>
    <hyperlink ref="B2" r:id="rId1" xr:uid="{00000000-0004-0000-0100-000017000000}"/>
    <hyperlink ref="C39" location="'30'!A1" display="U.S. electricity generation by fuel, all sectors" xr:uid="{00000000-0004-0000-0100-000018000000}"/>
    <hyperlink ref="C40" location="'31'!A1" display="U.S. electricity consumption" xr:uid="{00000000-0004-0000-0100-000019000000}"/>
    <hyperlink ref="C36" location="'28'!A1" display="U.S. natural gas trade" xr:uid="{00000000-0004-0000-0100-00001A000000}"/>
    <hyperlink ref="C44" location="'35'!A1" display="U.S. renewable energy supply" xr:uid="{00000000-0004-0000-0100-00001B000000}"/>
    <hyperlink ref="C8" location="'2'!A1" display="World liquid fuels production and consumption balance" xr:uid="{00000000-0004-0000-0100-00001C000000}"/>
    <hyperlink ref="C32" location="'24'!A1" display="U.S. natural gas balance" xr:uid="{00000000-0004-0000-0100-00001D000000}"/>
    <hyperlink ref="C33" location="'25'!A1" display="U.S. marketed natural gas production" xr:uid="{00000000-0004-0000-0100-00001E000000}"/>
    <hyperlink ref="C9" location="'3'!A1" display="World liquid fuels production and consumption " xr:uid="{00000000-0004-0000-0100-00001F000000}"/>
    <hyperlink ref="C16" location="'10'!A1" display="Estimated unplanned crude oil production outages among OPEC and non-OPEC producers " xr:uid="{00000000-0004-0000-0100-000020000000}"/>
    <hyperlink ref="C23" location="'16'!A1" display="U.S. hydrocarbon gas liquids consumption" xr:uid="{00000000-0004-0000-0100-000021000000}"/>
    <hyperlink ref="C21" location="'14'!A1" display="U.S. natural gas plant liquids production" xr:uid="{00000000-0004-0000-0100-000022000000}"/>
    <hyperlink ref="C25" location="'18'!A1" display="U.S. gasoline and distillate inventories" xr:uid="{00000000-0004-0000-0100-000023000000}"/>
    <hyperlink ref="C20" location="'13'!A1" display="U.S. liquid fuels production growth" xr:uid="{00000000-0004-0000-0100-000024000000}"/>
    <hyperlink ref="C27" location="'20'!A1" display="U.S. net imports of crude oil and liquid fuels" xr:uid="{00000000-0004-0000-0100-000025000000}"/>
    <hyperlink ref="C28" location="'21'!A1" display="U.S. net trade of hydrocarbon gas liquids " xr:uid="{00000000-0004-0000-0100-000026000000}"/>
    <hyperlink ref="C26" location="'19'!A1" display="U.S. commercial propane inventories" xr:uid="{00000000-0004-0000-0100-000027000000}"/>
    <hyperlink ref="C51" location="'41'!A1" display="U.S. Census regions and divisions" xr:uid="{00000000-0004-0000-0100-000028000000}"/>
    <hyperlink ref="C45" location="'36'!A1" display="U.S. STEO electricity supply regions" xr:uid="{00000000-0004-0000-0100-000029000000}"/>
    <hyperlink ref="C53" location="'42'!A1" display="Tight oil production by formation" xr:uid="{0279FB62-7000-4851-8C74-183114E9AE45}"/>
    <hyperlink ref="C54" location="'43'!A1" display="Dry shale natural gas production by formation" xr:uid="{F025BD47-473B-4FC6-96F1-117A96820F02}"/>
    <hyperlink ref="C55" location="'44'!A1" display="Marketed natural gas production by region" xr:uid="{F13790B9-A0A0-46DB-B9CD-D2925C48579B}"/>
    <hyperlink ref="C56" location="'45'!A1" display="Crude oil production by region" xr:uid="{1D873E16-3AFB-49F9-BAE7-0903D54CA555}"/>
    <hyperlink ref="C57" location="'46'!A1" display="U.S. production regions" xr:uid="{13CDC620-786B-4859-90AA-EC509FAA7DC4}"/>
    <hyperlink ref="C58" location="'47'!A1" display="U.S. PADD regions" xr:uid="{D02EBCFC-8EA1-442B-84BD-AD2DD31921A7}"/>
  </hyperlinks>
  <pageMargins left="0.75" right="0.75" top="1" bottom="1" header="0.5" footer="0.5"/>
  <pageSetup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1">
    <pageSetUpPr fitToPage="1"/>
  </sheetPr>
  <dimension ref="A1:Q122"/>
  <sheetViews>
    <sheetView workbookViewId="0"/>
  </sheetViews>
  <sheetFormatPr defaultRowHeight="13.2" x14ac:dyDescent="0.25"/>
  <cols>
    <col min="16" max="16" width="23.33203125" customWidth="1"/>
    <col min="17" max="17" width="17.33203125" customWidth="1"/>
  </cols>
  <sheetData>
    <row r="1" spans="1:17" x14ac:dyDescent="0.25">
      <c r="L1" s="87"/>
    </row>
    <row r="2" spans="1:17" ht="15.6" x14ac:dyDescent="0.3">
      <c r="A2" s="31" t="s">
        <v>968</v>
      </c>
    </row>
    <row r="3" spans="1:17" x14ac:dyDescent="0.25">
      <c r="A3" s="16" t="s">
        <v>15</v>
      </c>
      <c r="L3" s="21"/>
    </row>
    <row r="4" spans="1:17" x14ac:dyDescent="0.25">
      <c r="B4" s="270"/>
      <c r="C4" s="270"/>
      <c r="D4" s="270"/>
      <c r="E4" s="270"/>
      <c r="F4" s="270"/>
      <c r="G4" s="270"/>
      <c r="H4" s="270"/>
      <c r="I4" s="270"/>
      <c r="J4" s="270"/>
      <c r="K4" s="270"/>
    </row>
    <row r="5" spans="1:17" x14ac:dyDescent="0.25">
      <c r="B5" s="270"/>
      <c r="C5" s="270"/>
      <c r="D5" s="270"/>
      <c r="E5" s="270"/>
      <c r="F5" s="270"/>
      <c r="G5" s="270"/>
      <c r="H5" s="270"/>
      <c r="I5" s="270"/>
      <c r="J5" s="270"/>
      <c r="K5" s="270"/>
      <c r="P5" s="132" t="s">
        <v>329</v>
      </c>
      <c r="Q5" s="133"/>
    </row>
    <row r="6" spans="1:17" x14ac:dyDescent="0.25">
      <c r="B6" s="270"/>
      <c r="C6" s="270"/>
      <c r="D6" s="270"/>
      <c r="E6" s="270"/>
      <c r="F6" s="270"/>
      <c r="G6" s="270"/>
      <c r="H6" s="270"/>
      <c r="I6" s="270"/>
      <c r="J6" s="270"/>
      <c r="K6" s="270"/>
      <c r="P6" s="242" t="s">
        <v>338</v>
      </c>
      <c r="Q6" s="180" t="s">
        <v>339</v>
      </c>
    </row>
    <row r="7" spans="1:17" x14ac:dyDescent="0.25">
      <c r="B7" s="270"/>
      <c r="C7" s="270"/>
      <c r="D7" s="270"/>
      <c r="E7" s="270"/>
      <c r="F7" s="270"/>
      <c r="G7" s="270"/>
      <c r="H7" s="270"/>
      <c r="I7" s="270"/>
      <c r="J7" s="270"/>
      <c r="K7" s="270"/>
      <c r="P7" s="147"/>
    </row>
    <row r="8" spans="1:17" x14ac:dyDescent="0.25">
      <c r="B8" s="270"/>
      <c r="C8" s="270"/>
      <c r="D8" s="270"/>
      <c r="E8" s="270"/>
      <c r="F8" s="270"/>
      <c r="G8" s="270"/>
      <c r="H8" s="270"/>
      <c r="I8" s="270"/>
      <c r="J8" s="270"/>
      <c r="K8" s="270"/>
    </row>
    <row r="9" spans="1:17" x14ac:dyDescent="0.25">
      <c r="B9" s="270"/>
      <c r="C9" s="270"/>
      <c r="D9" s="270"/>
      <c r="E9" s="270"/>
      <c r="F9" s="270"/>
      <c r="G9" s="270"/>
      <c r="H9" s="270"/>
      <c r="I9" s="270"/>
      <c r="J9" s="270"/>
      <c r="K9" s="270"/>
    </row>
    <row r="10" spans="1:17" x14ac:dyDescent="0.25">
      <c r="B10" s="270"/>
      <c r="C10" s="270"/>
      <c r="D10" s="270"/>
      <c r="E10" s="270"/>
      <c r="F10" s="270"/>
      <c r="G10" s="270"/>
      <c r="H10" s="270"/>
      <c r="I10" s="270"/>
      <c r="J10" s="270"/>
      <c r="K10" s="270"/>
    </row>
    <row r="11" spans="1:17" x14ac:dyDescent="0.25">
      <c r="B11" s="270"/>
      <c r="C11" s="270"/>
      <c r="D11" s="270"/>
      <c r="E11" s="270"/>
      <c r="F11" s="270"/>
      <c r="G11" s="270"/>
      <c r="H11" s="270"/>
      <c r="I11" s="270"/>
      <c r="J11" s="270"/>
      <c r="K11" s="270"/>
    </row>
    <row r="12" spans="1:17" x14ac:dyDescent="0.25">
      <c r="B12" s="270"/>
      <c r="C12" s="270"/>
      <c r="D12" s="270"/>
      <c r="E12" s="270"/>
      <c r="F12" s="270"/>
      <c r="G12" s="270"/>
      <c r="H12" s="270"/>
      <c r="I12" s="270"/>
      <c r="J12" s="270"/>
      <c r="K12" s="270"/>
    </row>
    <row r="13" spans="1:17" x14ac:dyDescent="0.25">
      <c r="B13" s="270"/>
      <c r="C13" s="270"/>
      <c r="D13" s="270"/>
      <c r="E13" s="270"/>
      <c r="F13" s="270"/>
      <c r="G13" s="270"/>
      <c r="H13" s="270"/>
      <c r="I13" s="270"/>
      <c r="J13" s="270"/>
      <c r="K13" s="270"/>
    </row>
    <row r="14" spans="1:17" x14ac:dyDescent="0.25">
      <c r="B14" s="270"/>
      <c r="C14" s="270"/>
      <c r="D14" s="270"/>
      <c r="E14" s="270"/>
      <c r="F14" s="270"/>
      <c r="G14" s="270"/>
      <c r="H14" s="270"/>
      <c r="I14" s="270"/>
      <c r="J14" s="270"/>
      <c r="K14" s="270"/>
    </row>
    <row r="15" spans="1:17" x14ac:dyDescent="0.25">
      <c r="B15" s="270"/>
      <c r="C15" s="270"/>
      <c r="D15" s="270"/>
      <c r="E15" s="270"/>
      <c r="F15" s="270"/>
      <c r="G15" s="270"/>
      <c r="H15" s="270"/>
      <c r="I15" s="270"/>
      <c r="J15" s="270"/>
      <c r="K15" s="270"/>
    </row>
    <row r="16" spans="1:17" x14ac:dyDescent="0.25">
      <c r="B16" s="270"/>
      <c r="C16" s="270"/>
      <c r="D16" s="270"/>
      <c r="E16" s="270"/>
      <c r="F16" s="270"/>
      <c r="G16" s="270"/>
      <c r="H16" s="270"/>
      <c r="I16" s="270"/>
      <c r="J16" s="270"/>
      <c r="K16" s="270"/>
    </row>
    <row r="17" spans="1:11" x14ac:dyDescent="0.25">
      <c r="B17" s="270"/>
      <c r="C17" s="270"/>
      <c r="D17" s="270"/>
      <c r="E17" s="270"/>
      <c r="F17" s="270"/>
      <c r="G17" s="270"/>
      <c r="H17" s="270"/>
      <c r="I17" s="270"/>
      <c r="J17" s="270"/>
      <c r="K17" s="270"/>
    </row>
    <row r="18" spans="1:11" x14ac:dyDescent="0.25">
      <c r="B18" s="270"/>
      <c r="C18" s="270"/>
      <c r="D18" s="270"/>
      <c r="E18" s="270"/>
      <c r="F18" s="270"/>
      <c r="G18" s="270"/>
      <c r="H18" s="270"/>
      <c r="I18" s="270"/>
      <c r="J18" s="270"/>
      <c r="K18" s="270"/>
    </row>
    <row r="19" spans="1:11" x14ac:dyDescent="0.25">
      <c r="B19" s="270"/>
      <c r="C19" s="270"/>
      <c r="D19" s="270"/>
      <c r="E19" s="270"/>
      <c r="F19" s="270"/>
      <c r="G19" s="270"/>
      <c r="H19" s="270"/>
      <c r="I19" s="270"/>
      <c r="J19" s="270"/>
      <c r="K19" s="270"/>
    </row>
    <row r="20" spans="1:11" x14ac:dyDescent="0.25">
      <c r="B20" s="270"/>
      <c r="C20" s="270"/>
      <c r="D20" s="270"/>
      <c r="E20" s="270"/>
      <c r="F20" s="270"/>
      <c r="G20" s="270"/>
      <c r="H20" s="270"/>
      <c r="I20" s="270"/>
      <c r="J20" s="270"/>
      <c r="K20" s="270"/>
    </row>
    <row r="21" spans="1:11" x14ac:dyDescent="0.25">
      <c r="B21" s="270"/>
      <c r="C21" s="270"/>
      <c r="D21" s="270"/>
      <c r="E21" s="270"/>
      <c r="F21" s="270"/>
      <c r="G21" s="270"/>
      <c r="H21" s="270"/>
      <c r="I21" s="270"/>
      <c r="J21" s="270"/>
      <c r="K21" s="270"/>
    </row>
    <row r="22" spans="1:11" x14ac:dyDescent="0.25">
      <c r="B22" s="270"/>
      <c r="C22" s="270"/>
      <c r="D22" s="270"/>
      <c r="E22" s="270"/>
      <c r="F22" s="270"/>
      <c r="G22" s="270"/>
      <c r="H22" s="270"/>
      <c r="I22" s="270"/>
      <c r="J22" s="270"/>
      <c r="K22" s="270"/>
    </row>
    <row r="23" spans="1:11" x14ac:dyDescent="0.25">
      <c r="B23" s="270"/>
      <c r="C23" s="270"/>
      <c r="D23" s="270"/>
      <c r="E23" s="270"/>
      <c r="F23" s="270"/>
      <c r="G23" s="270"/>
      <c r="H23" s="270"/>
      <c r="I23" s="270"/>
      <c r="J23" s="270"/>
      <c r="K23" s="270"/>
    </row>
    <row r="24" spans="1:11" x14ac:dyDescent="0.25">
      <c r="B24" s="270"/>
      <c r="C24" s="270"/>
      <c r="D24" s="270"/>
      <c r="E24" s="270"/>
      <c r="F24" s="270"/>
      <c r="G24" s="270"/>
      <c r="H24" s="270"/>
      <c r="I24" s="270"/>
      <c r="J24" s="270"/>
      <c r="K24" s="270"/>
    </row>
    <row r="25" spans="1:11" x14ac:dyDescent="0.25">
      <c r="B25" s="455" t="s">
        <v>175</v>
      </c>
      <c r="C25" s="456"/>
      <c r="D25" s="456"/>
      <c r="E25" s="456"/>
    </row>
    <row r="26" spans="1:11" x14ac:dyDescent="0.25">
      <c r="B26" s="456"/>
      <c r="C26" s="456"/>
      <c r="D26" s="456"/>
      <c r="E26" s="456"/>
    </row>
    <row r="27" spans="1:11" x14ac:dyDescent="0.25">
      <c r="A27" s="2"/>
      <c r="B27" s="51" t="s">
        <v>455</v>
      </c>
      <c r="C27" s="454" t="s">
        <v>1000</v>
      </c>
      <c r="D27" s="454"/>
      <c r="E27" s="454"/>
    </row>
    <row r="28" spans="1:11" x14ac:dyDescent="0.25">
      <c r="A28" s="4"/>
      <c r="B28" s="52" t="s">
        <v>456</v>
      </c>
      <c r="C28" s="27" t="s">
        <v>8</v>
      </c>
      <c r="D28" s="27" t="s">
        <v>9</v>
      </c>
      <c r="E28" s="27" t="s">
        <v>13</v>
      </c>
    </row>
    <row r="29" spans="1:11" x14ac:dyDescent="0.25">
      <c r="A29" s="1">
        <v>44197</v>
      </c>
      <c r="B29" s="10">
        <v>72.271709768999997</v>
      </c>
      <c r="C29" s="30">
        <f>+MIN($B$29,$B$41,$B$53,$B$65,$B$77)</f>
        <v>56.810944892999999</v>
      </c>
      <c r="D29" s="30">
        <f>+MAX($B$29,$B$41,$B$53,$B$65,$B$77)</f>
        <v>72.271709768999997</v>
      </c>
      <c r="E29" s="13">
        <f>D29-C29</f>
        <v>15.460764875999999</v>
      </c>
      <c r="G29" s="30"/>
      <c r="H29" s="13"/>
    </row>
    <row r="30" spans="1:11" x14ac:dyDescent="0.25">
      <c r="A30" s="1">
        <v>44228</v>
      </c>
      <c r="B30" s="10">
        <v>68.031314542999993</v>
      </c>
      <c r="C30" s="30">
        <f>+MIN($B$30,$B$42,$B$54,$B$66,$B$78)</f>
        <v>56.777820319</v>
      </c>
      <c r="D30" s="30">
        <f>+MAX($B$30,$B$42,$B$54,$B$66,$B$78)</f>
        <v>68.031314542999993</v>
      </c>
      <c r="E30" s="13">
        <f t="shared" ref="E30:E92" si="0">D30-C30</f>
        <v>11.253494223999994</v>
      </c>
      <c r="G30" s="30"/>
      <c r="H30" s="13"/>
    </row>
    <row r="31" spans="1:11" x14ac:dyDescent="0.25">
      <c r="A31" s="1">
        <v>44256</v>
      </c>
      <c r="B31" s="10">
        <v>67.318183781000002</v>
      </c>
      <c r="C31" s="30">
        <f>+MIN($B$31,$B$43,$B$55,$B$67,$B$79)</f>
        <v>58.567164073999997</v>
      </c>
      <c r="D31" s="30">
        <f>+MAX($B$31,$B$43,$B$55,$B$67,$B$79)</f>
        <v>67.318183781000002</v>
      </c>
      <c r="E31" s="13">
        <f t="shared" si="0"/>
        <v>8.7510197070000046</v>
      </c>
      <c r="G31" s="30"/>
      <c r="H31" s="13"/>
    </row>
    <row r="32" spans="1:11" x14ac:dyDescent="0.25">
      <c r="A32" s="1">
        <v>44287</v>
      </c>
      <c r="B32" s="10">
        <v>67.373796909999996</v>
      </c>
      <c r="C32" s="30">
        <f>+MIN($B$32,$B$44,$B$56,$B$68,$B$80)</f>
        <v>59.11090343</v>
      </c>
      <c r="D32" s="30">
        <f>+MAX($B$32,$B$44,$B$56,$B$68,$B$80)</f>
        <v>67.373796909999996</v>
      </c>
      <c r="E32" s="13">
        <f t="shared" si="0"/>
        <v>8.2628934799999953</v>
      </c>
      <c r="G32" s="30"/>
      <c r="H32" s="13"/>
    </row>
    <row r="33" spans="1:8" x14ac:dyDescent="0.25">
      <c r="A33" s="1">
        <v>44317</v>
      </c>
      <c r="B33" s="10">
        <v>64.384499770000005</v>
      </c>
      <c r="C33" s="30">
        <f>+MIN($B$33,$B$45,$B$57,$B$69,$B$81)</f>
        <v>57.868754152000001</v>
      </c>
      <c r="D33" s="30">
        <f>+MAX($B$33,$B$45,$B$57,$B$69,$B$81)</f>
        <v>64.384499770000005</v>
      </c>
      <c r="E33" s="13">
        <f t="shared" si="0"/>
        <v>6.515745618000004</v>
      </c>
      <c r="G33" s="30"/>
      <c r="H33" s="13"/>
    </row>
    <row r="34" spans="1:8" x14ac:dyDescent="0.25">
      <c r="A34" s="1">
        <v>44348</v>
      </c>
      <c r="B34" s="10">
        <v>63.105457700000002</v>
      </c>
      <c r="C34" s="30">
        <f>+MIN($B$34,$B$46,$B$58,$B$70,$B$82)</f>
        <v>58.115032907</v>
      </c>
      <c r="D34" s="30">
        <f>+MAX($B$34,$B$46,$B$58,$B$70,$B$82)</f>
        <v>63.105457700000002</v>
      </c>
      <c r="E34" s="13">
        <f t="shared" si="0"/>
        <v>4.9904247930000025</v>
      </c>
      <c r="G34" s="30"/>
      <c r="H34" s="13"/>
    </row>
    <row r="35" spans="1:8" x14ac:dyDescent="0.25">
      <c r="A35" s="1">
        <v>44378</v>
      </c>
      <c r="B35" s="10">
        <v>62.284419641</v>
      </c>
      <c r="C35" s="30">
        <f>+MIN($B$35,$B$47,$B$59,$B$71,$B$83)</f>
        <v>58.317538141999997</v>
      </c>
      <c r="D35" s="30">
        <f>+MAX($B$35,$B$47,$B$59,$B$71,$B$83)</f>
        <v>62.284419641</v>
      </c>
      <c r="E35" s="13">
        <f t="shared" si="0"/>
        <v>3.966881499000003</v>
      </c>
      <c r="G35" s="30"/>
      <c r="H35" s="13"/>
    </row>
    <row r="36" spans="1:8" x14ac:dyDescent="0.25">
      <c r="A36" s="1">
        <v>44409</v>
      </c>
      <c r="B36" s="10">
        <v>61.097890757000002</v>
      </c>
      <c r="C36" s="30">
        <f>+MIN($B$36,$B$48,$B$60,$B$72,$B$84)</f>
        <v>58.915166063000001</v>
      </c>
      <c r="D36" s="30">
        <f>+MAX($B$36,$B$48,$B$60,$B$72,$B$84)</f>
        <v>61.711638831999998</v>
      </c>
      <c r="E36" s="13">
        <f t="shared" si="0"/>
        <v>2.7964727689999975</v>
      </c>
      <c r="G36" s="30"/>
      <c r="H36" s="13"/>
    </row>
    <row r="37" spans="1:8" x14ac:dyDescent="0.25">
      <c r="A37" s="1">
        <v>44440</v>
      </c>
      <c r="B37" s="10">
        <v>59.648860192000001</v>
      </c>
      <c r="C37" s="30">
        <f>+MIN($B$37,$B$49,$B$61,$B$73,$B$85)</f>
        <v>59.167147442000001</v>
      </c>
      <c r="D37" s="30">
        <f>+MAX($B$37,$B$49,$B$61,$B$73,$B$85)</f>
        <v>61.512886633999997</v>
      </c>
      <c r="E37" s="13">
        <f t="shared" si="0"/>
        <v>2.3457391919999964</v>
      </c>
      <c r="G37" s="30"/>
      <c r="H37" s="13"/>
    </row>
    <row r="38" spans="1:8" x14ac:dyDescent="0.25">
      <c r="A38" s="1">
        <v>44470</v>
      </c>
      <c r="B38" s="10">
        <v>58.998017816999997</v>
      </c>
      <c r="C38" s="30">
        <f>+MIN($B$38,$B$50,$B$62,$B$74,$B$86)</f>
        <v>58.998017816999997</v>
      </c>
      <c r="D38" s="30">
        <f>+MAX($B$38,$B$50,$B$62,$B$74,$B$86)</f>
        <v>62.354072557000002</v>
      </c>
      <c r="E38" s="13">
        <f t="shared" si="0"/>
        <v>3.3560547400000047</v>
      </c>
      <c r="G38" s="30"/>
      <c r="H38" s="13"/>
    </row>
    <row r="39" spans="1:8" x14ac:dyDescent="0.25">
      <c r="A39" s="1">
        <v>44501</v>
      </c>
      <c r="B39" s="10">
        <v>57.435464359000001</v>
      </c>
      <c r="C39" s="30">
        <f>+MIN($B$39,$B$51,$B$63,$B$75,$B$87)</f>
        <v>57.435464359000001</v>
      </c>
      <c r="D39" s="30">
        <f>+MAX($B$39,$B$51,$B$63,$B$75,$B$87)</f>
        <v>60.787745669000003</v>
      </c>
      <c r="E39" s="13">
        <f t="shared" si="0"/>
        <v>3.3522813100000022</v>
      </c>
      <c r="G39" s="30"/>
      <c r="H39" s="13"/>
    </row>
    <row r="40" spans="1:8" x14ac:dyDescent="0.25">
      <c r="A40" s="1">
        <v>44531</v>
      </c>
      <c r="B40" s="10">
        <v>59.475875135000003</v>
      </c>
      <c r="C40" s="30">
        <f>+MIN($B$40,$B$52,$B$64,$B$76,$B$88)</f>
        <v>59.475875135000003</v>
      </c>
      <c r="D40" s="30">
        <f>+MAX($B$40,$B$52,$B$64,$B$76,$B$88)</f>
        <v>63.051471565</v>
      </c>
      <c r="E40" s="13">
        <f t="shared" si="0"/>
        <v>3.5755964299999974</v>
      </c>
      <c r="G40" s="30"/>
      <c r="H40" s="13"/>
    </row>
    <row r="41" spans="1:8" x14ac:dyDescent="0.25">
      <c r="A41" s="1">
        <v>44562</v>
      </c>
      <c r="B41" s="10">
        <v>56.810944892999999</v>
      </c>
      <c r="C41" s="30">
        <f>+MIN($B$29,$B$41,$B$53,$B$65,$B$77)</f>
        <v>56.810944892999999</v>
      </c>
      <c r="D41" s="30">
        <f>+MAX($B$29,$B$41,$B$53,$B$65,$B$77)</f>
        <v>72.271709768999997</v>
      </c>
      <c r="E41" s="13">
        <f t="shared" si="0"/>
        <v>15.460764875999999</v>
      </c>
      <c r="G41" s="30"/>
      <c r="H41" s="13"/>
    </row>
    <row r="42" spans="1:8" x14ac:dyDescent="0.25">
      <c r="A42" s="1">
        <v>44593</v>
      </c>
      <c r="B42" s="10">
        <v>56.777820319</v>
      </c>
      <c r="C42" s="30">
        <f>+MIN($B$30,$B$42,$B$54,$B$66,$B$78)</f>
        <v>56.777820319</v>
      </c>
      <c r="D42" s="30">
        <f>+MAX($B$30,$B$42,$B$54,$B$66,$B$78)</f>
        <v>68.031314542999993</v>
      </c>
      <c r="E42" s="13">
        <f t="shared" si="0"/>
        <v>11.253494223999994</v>
      </c>
      <c r="G42" s="30"/>
      <c r="H42" s="13"/>
    </row>
    <row r="43" spans="1:8" x14ac:dyDescent="0.25">
      <c r="A43" s="1">
        <v>44621</v>
      </c>
      <c r="B43" s="10">
        <v>58.567164073999997</v>
      </c>
      <c r="C43" s="30">
        <f>+MIN($B$31,$B$43,$B$55,$B$67,$B$79)</f>
        <v>58.567164073999997</v>
      </c>
      <c r="D43" s="30">
        <f>+MAX($B$31,$B$43,$B$55,$B$67,$B$79)</f>
        <v>67.318183781000002</v>
      </c>
      <c r="E43" s="13">
        <f t="shared" si="0"/>
        <v>8.7510197070000046</v>
      </c>
      <c r="G43" s="30"/>
      <c r="H43" s="13"/>
    </row>
    <row r="44" spans="1:8" x14ac:dyDescent="0.25">
      <c r="A44" s="1">
        <v>44652</v>
      </c>
      <c r="B44" s="10">
        <v>59.11090343</v>
      </c>
      <c r="C44" s="30">
        <f>+MIN($B$32,$B$44,$B$56,$B$68,$B$80)</f>
        <v>59.11090343</v>
      </c>
      <c r="D44" s="30">
        <f>+MAX($B$32,$B$44,$B$56,$B$68,$B$80)</f>
        <v>67.373796909999996</v>
      </c>
      <c r="E44" s="13">
        <f t="shared" si="0"/>
        <v>8.2628934799999953</v>
      </c>
      <c r="G44" s="30"/>
      <c r="H44" s="13"/>
    </row>
    <row r="45" spans="1:8" x14ac:dyDescent="0.25">
      <c r="A45" s="1">
        <v>44682</v>
      </c>
      <c r="B45" s="10">
        <v>57.868754152000001</v>
      </c>
      <c r="C45" s="30">
        <f>+MIN($B$33,$B$45,$B$57,$B$69,$B$81)</f>
        <v>57.868754152000001</v>
      </c>
      <c r="D45" s="30">
        <f>+MAX($B$33,$B$45,$B$57,$B$69,$B$81)</f>
        <v>64.384499770000005</v>
      </c>
      <c r="E45" s="13">
        <f t="shared" si="0"/>
        <v>6.515745618000004</v>
      </c>
      <c r="G45" s="30"/>
      <c r="H45" s="13"/>
    </row>
    <row r="46" spans="1:8" x14ac:dyDescent="0.25">
      <c r="A46" s="1">
        <v>44713</v>
      </c>
      <c r="B46" s="10">
        <v>58.115032907</v>
      </c>
      <c r="C46" s="30">
        <f>+MIN($B$34,$B$46,$B$58,$B$70,$B$82)</f>
        <v>58.115032907</v>
      </c>
      <c r="D46" s="30">
        <f>+MAX($B$34,$B$46,$B$58,$B$70,$B$82)</f>
        <v>63.105457700000002</v>
      </c>
      <c r="E46" s="13">
        <f t="shared" si="0"/>
        <v>4.9904247930000025</v>
      </c>
      <c r="G46" s="30"/>
      <c r="H46" s="13"/>
    </row>
    <row r="47" spans="1:8" x14ac:dyDescent="0.25">
      <c r="A47" s="1">
        <v>44743</v>
      </c>
      <c r="B47" s="10">
        <v>58.317538141999997</v>
      </c>
      <c r="C47" s="30">
        <f>+MIN($B$35,$B$47,$B$59,$B$71,$B$83)</f>
        <v>58.317538141999997</v>
      </c>
      <c r="D47" s="30">
        <f>+MAX($B$35,$B$47,$B$59,$B$71,$B$83)</f>
        <v>62.284419641</v>
      </c>
      <c r="E47" s="13">
        <f t="shared" si="0"/>
        <v>3.966881499000003</v>
      </c>
      <c r="G47" s="30"/>
      <c r="H47" s="13"/>
    </row>
    <row r="48" spans="1:8" x14ac:dyDescent="0.25">
      <c r="A48" s="1">
        <v>44774</v>
      </c>
      <c r="B48" s="10">
        <v>58.915166063000001</v>
      </c>
      <c r="C48" s="30">
        <f>+MIN($B$36,$B$48,$B$60,$B$72,$B$84)</f>
        <v>58.915166063000001</v>
      </c>
      <c r="D48" s="30">
        <f>+MAX($B$36,$B$48,$B$60,$B$72,$B$84)</f>
        <v>61.711638831999998</v>
      </c>
      <c r="E48" s="13">
        <f t="shared" si="0"/>
        <v>2.7964727689999975</v>
      </c>
      <c r="G48" s="30"/>
      <c r="H48" s="13"/>
    </row>
    <row r="49" spans="1:8" x14ac:dyDescent="0.25">
      <c r="A49" s="1">
        <v>44805</v>
      </c>
      <c r="B49" s="10">
        <v>60.875446193999998</v>
      </c>
      <c r="C49" s="30">
        <f>+MIN($B$37,$B$49,$B$61,$B$73,$B$85)</f>
        <v>59.167147442000001</v>
      </c>
      <c r="D49" s="30">
        <f>+MAX($B$37,$B$49,$B$61,$B$73,$B$85)</f>
        <v>61.512886633999997</v>
      </c>
      <c r="E49" s="13">
        <f t="shared" si="0"/>
        <v>2.3457391919999964</v>
      </c>
      <c r="G49" s="30"/>
      <c r="H49" s="13"/>
    </row>
    <row r="50" spans="1:8" x14ac:dyDescent="0.25">
      <c r="A50" s="1">
        <v>44835</v>
      </c>
      <c r="B50" s="10">
        <v>60.066384857999999</v>
      </c>
      <c r="C50" s="30">
        <f>+MIN($B$38,$B$50,$B$62,$B$74,$B$86)</f>
        <v>58.998017816999997</v>
      </c>
      <c r="D50" s="30">
        <f>+MAX($B$38,$B$50,$B$62,$B$74,$B$86)</f>
        <v>62.354072557000002</v>
      </c>
      <c r="E50" s="13">
        <f t="shared" si="0"/>
        <v>3.3560547400000047</v>
      </c>
      <c r="G50" s="30"/>
      <c r="H50" s="13"/>
    </row>
    <row r="51" spans="1:8" x14ac:dyDescent="0.25">
      <c r="A51" s="1">
        <v>44866</v>
      </c>
      <c r="B51" s="10">
        <v>60.619463422000003</v>
      </c>
      <c r="C51" s="30">
        <f>+MIN($B$39,$B$51,$B$63,$B$75,$B$87)</f>
        <v>57.435464359000001</v>
      </c>
      <c r="D51" s="30">
        <f>+MAX($B$39,$B$51,$B$63,$B$75,$B$87)</f>
        <v>60.787745669000003</v>
      </c>
      <c r="E51" s="13">
        <f t="shared" si="0"/>
        <v>3.3522813100000022</v>
      </c>
      <c r="G51" s="30"/>
      <c r="H51" s="13"/>
    </row>
    <row r="52" spans="1:8" x14ac:dyDescent="0.25">
      <c r="A52" s="1">
        <v>44896</v>
      </c>
      <c r="B52" s="10">
        <v>63.051471565</v>
      </c>
      <c r="C52" s="30">
        <f>+MIN($B$40,$B$52,$B$64,$B$76,$B$88)</f>
        <v>59.475875135000003</v>
      </c>
      <c r="D52" s="30">
        <f>+MAX($B$40,$B$52,$B$64,$B$76,$B$88)</f>
        <v>63.051471565</v>
      </c>
      <c r="E52" s="13">
        <f t="shared" si="0"/>
        <v>3.5755964299999974</v>
      </c>
      <c r="G52" s="30"/>
      <c r="H52" s="13"/>
    </row>
    <row r="53" spans="1:8" x14ac:dyDescent="0.25">
      <c r="A53" s="1">
        <v>44927</v>
      </c>
      <c r="B53" s="10">
        <v>60.989974384</v>
      </c>
      <c r="C53" s="30">
        <f>+MIN($B$29,$B$41,$B$53,$B$65,$B$77)</f>
        <v>56.810944892999999</v>
      </c>
      <c r="D53" s="30">
        <f>+MAX($B$29,$B$41,$B$53,$B$65,$B$77)</f>
        <v>72.271709768999997</v>
      </c>
      <c r="E53" s="13">
        <f t="shared" si="0"/>
        <v>15.460764875999999</v>
      </c>
      <c r="G53" s="30"/>
      <c r="H53" s="13"/>
    </row>
    <row r="54" spans="1:8" x14ac:dyDescent="0.25">
      <c r="A54" s="1">
        <v>44958</v>
      </c>
      <c r="B54" s="10">
        <v>61.119583847999998</v>
      </c>
      <c r="C54" s="30">
        <f>+MIN($B$30,$B$42,$B$54,$B$66,$B$78)</f>
        <v>56.777820319</v>
      </c>
      <c r="D54" s="30">
        <f>+MAX($B$30,$B$42,$B$54,$B$66,$B$78)</f>
        <v>68.031314542999993</v>
      </c>
      <c r="E54" s="13">
        <f t="shared" si="0"/>
        <v>11.253494223999994</v>
      </c>
      <c r="G54" s="30"/>
      <c r="H54" s="13"/>
    </row>
    <row r="55" spans="1:8" x14ac:dyDescent="0.25">
      <c r="A55" s="1">
        <v>44986</v>
      </c>
      <c r="B55" s="10">
        <v>61.830897141999998</v>
      </c>
      <c r="C55" s="30">
        <f>+MIN($B$31,$B$43,$B$55,$B$67,$B$79)</f>
        <v>58.567164073999997</v>
      </c>
      <c r="D55" s="30">
        <f>+MAX($B$31,$B$43,$B$55,$B$67,$B$79)</f>
        <v>67.318183781000002</v>
      </c>
      <c r="E55" s="13">
        <f t="shared" si="0"/>
        <v>8.7510197070000046</v>
      </c>
      <c r="G55" s="30"/>
      <c r="H55" s="13"/>
    </row>
    <row r="56" spans="1:8" x14ac:dyDescent="0.25">
      <c r="A56" s="1">
        <v>45017</v>
      </c>
      <c r="B56" s="10">
        <v>61.932225150999997</v>
      </c>
      <c r="C56" s="30">
        <f>+MIN($B$32,$B$44,$B$56,$B$68,$B$80)</f>
        <v>59.11090343</v>
      </c>
      <c r="D56" s="30">
        <f>+MAX($B$32,$B$44,$B$56,$B$68,$B$80)</f>
        <v>67.373796909999996</v>
      </c>
      <c r="E56" s="13">
        <f t="shared" si="0"/>
        <v>8.2628934799999953</v>
      </c>
      <c r="G56" s="30"/>
      <c r="H56" s="13"/>
    </row>
    <row r="57" spans="1:8" x14ac:dyDescent="0.25">
      <c r="A57" s="1">
        <v>45047</v>
      </c>
      <c r="B57" s="10">
        <v>60.275514835999999</v>
      </c>
      <c r="C57" s="30">
        <f>+MIN($B$33,$B$45,$B$57,$B$69,$B$81)</f>
        <v>57.868754152000001</v>
      </c>
      <c r="D57" s="30">
        <f>+MAX($B$33,$B$45,$B$57,$B$69,$B$81)</f>
        <v>64.384499770000005</v>
      </c>
      <c r="E57" s="13">
        <f t="shared" si="0"/>
        <v>6.515745618000004</v>
      </c>
      <c r="G57" s="30"/>
      <c r="H57" s="13"/>
    </row>
    <row r="58" spans="1:8" x14ac:dyDescent="0.25">
      <c r="A58" s="1">
        <v>45078</v>
      </c>
      <c r="B58" s="10">
        <v>60.906161679</v>
      </c>
      <c r="C58" s="30">
        <f>+MIN($B$34,$B$46,$B$58,$B$70,$B$82)</f>
        <v>58.115032907</v>
      </c>
      <c r="D58" s="30">
        <f>+MAX($B$34,$B$46,$B$58,$B$70,$B$82)</f>
        <v>63.105457700000002</v>
      </c>
      <c r="E58" s="13">
        <f t="shared" si="0"/>
        <v>4.9904247930000025</v>
      </c>
      <c r="G58" s="30"/>
      <c r="H58" s="13"/>
    </row>
    <row r="59" spans="1:8" x14ac:dyDescent="0.25">
      <c r="A59" s="1">
        <v>45108</v>
      </c>
      <c r="B59" s="10">
        <v>60.686422897999996</v>
      </c>
      <c r="C59" s="30">
        <f>+MIN($B$35,$B$47,$B$59,$B$71,$B$83)</f>
        <v>58.317538141999997</v>
      </c>
      <c r="D59" s="30">
        <f>+MAX($B$35,$B$47,$B$59,$B$71,$B$83)</f>
        <v>62.284419641</v>
      </c>
      <c r="E59" s="13">
        <f t="shared" si="0"/>
        <v>3.966881499000003</v>
      </c>
      <c r="G59" s="30"/>
      <c r="H59" s="13"/>
    </row>
    <row r="60" spans="1:8" x14ac:dyDescent="0.25">
      <c r="A60" s="1">
        <v>45139</v>
      </c>
      <c r="B60" s="10">
        <v>61.711638831999998</v>
      </c>
      <c r="C60" s="30">
        <f>+MIN($B$36,$B$48,$B$60,$B$72,$B$84)</f>
        <v>58.915166063000001</v>
      </c>
      <c r="D60" s="30">
        <f>+MAX($B$36,$B$48,$B$60,$B$72,$B$84)</f>
        <v>61.711638831999998</v>
      </c>
      <c r="E60" s="13">
        <f t="shared" si="0"/>
        <v>2.7964727689999975</v>
      </c>
      <c r="G60" s="30"/>
      <c r="H60" s="13"/>
    </row>
    <row r="61" spans="1:8" x14ac:dyDescent="0.25">
      <c r="A61" s="1">
        <v>45170</v>
      </c>
      <c r="B61" s="10">
        <v>61.026275789000003</v>
      </c>
      <c r="C61" s="30">
        <f>+MIN($B$37,$B$49,$B$61,$B$73,$B$85)</f>
        <v>59.167147442000001</v>
      </c>
      <c r="D61" s="30">
        <f>+MAX($B$37,$B$49,$B$61,$B$73,$B$85)</f>
        <v>61.512886633999997</v>
      </c>
      <c r="E61" s="13">
        <f t="shared" si="0"/>
        <v>2.3457391919999964</v>
      </c>
      <c r="G61" s="30"/>
      <c r="H61" s="13"/>
    </row>
    <row r="62" spans="1:8" x14ac:dyDescent="0.25">
      <c r="A62" s="1">
        <v>45200</v>
      </c>
      <c r="B62" s="10">
        <v>60.064867952</v>
      </c>
      <c r="C62" s="30">
        <f>+MIN($B$38,$B$50,$B$62,$B$74,$B$86)</f>
        <v>58.998017816999997</v>
      </c>
      <c r="D62" s="30">
        <f>+MAX($B$38,$B$50,$B$62,$B$74,$B$86)</f>
        <v>62.354072557000002</v>
      </c>
      <c r="E62" s="13">
        <f t="shared" si="0"/>
        <v>3.3560547400000047</v>
      </c>
      <c r="G62" s="30"/>
      <c r="H62" s="13"/>
    </row>
    <row r="63" spans="1:8" x14ac:dyDescent="0.25">
      <c r="A63" s="1">
        <v>45231</v>
      </c>
      <c r="B63" s="10">
        <v>60.455697127999997</v>
      </c>
      <c r="C63" s="30">
        <f>+MIN($B$39,$B$51,$B$63,$B$75,$B$87)</f>
        <v>57.435464359000001</v>
      </c>
      <c r="D63" s="30">
        <f>+MAX($B$39,$B$51,$B$63,$B$75,$B$87)</f>
        <v>60.787745669000003</v>
      </c>
      <c r="E63" s="13">
        <f t="shared" si="0"/>
        <v>3.3522813100000022</v>
      </c>
      <c r="G63" s="30"/>
      <c r="H63" s="13"/>
    </row>
    <row r="64" spans="1:8" x14ac:dyDescent="0.25">
      <c r="A64" s="1">
        <v>45261</v>
      </c>
      <c r="B64" s="10">
        <v>62.141574990999999</v>
      </c>
      <c r="C64" s="30">
        <f>+MIN($B$40,$B$52,$B$64,$B$76,$B$88)</f>
        <v>59.475875135000003</v>
      </c>
      <c r="D64" s="30">
        <f>+MAX($B$40,$B$52,$B$64,$B$76,$B$88)</f>
        <v>63.051471565</v>
      </c>
      <c r="E64" s="13">
        <f t="shared" si="0"/>
        <v>3.5755964299999974</v>
      </c>
      <c r="G64" s="30"/>
      <c r="H64" s="13"/>
    </row>
    <row r="65" spans="1:8" x14ac:dyDescent="0.25">
      <c r="A65" s="1">
        <v>45292</v>
      </c>
      <c r="B65" s="10">
        <v>61.060256047000003</v>
      </c>
      <c r="C65" s="30">
        <f>+MIN($B$29,$B$41,$B$53,$B$65,$B$77)</f>
        <v>56.810944892999999</v>
      </c>
      <c r="D65" s="30">
        <f>+MAX($B$29,$B$41,$B$53,$B$65,$B$77)</f>
        <v>72.271709768999997</v>
      </c>
      <c r="E65" s="13">
        <f t="shared" si="0"/>
        <v>15.460764875999999</v>
      </c>
      <c r="G65" s="30"/>
      <c r="H65" s="13"/>
    </row>
    <row r="66" spans="1:8" x14ac:dyDescent="0.25">
      <c r="A66" s="1">
        <v>45323</v>
      </c>
      <c r="B66" s="10">
        <v>61.615663968</v>
      </c>
      <c r="C66" s="30">
        <f>+MIN($B$30,$B$42,$B$54,$B$66,$B$78)</f>
        <v>56.777820319</v>
      </c>
      <c r="D66" s="30">
        <f>+MAX($B$30,$B$42,$B$54,$B$66,$B$78)</f>
        <v>68.031314542999993</v>
      </c>
      <c r="E66" s="13">
        <f t="shared" si="0"/>
        <v>11.253494223999994</v>
      </c>
      <c r="G66" s="30"/>
      <c r="H66" s="13"/>
    </row>
    <row r="67" spans="1:8" x14ac:dyDescent="0.25">
      <c r="A67" s="1">
        <v>45352</v>
      </c>
      <c r="B67" s="10">
        <v>60.753569069999998</v>
      </c>
      <c r="C67" s="30">
        <f>+MIN($B$31,$B$43,$B$55,$B$67,$B$79)</f>
        <v>58.567164073999997</v>
      </c>
      <c r="D67" s="30">
        <f>+MAX($B$31,$B$43,$B$55,$B$67,$B$79)</f>
        <v>67.318183781000002</v>
      </c>
      <c r="E67" s="13">
        <f t="shared" si="0"/>
        <v>8.7510197070000046</v>
      </c>
      <c r="G67" s="30"/>
      <c r="H67" s="13"/>
    </row>
    <row r="68" spans="1:8" x14ac:dyDescent="0.25">
      <c r="A68" s="1">
        <v>45383</v>
      </c>
      <c r="B68" s="10">
        <v>61.411175364000002</v>
      </c>
      <c r="C68" s="30">
        <f>+MIN($B$32,$B$44,$B$56,$B$68,$B$80)</f>
        <v>59.11090343</v>
      </c>
      <c r="D68" s="30">
        <f>+MAX($B$32,$B$44,$B$56,$B$68,$B$80)</f>
        <v>67.373796909999996</v>
      </c>
      <c r="E68" s="13">
        <f t="shared" si="0"/>
        <v>8.2628934799999953</v>
      </c>
      <c r="G68" s="30"/>
      <c r="H68" s="13"/>
    </row>
    <row r="69" spans="1:8" x14ac:dyDescent="0.25">
      <c r="A69" s="1">
        <v>45413</v>
      </c>
      <c r="B69" s="10">
        <v>61.628697963999997</v>
      </c>
      <c r="C69" s="30">
        <f>+MIN($B$33,$B$45,$B$57,$B$69,$B$81)</f>
        <v>57.868754152000001</v>
      </c>
      <c r="D69" s="30">
        <f>+MAX($B$33,$B$45,$B$57,$B$69,$B$81)</f>
        <v>64.384499770000005</v>
      </c>
      <c r="E69" s="13">
        <f t="shared" si="0"/>
        <v>6.515745618000004</v>
      </c>
      <c r="G69" s="30"/>
      <c r="H69" s="13"/>
    </row>
    <row r="70" spans="1:8" x14ac:dyDescent="0.25">
      <c r="A70" s="1">
        <v>45444</v>
      </c>
      <c r="B70" s="10">
        <v>60.779175166999998</v>
      </c>
      <c r="C70" s="30">
        <f>+MIN($B$34,$B$46,$B$58,$B$70,$B$82)</f>
        <v>58.115032907</v>
      </c>
      <c r="D70" s="30">
        <f>+MAX($B$34,$B$46,$B$58,$B$70,$B$82)</f>
        <v>63.105457700000002</v>
      </c>
      <c r="E70" s="13">
        <f t="shared" si="0"/>
        <v>4.9904247930000025</v>
      </c>
      <c r="G70" s="30"/>
      <c r="H70" s="13"/>
    </row>
    <row r="71" spans="1:8" x14ac:dyDescent="0.25">
      <c r="A71" s="1">
        <v>45474</v>
      </c>
      <c r="B71" s="10">
        <v>60.317588577000002</v>
      </c>
      <c r="C71" s="30">
        <f>+MIN($B$35,$B$47,$B$59,$B$71,$B$83)</f>
        <v>58.317538141999997</v>
      </c>
      <c r="D71" s="30">
        <f>+MAX($B$35,$B$47,$B$59,$B$71,$B$83)</f>
        <v>62.284419641</v>
      </c>
      <c r="E71" s="13">
        <f t="shared" si="0"/>
        <v>3.966881499000003</v>
      </c>
      <c r="G71" s="30"/>
      <c r="H71" s="13"/>
    </row>
    <row r="72" spans="1:8" x14ac:dyDescent="0.25">
      <c r="A72" s="1">
        <v>45505</v>
      </c>
      <c r="B72" s="10">
        <v>61.393157416999998</v>
      </c>
      <c r="C72" s="30">
        <f>+MIN($B$36,$B$48,$B$60,$B$72,$B$84)</f>
        <v>58.915166063000001</v>
      </c>
      <c r="D72" s="30">
        <f>+MAX($B$36,$B$48,$B$60,$B$72,$B$84)</f>
        <v>61.711638831999998</v>
      </c>
      <c r="E72" s="13">
        <f t="shared" si="0"/>
        <v>2.7964727689999975</v>
      </c>
      <c r="G72" s="30"/>
      <c r="H72" s="13"/>
    </row>
    <row r="73" spans="1:8" x14ac:dyDescent="0.25">
      <c r="A73" s="1">
        <v>45536</v>
      </c>
      <c r="B73" s="10">
        <v>59.167147442000001</v>
      </c>
      <c r="C73" s="30">
        <f>+MIN($B$37,$B$49,$B$61,$B$73,$B$85)</f>
        <v>59.167147442000001</v>
      </c>
      <c r="D73" s="30">
        <f>+MAX($B$37,$B$49,$B$61,$B$73,$B$85)</f>
        <v>61.512886633999997</v>
      </c>
      <c r="E73" s="13">
        <f t="shared" si="0"/>
        <v>2.3457391919999964</v>
      </c>
      <c r="G73" s="30"/>
      <c r="H73" s="13"/>
    </row>
    <row r="74" spans="1:8" x14ac:dyDescent="0.25">
      <c r="A74" s="1">
        <v>45566</v>
      </c>
      <c r="B74" s="10">
        <v>59.935224521000002</v>
      </c>
      <c r="C74" s="30">
        <f>+MIN($B$38,$B$50,$B$62,$B$74,$B$86)</f>
        <v>58.998017816999997</v>
      </c>
      <c r="D74" s="30">
        <f>+MAX($B$38,$B$50,$B$62,$B$74,$B$86)</f>
        <v>62.354072557000002</v>
      </c>
      <c r="E74" s="13">
        <f t="shared" si="0"/>
        <v>3.3560547400000047</v>
      </c>
      <c r="G74" s="30"/>
      <c r="H74" s="13"/>
    </row>
    <row r="75" spans="1:8" x14ac:dyDescent="0.25">
      <c r="A75" s="1">
        <v>45597</v>
      </c>
      <c r="B75" s="10">
        <v>60.007348939000003</v>
      </c>
      <c r="C75" s="30">
        <f>+MIN($B$39,$B$51,$B$63,$B$75,$B$87)</f>
        <v>57.435464359000001</v>
      </c>
      <c r="D75" s="30">
        <f>+MAX($B$39,$B$51,$B$63,$B$75,$B$87)</f>
        <v>60.787745669000003</v>
      </c>
      <c r="E75" s="13">
        <f t="shared" si="0"/>
        <v>3.3522813100000022</v>
      </c>
      <c r="G75" s="30"/>
      <c r="H75" s="13"/>
    </row>
    <row r="76" spans="1:8" x14ac:dyDescent="0.25">
      <c r="A76" s="1">
        <v>45627</v>
      </c>
      <c r="B76" s="10">
        <v>60.671228018999997</v>
      </c>
      <c r="C76" s="30">
        <f>+MIN($B$40,$B$52,$B$64,$B$76,$B$88)</f>
        <v>59.475875135000003</v>
      </c>
      <c r="D76" s="30">
        <f>+MAX($B$40,$B$52,$B$64,$B$76,$B$88)</f>
        <v>63.051471565</v>
      </c>
      <c r="E76" s="13">
        <f t="shared" si="0"/>
        <v>3.5755964299999974</v>
      </c>
      <c r="G76" s="30"/>
      <c r="H76" s="13"/>
    </row>
    <row r="77" spans="1:8" x14ac:dyDescent="0.25">
      <c r="A77" s="1">
        <v>45658</v>
      </c>
      <c r="B77" s="10">
        <v>59.864623651999999</v>
      </c>
      <c r="C77" s="30">
        <f>+MIN($B$29,$B$41,$B$53,$B$65,$B$77)</f>
        <v>56.810944892999999</v>
      </c>
      <c r="D77" s="30">
        <f>+MAX($B$29,$B$41,$B$53,$B$65,$B$77)</f>
        <v>72.271709768999997</v>
      </c>
      <c r="E77" s="13">
        <f t="shared" si="0"/>
        <v>15.460764875999999</v>
      </c>
      <c r="G77" s="30"/>
      <c r="H77" s="13"/>
    </row>
    <row r="78" spans="1:8" x14ac:dyDescent="0.25">
      <c r="A78" s="1">
        <v>45689</v>
      </c>
      <c r="B78" s="10">
        <v>60.757792680999998</v>
      </c>
      <c r="C78" s="30">
        <f>+MIN($B$30,$B$42,$B$54,$B$66,$B$78)</f>
        <v>56.777820319</v>
      </c>
      <c r="D78" s="30">
        <f>+MAX($B$30,$B$42,$B$54,$B$66,$B$78)</f>
        <v>68.031314542999993</v>
      </c>
      <c r="E78" s="13">
        <f t="shared" si="0"/>
        <v>11.253494223999994</v>
      </c>
      <c r="G78" s="30"/>
      <c r="H78" s="13"/>
    </row>
    <row r="79" spans="1:8" x14ac:dyDescent="0.25">
      <c r="A79" s="1">
        <v>45717</v>
      </c>
      <c r="B79" s="10">
        <v>59.940927664</v>
      </c>
      <c r="C79" s="30">
        <f>+MIN($B$31,$B$43,$B$55,$B$67,$B$79)</f>
        <v>58.567164073999997</v>
      </c>
      <c r="D79" s="30">
        <f>+MAX($B$31,$B$43,$B$55,$B$67,$B$79)</f>
        <v>67.318183781000002</v>
      </c>
      <c r="E79" s="13">
        <f t="shared" si="0"/>
        <v>8.7510197070000046</v>
      </c>
      <c r="G79" s="30"/>
      <c r="H79" s="13"/>
    </row>
    <row r="80" spans="1:8" x14ac:dyDescent="0.25">
      <c r="A80" s="1">
        <v>45748</v>
      </c>
      <c r="B80" s="10">
        <v>61.083838634000003</v>
      </c>
      <c r="C80" s="30">
        <f>+MIN($B$32,$B$44,$B$56,$B$68,$B$80)</f>
        <v>59.11090343</v>
      </c>
      <c r="D80" s="30">
        <f>+MAX($B$32,$B$44,$B$56,$B$68,$B$80)</f>
        <v>67.373796909999996</v>
      </c>
      <c r="E80" s="13">
        <f t="shared" si="0"/>
        <v>8.2628934799999953</v>
      </c>
      <c r="G80" s="30"/>
      <c r="H80" s="13"/>
    </row>
    <row r="81" spans="1:8" x14ac:dyDescent="0.25">
      <c r="A81" s="1">
        <v>45778</v>
      </c>
      <c r="B81" s="10">
        <v>60.045873972000003</v>
      </c>
      <c r="C81" s="30">
        <f>+MIN($B$33,$B$45,$B$57,$B$69,$B$81)</f>
        <v>57.868754152000001</v>
      </c>
      <c r="D81" s="30">
        <f>+MAX($B$33,$B$45,$B$57,$B$69,$B$81)</f>
        <v>64.384499770000005</v>
      </c>
      <c r="E81" s="13">
        <f t="shared" si="0"/>
        <v>6.515745618000004</v>
      </c>
      <c r="G81" s="30"/>
      <c r="H81" s="13"/>
    </row>
    <row r="82" spans="1:8" x14ac:dyDescent="0.25">
      <c r="A82" s="1">
        <v>45809</v>
      </c>
      <c r="B82" s="10">
        <v>59.457833329000003</v>
      </c>
      <c r="C82" s="30">
        <f>+MIN($B$34,$B$46,$B$58,$B$70,$B$82)</f>
        <v>58.115032907</v>
      </c>
      <c r="D82" s="30">
        <f>+MAX($B$34,$B$46,$B$58,$B$70,$B$82)</f>
        <v>63.105457700000002</v>
      </c>
      <c r="E82" s="13">
        <f t="shared" si="0"/>
        <v>4.9904247930000025</v>
      </c>
      <c r="G82" s="30"/>
      <c r="H82" s="13"/>
    </row>
    <row r="83" spans="1:8" x14ac:dyDescent="0.25">
      <c r="A83" s="1">
        <v>45839</v>
      </c>
      <c r="B83" s="10">
        <v>60.86726702</v>
      </c>
      <c r="C83" s="30">
        <f>+MIN($B$35,$B$47,$B$59,$B$71,$B$83)</f>
        <v>58.317538141999997</v>
      </c>
      <c r="D83" s="30">
        <f>+MAX($B$35,$B$47,$B$59,$B$71,$B$83)</f>
        <v>62.284419641</v>
      </c>
      <c r="E83" s="13">
        <f t="shared" si="0"/>
        <v>3.966881499000003</v>
      </c>
      <c r="G83" s="30"/>
      <c r="H83" s="13"/>
    </row>
    <row r="84" spans="1:8" x14ac:dyDescent="0.25">
      <c r="A84" s="1">
        <v>45870</v>
      </c>
      <c r="B84" s="10">
        <v>61.059753475000001</v>
      </c>
      <c r="C84" s="30">
        <f>+MIN($B$36,$B$48,$B$60,$B$72,$B$84)</f>
        <v>58.915166063000001</v>
      </c>
      <c r="D84" s="30">
        <f>+MAX($B$36,$B$48,$B$60,$B$72,$B$84)</f>
        <v>61.711638831999998</v>
      </c>
      <c r="E84" s="13">
        <f t="shared" si="0"/>
        <v>2.7964727689999975</v>
      </c>
      <c r="G84" s="30"/>
      <c r="H84" s="13"/>
    </row>
    <row r="85" spans="1:8" x14ac:dyDescent="0.25">
      <c r="A85" s="1">
        <v>45901</v>
      </c>
      <c r="B85" s="10">
        <v>61.512886633999997</v>
      </c>
      <c r="C85" s="30">
        <f>+MIN($B$37,$B$49,$B$61,$B$73,$B$85)</f>
        <v>59.167147442000001</v>
      </c>
      <c r="D85" s="30">
        <f>+MAX($B$37,$B$49,$B$61,$B$73,$B$85)</f>
        <v>61.512886633999997</v>
      </c>
      <c r="E85" s="13">
        <f t="shared" si="0"/>
        <v>2.3457391919999964</v>
      </c>
      <c r="G85" s="30"/>
      <c r="H85" s="13"/>
    </row>
    <row r="86" spans="1:8" x14ac:dyDescent="0.25">
      <c r="A86" s="1">
        <v>45931</v>
      </c>
      <c r="B86" s="10">
        <v>62.354072557000002</v>
      </c>
      <c r="C86" s="30">
        <f>+MIN($B$38,$B$50,$B$62,$B$74,$B$86)</f>
        <v>58.998017816999997</v>
      </c>
      <c r="D86" s="30">
        <f>+MAX($B$38,$B$50,$B$62,$B$74,$B$86)</f>
        <v>62.354072557000002</v>
      </c>
      <c r="E86" s="13">
        <f t="shared" si="0"/>
        <v>3.3560547400000047</v>
      </c>
      <c r="G86" s="30"/>
      <c r="H86" s="13"/>
    </row>
    <row r="87" spans="1:8" x14ac:dyDescent="0.25">
      <c r="A87" s="1">
        <v>45962</v>
      </c>
      <c r="B87" s="10">
        <v>60.787745669000003</v>
      </c>
      <c r="C87" s="30">
        <f>+MIN($B$39,$B$51,$B$63,$B$75,$B$87)</f>
        <v>57.435464359000001</v>
      </c>
      <c r="D87" s="30">
        <f>+MAX($B$39,$B$51,$B$63,$B$75,$B$87)</f>
        <v>60.787745669000003</v>
      </c>
      <c r="E87" s="13">
        <f t="shared" si="0"/>
        <v>3.3522813100000022</v>
      </c>
      <c r="G87" s="30"/>
      <c r="H87" s="13"/>
    </row>
    <row r="88" spans="1:8" x14ac:dyDescent="0.25">
      <c r="A88" s="1">
        <v>45992</v>
      </c>
      <c r="B88" s="10">
        <v>62.044564162999997</v>
      </c>
      <c r="C88" s="30">
        <f>+MIN($B$40,$B$52,$B$64,$B$76,$B$88)</f>
        <v>59.475875135000003</v>
      </c>
      <c r="D88" s="30">
        <f>+MAX($B$40,$B$52,$B$64,$B$76,$B$88)</f>
        <v>63.051471565</v>
      </c>
      <c r="E88" s="13">
        <f t="shared" si="0"/>
        <v>3.5755964299999974</v>
      </c>
      <c r="G88" s="30"/>
      <c r="H88" s="13"/>
    </row>
    <row r="89" spans="1:8" x14ac:dyDescent="0.25">
      <c r="A89" s="1">
        <v>46023</v>
      </c>
      <c r="B89" s="10">
        <v>60.012745146</v>
      </c>
      <c r="C89" s="30">
        <f>+MIN($B$29,$B$41,$B$53,$B$65,$B$77)</f>
        <v>56.810944892999999</v>
      </c>
      <c r="D89" s="30">
        <f>+MAX($B$29,$B$41,$B$53,$B$65,$B$77)</f>
        <v>72.271709768999997</v>
      </c>
      <c r="E89" s="13">
        <f t="shared" si="0"/>
        <v>15.460764875999999</v>
      </c>
      <c r="G89" s="30"/>
      <c r="H89" s="13"/>
    </row>
    <row r="90" spans="1:8" x14ac:dyDescent="0.25">
      <c r="A90" s="1">
        <v>46054</v>
      </c>
      <c r="B90" s="10">
        <v>62.715185621000003</v>
      </c>
      <c r="C90" s="30">
        <f>+MIN($B$30,$B$42,$B$54,$B$66,$B$78)</f>
        <v>56.777820319</v>
      </c>
      <c r="D90" s="30">
        <f>+MAX($B$30,$B$42,$B$54,$B$66,$B$78)</f>
        <v>68.031314542999993</v>
      </c>
      <c r="E90" s="13">
        <f t="shared" si="0"/>
        <v>11.253494223999994</v>
      </c>
      <c r="G90" s="30"/>
      <c r="H90" s="13"/>
    </row>
    <row r="91" spans="1:8" x14ac:dyDescent="0.25">
      <c r="A91" s="1">
        <v>46082</v>
      </c>
      <c r="B91" s="10">
        <v>61.561028980000003</v>
      </c>
      <c r="C91" s="30">
        <f>+MIN($B$31,$B$43,$B$55,$B$67,$B$79)</f>
        <v>58.567164073999997</v>
      </c>
      <c r="D91" s="30">
        <f>+MAX($B$31,$B$43,$B$55,$B$67,$B$79)</f>
        <v>67.318183781000002</v>
      </c>
      <c r="E91" s="13">
        <f t="shared" si="0"/>
        <v>8.7510197070000046</v>
      </c>
      <c r="G91" s="30"/>
      <c r="H91" s="13"/>
    </row>
    <row r="92" spans="1:8" x14ac:dyDescent="0.25">
      <c r="A92" s="1">
        <v>46113</v>
      </c>
      <c r="B92" s="10">
        <v>59.570562209999999</v>
      </c>
      <c r="C92" s="30">
        <f>+MIN($B$32,$B$44,$B$56,$B$68,$B$80)</f>
        <v>59.11090343</v>
      </c>
      <c r="D92" s="30">
        <f>+MAX($B$32,$B$44,$B$56,$B$68,$B$80)</f>
        <v>67.373796909999996</v>
      </c>
      <c r="E92" s="13">
        <f t="shared" si="0"/>
        <v>8.2628934799999953</v>
      </c>
      <c r="G92" s="30"/>
      <c r="H92" s="13"/>
    </row>
    <row r="93" spans="1:8" x14ac:dyDescent="0.25">
      <c r="A93" s="1">
        <v>46143</v>
      </c>
      <c r="B93" s="10">
        <v>56.798751211999999</v>
      </c>
      <c r="C93" s="30">
        <f>+MIN($B$33,$B$45,$B$57,$B$69,$B$81)</f>
        <v>57.868754152000001</v>
      </c>
      <c r="D93" s="30">
        <f>+MAX($B$33,$B$45,$B$57,$B$69,$B$81)</f>
        <v>64.384499770000005</v>
      </c>
      <c r="E93" s="13">
        <f t="shared" ref="E93:E112" si="1">D93-C93</f>
        <v>6.515745618000004</v>
      </c>
      <c r="G93" s="30"/>
      <c r="H93" s="13"/>
    </row>
    <row r="94" spans="1:8" x14ac:dyDescent="0.25">
      <c r="A94" s="1">
        <v>46174</v>
      </c>
      <c r="B94" s="10">
        <v>54.885077529</v>
      </c>
      <c r="C94" s="30">
        <f>+MIN($B$34,$B$46,$B$58,$B$70,$B$82)</f>
        <v>58.115032907</v>
      </c>
      <c r="D94" s="30">
        <f>+MAX($B$34,$B$46,$B$58,$B$70,$B$82)</f>
        <v>63.105457700000002</v>
      </c>
      <c r="E94" s="13">
        <f t="shared" si="1"/>
        <v>4.9904247930000025</v>
      </c>
      <c r="G94" s="30"/>
      <c r="H94" s="13"/>
    </row>
    <row r="95" spans="1:8" x14ac:dyDescent="0.25">
      <c r="A95" s="1">
        <v>46204</v>
      </c>
      <c r="B95" s="10">
        <v>53.331739923999997</v>
      </c>
      <c r="C95" s="30">
        <f>+MIN($B$35,$B$47,$B$59,$B$71,$B$83)</f>
        <v>58.317538141999997</v>
      </c>
      <c r="D95" s="30">
        <f>+MAX($B$35,$B$47,$B$59,$B$71,$B$83)</f>
        <v>62.284419641</v>
      </c>
      <c r="E95" s="13">
        <f t="shared" si="1"/>
        <v>3.966881499000003</v>
      </c>
      <c r="G95" s="30"/>
      <c r="H95" s="13"/>
    </row>
    <row r="96" spans="1:8" x14ac:dyDescent="0.25">
      <c r="A96" s="1">
        <v>46235</v>
      </c>
      <c r="B96" s="10">
        <v>53.317344147</v>
      </c>
      <c r="C96" s="30">
        <f>+MIN($B$36,$B$48,$B$60,$B$72,$B$84)</f>
        <v>58.915166063000001</v>
      </c>
      <c r="D96" s="30">
        <f>+MAX($B$36,$B$48,$B$60,$B$72,$B$84)</f>
        <v>61.711638831999998</v>
      </c>
      <c r="E96" s="13">
        <f t="shared" si="1"/>
        <v>2.7964727689999975</v>
      </c>
      <c r="G96" s="30"/>
      <c r="H96" s="13"/>
    </row>
    <row r="97" spans="1:8" x14ac:dyDescent="0.25">
      <c r="A97" s="1">
        <v>46266</v>
      </c>
      <c r="B97" s="10">
        <v>52.730820236</v>
      </c>
      <c r="C97" s="30">
        <f>+MIN($B$37,$B$49,$B$61,$B$73,$B$85)</f>
        <v>59.167147442000001</v>
      </c>
      <c r="D97" s="30">
        <f>+MAX($B$37,$B$49,$B$61,$B$73,$B$85)</f>
        <v>61.512886633999997</v>
      </c>
      <c r="E97" s="13">
        <f t="shared" si="1"/>
        <v>2.3457391919999964</v>
      </c>
      <c r="G97" s="30"/>
      <c r="H97" s="13"/>
    </row>
    <row r="98" spans="1:8" x14ac:dyDescent="0.25">
      <c r="A98" s="1">
        <v>46296</v>
      </c>
      <c r="B98" s="10">
        <v>53.206278677</v>
      </c>
      <c r="C98" s="30">
        <f>+MIN($B$38,$B$50,$B$62,$B$74,$B$86)</f>
        <v>58.998017816999997</v>
      </c>
      <c r="D98" s="30">
        <f>+MAX($B$38,$B$50,$B$62,$B$74,$B$86)</f>
        <v>62.354072557000002</v>
      </c>
      <c r="E98" s="13">
        <f t="shared" si="1"/>
        <v>3.3560547400000047</v>
      </c>
      <c r="G98" s="30"/>
      <c r="H98" s="13"/>
    </row>
    <row r="99" spans="1:8" x14ac:dyDescent="0.25">
      <c r="A99" s="1">
        <v>46327</v>
      </c>
      <c r="B99" s="10">
        <v>53.212889052999998</v>
      </c>
      <c r="C99" s="30">
        <f>+MIN($B$39,$B$51,$B$63,$B$75,$B$87)</f>
        <v>57.435464359000001</v>
      </c>
      <c r="D99" s="30">
        <f>+MAX($B$39,$B$51,$B$63,$B$75,$B$87)</f>
        <v>60.787745669000003</v>
      </c>
      <c r="E99" s="13">
        <f t="shared" si="1"/>
        <v>3.3522813100000022</v>
      </c>
      <c r="G99" s="30"/>
      <c r="H99" s="13"/>
    </row>
    <row r="100" spans="1:8" x14ac:dyDescent="0.25">
      <c r="A100" s="1">
        <v>46357</v>
      </c>
      <c r="B100" s="10">
        <v>54.417617966999998</v>
      </c>
      <c r="C100" s="30">
        <f>+MIN($B$40,$B$52,$B$64,$B$76,$B$88)</f>
        <v>59.475875135000003</v>
      </c>
      <c r="D100" s="30">
        <f>+MAX($B$40,$B$52,$B$64,$B$76,$B$88)</f>
        <v>63.051471565</v>
      </c>
      <c r="E100" s="13">
        <f t="shared" si="1"/>
        <v>3.5755964299999974</v>
      </c>
      <c r="G100" s="30"/>
      <c r="H100" s="13"/>
    </row>
    <row r="101" spans="1:8" x14ac:dyDescent="0.25">
      <c r="A101" s="1">
        <v>46388</v>
      </c>
      <c r="B101" s="10">
        <v>54.064536959000002</v>
      </c>
      <c r="C101" s="30">
        <f>+MIN($B$29,$B$41,$B$53,$B$65,$B$77)</f>
        <v>56.810944892999999</v>
      </c>
      <c r="D101" s="13">
        <f>+MAX($B$29,$B$41,$B$53,$B$65,$B$77)</f>
        <v>72.271709768999997</v>
      </c>
      <c r="E101" s="13">
        <f t="shared" si="1"/>
        <v>15.460764875999999</v>
      </c>
      <c r="G101" s="30"/>
      <c r="H101" s="13"/>
    </row>
    <row r="102" spans="1:8" x14ac:dyDescent="0.25">
      <c r="A102" s="1">
        <v>46419</v>
      </c>
      <c r="B102" s="10">
        <v>54.990265831999999</v>
      </c>
      <c r="C102" s="30">
        <f>+MIN($B$30,$B$42,$B$54,$B$66,$B$78)</f>
        <v>56.777820319</v>
      </c>
      <c r="D102" s="13">
        <f>+MAX($B$30,$B$42,$B$54,$B$66,$B$78)</f>
        <v>68.031314542999993</v>
      </c>
      <c r="E102" s="13">
        <f t="shared" si="1"/>
        <v>11.253494223999994</v>
      </c>
      <c r="G102" s="30"/>
      <c r="H102" s="13"/>
    </row>
    <row r="103" spans="1:8" x14ac:dyDescent="0.25">
      <c r="A103" s="1">
        <v>46447</v>
      </c>
      <c r="B103" s="10">
        <v>55.709366832000001</v>
      </c>
      <c r="C103" s="30">
        <f>+MIN($B$31,$B$43,$B$55,$B$67,$B$79)</f>
        <v>58.567164073999997</v>
      </c>
      <c r="D103" s="13">
        <f>+MAX($B$31,$B$43,$B$55,$B$67,$B$79)</f>
        <v>67.318183781000002</v>
      </c>
      <c r="E103" s="13">
        <f t="shared" si="1"/>
        <v>8.7510197070000046</v>
      </c>
      <c r="G103" s="30"/>
      <c r="H103" s="13"/>
    </row>
    <row r="104" spans="1:8" x14ac:dyDescent="0.25">
      <c r="A104" s="1">
        <v>46478</v>
      </c>
      <c r="B104" s="10">
        <v>56.549980453000003</v>
      </c>
      <c r="C104" s="30">
        <f>+MIN($B$32,$B$44,$B$56,$B$68,$B$80)</f>
        <v>59.11090343</v>
      </c>
      <c r="D104" s="13">
        <f>+MAX($B$32,$B$44,$B$56,$B$68,$B$80)</f>
        <v>67.373796909999996</v>
      </c>
      <c r="E104" s="13">
        <f t="shared" si="1"/>
        <v>8.2628934799999953</v>
      </c>
      <c r="G104" s="30"/>
      <c r="H104" s="13"/>
    </row>
    <row r="105" spans="1:8" x14ac:dyDescent="0.25">
      <c r="A105" s="1">
        <v>46508</v>
      </c>
      <c r="B105" s="10">
        <v>56.309004942999998</v>
      </c>
      <c r="C105" s="30">
        <f>+MIN($B$33,$B$45,$B$57,$B$69,$B$81)</f>
        <v>57.868754152000001</v>
      </c>
      <c r="D105" s="13">
        <f>+MAX($B$33,$B$45,$B$57,$B$69,$B$81)</f>
        <v>64.384499770000005</v>
      </c>
      <c r="E105" s="13">
        <f t="shared" si="1"/>
        <v>6.515745618000004</v>
      </c>
      <c r="G105" s="30"/>
      <c r="H105" s="13"/>
    </row>
    <row r="106" spans="1:8" x14ac:dyDescent="0.25">
      <c r="A106" s="1">
        <v>46539</v>
      </c>
      <c r="B106" s="10">
        <v>56.423112304999997</v>
      </c>
      <c r="C106" s="30">
        <f>+MIN($B$34,$B$46,$B$58,$B$70,$B$82)</f>
        <v>58.115032907</v>
      </c>
      <c r="D106" s="13">
        <f>+MAX($B$34,$B$46,$B$58,$B$70,$B$82)</f>
        <v>63.105457700000002</v>
      </c>
      <c r="E106" s="13">
        <f t="shared" si="1"/>
        <v>4.9904247930000025</v>
      </c>
      <c r="G106" s="30"/>
      <c r="H106" s="13"/>
    </row>
    <row r="107" spans="1:8" x14ac:dyDescent="0.25">
      <c r="A107" s="1">
        <v>46569</v>
      </c>
      <c r="B107" s="10">
        <v>56.338273585000003</v>
      </c>
      <c r="C107" s="30">
        <f>+MIN($B$35,$B$47,$B$59,$B$71,$B$83)</f>
        <v>58.317538141999997</v>
      </c>
      <c r="D107" s="13">
        <f>+MAX($B$35,$B$47,$B$59,$B$71,$B$83)</f>
        <v>62.284419641</v>
      </c>
      <c r="E107" s="13">
        <f t="shared" si="1"/>
        <v>3.966881499000003</v>
      </c>
      <c r="G107" s="30"/>
      <c r="H107" s="13"/>
    </row>
    <row r="108" spans="1:8" x14ac:dyDescent="0.25">
      <c r="A108" s="1">
        <v>46600</v>
      </c>
      <c r="B108" s="10">
        <v>57.547444495000001</v>
      </c>
      <c r="C108" s="30">
        <f>+MIN($B$36,$B$48,$B$60,$B$72,$B$84)</f>
        <v>58.915166063000001</v>
      </c>
      <c r="D108" s="13">
        <f>+MAX($B$36,$B$48,$B$60,$B$72,$B$84)</f>
        <v>61.711638831999998</v>
      </c>
      <c r="E108" s="13">
        <f t="shared" si="1"/>
        <v>2.7964727689999975</v>
      </c>
      <c r="G108" s="30"/>
      <c r="H108" s="13"/>
    </row>
    <row r="109" spans="1:8" x14ac:dyDescent="0.25">
      <c r="A109" s="1">
        <v>46631</v>
      </c>
      <c r="B109" s="10">
        <v>57.687262078000003</v>
      </c>
      <c r="C109" s="30">
        <f>+MIN($B$37,$B$49,$B$61,$B$73,$B$85)</f>
        <v>59.167147442000001</v>
      </c>
      <c r="D109" s="13">
        <f>+MAX($B$37,$B$49,$B$61,$B$73,$B$85)</f>
        <v>61.512886633999997</v>
      </c>
      <c r="E109" s="13">
        <f t="shared" si="1"/>
        <v>2.3457391919999964</v>
      </c>
      <c r="G109" s="30"/>
      <c r="H109" s="13"/>
    </row>
    <row r="110" spans="1:8" x14ac:dyDescent="0.25">
      <c r="A110" s="1">
        <v>46661</v>
      </c>
      <c r="B110" s="10">
        <v>58.845692735999997</v>
      </c>
      <c r="C110" s="30">
        <f>+MIN($B$38,$B$50,$B$62,$B$74,$B$86)</f>
        <v>58.998017816999997</v>
      </c>
      <c r="D110" s="13">
        <f>+MAX($B$38,$B$50,$B$62,$B$74,$B$86)</f>
        <v>62.354072557000002</v>
      </c>
      <c r="E110" s="13">
        <f t="shared" si="1"/>
        <v>3.3560547400000047</v>
      </c>
      <c r="G110" s="30"/>
      <c r="H110" s="13"/>
    </row>
    <row r="111" spans="1:8" x14ac:dyDescent="0.25">
      <c r="A111" s="1">
        <v>46692</v>
      </c>
      <c r="B111" s="10">
        <v>59.010910496999998</v>
      </c>
      <c r="C111" s="30">
        <f>+MIN($B$39,$B$51,$B$63,$B$75,$B$87)</f>
        <v>57.435464359000001</v>
      </c>
      <c r="D111" s="13">
        <f>+MAX($B$39,$B$51,$B$63,$B$75,$B$87)</f>
        <v>60.787745669000003</v>
      </c>
      <c r="E111" s="13">
        <f t="shared" si="1"/>
        <v>3.3522813100000022</v>
      </c>
      <c r="G111" s="30"/>
      <c r="H111" s="13"/>
    </row>
    <row r="112" spans="1:8" x14ac:dyDescent="0.25">
      <c r="A112" s="42">
        <v>46722</v>
      </c>
      <c r="B112" s="48">
        <v>60.215639410999998</v>
      </c>
      <c r="C112" s="47">
        <f>+MIN($B$40,$B$52,$B$64,$B$76,$B$88)</f>
        <v>59.475875135000003</v>
      </c>
      <c r="D112" s="46">
        <f>+MAX($B$40,$B$52,$B$64,$B$76,$B$88)</f>
        <v>63.051471565</v>
      </c>
      <c r="E112" s="46">
        <f t="shared" si="1"/>
        <v>3.5755964299999974</v>
      </c>
      <c r="G112" s="30"/>
      <c r="H112" s="13"/>
    </row>
    <row r="113" spans="1:2" x14ac:dyDescent="0.25">
      <c r="A113" s="260" t="s">
        <v>998</v>
      </c>
    </row>
    <row r="114" spans="1:2" x14ac:dyDescent="0.25">
      <c r="A114" s="23" t="s">
        <v>1001</v>
      </c>
    </row>
    <row r="115" spans="1:2" x14ac:dyDescent="0.25">
      <c r="A115" s="269" t="s">
        <v>1002</v>
      </c>
    </row>
    <row r="116" spans="1:2" x14ac:dyDescent="0.25">
      <c r="A116" s="3"/>
      <c r="B116" s="52" t="s">
        <v>328</v>
      </c>
    </row>
    <row r="117" spans="1:2" x14ac:dyDescent="0.25">
      <c r="A117" s="284">
        <v>64</v>
      </c>
      <c r="B117">
        <v>0</v>
      </c>
    </row>
    <row r="118" spans="1:2" x14ac:dyDescent="0.25">
      <c r="A118" s="13">
        <v>64</v>
      </c>
      <c r="B118">
        <v>1</v>
      </c>
    </row>
    <row r="122" spans="1:2" x14ac:dyDescent="0.25">
      <c r="B122" t="s">
        <v>594</v>
      </c>
    </row>
  </sheetData>
  <mergeCells count="2">
    <mergeCell ref="C27:E27"/>
    <mergeCell ref="B25:E26"/>
  </mergeCells>
  <phoneticPr fontId="0" type="noConversion"/>
  <hyperlinks>
    <hyperlink ref="A3" location="Contents!A1" display="Return to Contents" xr:uid="{00000000-0004-0000-0A00-000000000000}"/>
  </hyperlinks>
  <pageMargins left="0.75" right="0.75" top="1" bottom="1" header="0.5" footer="0.5"/>
  <pageSetup scale="33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">
    <pageSetUpPr fitToPage="1"/>
  </sheetPr>
  <dimension ref="A1:T66"/>
  <sheetViews>
    <sheetView workbookViewId="0"/>
  </sheetViews>
  <sheetFormatPr defaultRowHeight="13.2" x14ac:dyDescent="0.25"/>
  <cols>
    <col min="18" max="18" width="16.6640625" customWidth="1"/>
    <col min="19" max="19" width="15.33203125" customWidth="1"/>
  </cols>
  <sheetData>
    <row r="1" spans="1:20" x14ac:dyDescent="0.25">
      <c r="M1" s="87"/>
      <c r="N1" s="87"/>
    </row>
    <row r="2" spans="1:20" ht="15.6" x14ac:dyDescent="0.3">
      <c r="A2" s="31" t="s">
        <v>968</v>
      </c>
      <c r="M2" s="87"/>
      <c r="N2" s="87"/>
    </row>
    <row r="3" spans="1:20" x14ac:dyDescent="0.25">
      <c r="A3" s="16" t="s">
        <v>15</v>
      </c>
      <c r="T3" s="21"/>
    </row>
    <row r="4" spans="1:20" x14ac:dyDescent="0.25">
      <c r="B4" s="270"/>
      <c r="C4" s="270"/>
      <c r="D4" s="270"/>
      <c r="E4" s="270"/>
      <c r="F4" s="270"/>
      <c r="G4" s="270"/>
      <c r="H4" s="270"/>
      <c r="I4" s="270"/>
      <c r="J4" s="270"/>
      <c r="K4" s="270"/>
    </row>
    <row r="5" spans="1:20" x14ac:dyDescent="0.25">
      <c r="B5" s="270"/>
      <c r="C5" s="270"/>
      <c r="D5" s="270"/>
      <c r="E5" s="270"/>
      <c r="F5" s="270"/>
      <c r="G5" s="270"/>
      <c r="H5" s="270"/>
      <c r="I5" s="270"/>
      <c r="J5" s="270"/>
      <c r="K5" s="270"/>
      <c r="R5" s="132" t="s">
        <v>329</v>
      </c>
      <c r="S5" s="133"/>
    </row>
    <row r="6" spans="1:20" ht="25.5" customHeight="1" x14ac:dyDescent="0.25">
      <c r="B6" s="270"/>
      <c r="C6" s="270"/>
      <c r="D6" s="270"/>
      <c r="E6" s="270"/>
      <c r="F6" s="270"/>
      <c r="G6" s="270"/>
      <c r="H6" s="270"/>
      <c r="I6" s="270"/>
      <c r="J6" s="270"/>
      <c r="K6" s="270"/>
      <c r="R6" s="231" t="s">
        <v>165</v>
      </c>
      <c r="S6" s="234" t="s">
        <v>379</v>
      </c>
    </row>
    <row r="7" spans="1:20" ht="14.4" x14ac:dyDescent="0.3">
      <c r="B7" s="270"/>
      <c r="C7" s="270"/>
      <c r="D7" s="270"/>
      <c r="E7" s="270"/>
      <c r="F7" s="270"/>
      <c r="G7" s="270"/>
      <c r="H7" s="270"/>
      <c r="I7" s="270"/>
      <c r="J7" s="270"/>
      <c r="K7" s="270"/>
      <c r="R7" s="166" t="s">
        <v>166</v>
      </c>
      <c r="S7" s="233" t="s">
        <v>380</v>
      </c>
    </row>
    <row r="8" spans="1:20" x14ac:dyDescent="0.25">
      <c r="B8" s="270"/>
      <c r="C8" s="270"/>
      <c r="D8" s="270"/>
      <c r="E8" s="270"/>
      <c r="F8" s="270"/>
      <c r="G8" s="270"/>
      <c r="H8" s="270"/>
      <c r="I8" s="270"/>
      <c r="J8" s="270"/>
      <c r="K8" s="270"/>
      <c r="R8" s="166" t="s">
        <v>167</v>
      </c>
      <c r="S8" s="160" t="s">
        <v>381</v>
      </c>
    </row>
    <row r="9" spans="1:20" x14ac:dyDescent="0.25">
      <c r="B9" s="270"/>
      <c r="C9" s="270"/>
      <c r="D9" s="270"/>
      <c r="E9" s="270"/>
      <c r="F9" s="270"/>
      <c r="G9" s="270"/>
      <c r="H9" s="270"/>
      <c r="I9" s="270"/>
      <c r="J9" s="270"/>
      <c r="K9" s="270"/>
      <c r="R9" s="166" t="s">
        <v>168</v>
      </c>
      <c r="S9" s="229" t="s">
        <v>382</v>
      </c>
    </row>
    <row r="10" spans="1:20" x14ac:dyDescent="0.25">
      <c r="B10" s="270"/>
      <c r="C10" s="270"/>
      <c r="D10" s="270"/>
      <c r="E10" s="270"/>
      <c r="F10" s="270"/>
      <c r="G10" s="270"/>
      <c r="H10" s="270"/>
      <c r="I10" s="270"/>
      <c r="J10" s="270"/>
      <c r="K10" s="270"/>
      <c r="R10" s="166" t="s">
        <v>174</v>
      </c>
      <c r="S10" s="160" t="s">
        <v>383</v>
      </c>
    </row>
    <row r="11" spans="1:20" x14ac:dyDescent="0.25">
      <c r="B11" s="270"/>
      <c r="C11" s="270"/>
      <c r="D11" s="270"/>
      <c r="E11" s="270"/>
      <c r="F11" s="270"/>
      <c r="G11" s="270"/>
      <c r="H11" s="270"/>
      <c r="I11" s="270"/>
      <c r="J11" s="270"/>
      <c r="K11" s="270"/>
      <c r="R11" s="166" t="s">
        <v>370</v>
      </c>
      <c r="S11" s="229" t="s">
        <v>384</v>
      </c>
    </row>
    <row r="12" spans="1:20" x14ac:dyDescent="0.25">
      <c r="B12" s="270"/>
      <c r="C12" s="270"/>
      <c r="D12" s="270"/>
      <c r="E12" s="270"/>
      <c r="F12" s="270"/>
      <c r="G12" s="270"/>
      <c r="H12" s="270"/>
      <c r="I12" s="270"/>
      <c r="J12" s="270"/>
      <c r="K12" s="270"/>
      <c r="R12" s="166" t="s">
        <v>485</v>
      </c>
      <c r="S12" s="229" t="s">
        <v>486</v>
      </c>
    </row>
    <row r="13" spans="1:20" x14ac:dyDescent="0.25">
      <c r="B13" s="270"/>
      <c r="C13" s="270"/>
      <c r="D13" s="270"/>
      <c r="E13" s="270"/>
      <c r="F13" s="270"/>
      <c r="G13" s="270"/>
      <c r="H13" s="270"/>
      <c r="I13" s="270"/>
      <c r="J13" s="270"/>
      <c r="K13" s="270"/>
      <c r="R13" s="166" t="s">
        <v>385</v>
      </c>
      <c r="S13" s="160" t="s">
        <v>386</v>
      </c>
    </row>
    <row r="14" spans="1:20" x14ac:dyDescent="0.25">
      <c r="B14" s="270"/>
      <c r="C14" s="270"/>
      <c r="D14" s="270"/>
      <c r="E14" s="270"/>
      <c r="F14" s="270"/>
      <c r="G14" s="270"/>
      <c r="H14" s="270"/>
      <c r="I14" s="270"/>
      <c r="J14" s="270"/>
      <c r="K14" s="270"/>
      <c r="R14" s="166" t="s">
        <v>389</v>
      </c>
      <c r="S14" s="229" t="s">
        <v>387</v>
      </c>
    </row>
    <row r="15" spans="1:20" x14ac:dyDescent="0.25">
      <c r="B15" s="270"/>
      <c r="C15" s="270"/>
      <c r="D15" s="270"/>
      <c r="E15" s="270"/>
      <c r="F15" s="270"/>
      <c r="G15" s="270"/>
      <c r="H15" s="270"/>
      <c r="I15" s="270"/>
      <c r="J15" s="270"/>
      <c r="K15" s="270"/>
      <c r="R15" s="166" t="s">
        <v>96</v>
      </c>
      <c r="S15" s="229" t="s">
        <v>388</v>
      </c>
    </row>
    <row r="16" spans="1:20" x14ac:dyDescent="0.25">
      <c r="B16" s="270"/>
      <c r="C16" s="270"/>
      <c r="D16" s="270"/>
      <c r="E16" s="270"/>
      <c r="F16" s="270"/>
      <c r="G16" s="270"/>
      <c r="H16" s="270"/>
      <c r="I16" s="270"/>
      <c r="J16" s="270"/>
      <c r="K16" s="270"/>
      <c r="R16" s="166" t="s">
        <v>95</v>
      </c>
      <c r="S16" s="229" t="s">
        <v>470</v>
      </c>
    </row>
    <row r="17" spans="1:19" x14ac:dyDescent="0.25">
      <c r="B17" s="270"/>
      <c r="C17" s="270"/>
      <c r="D17" s="270"/>
      <c r="E17" s="270"/>
      <c r="F17" s="270"/>
      <c r="G17" s="270"/>
      <c r="H17" s="270"/>
      <c r="I17" s="270"/>
      <c r="J17" s="270"/>
      <c r="K17" s="270"/>
      <c r="R17" s="171" t="s">
        <v>587</v>
      </c>
      <c r="S17" s="232" t="s">
        <v>588</v>
      </c>
    </row>
    <row r="18" spans="1:19" x14ac:dyDescent="0.25">
      <c r="B18" s="270"/>
      <c r="C18" s="270"/>
      <c r="D18" s="270"/>
      <c r="E18" s="270"/>
      <c r="F18" s="270"/>
      <c r="G18" s="270"/>
      <c r="H18" s="270"/>
      <c r="I18" s="270"/>
      <c r="J18" s="270"/>
      <c r="K18" s="270"/>
    </row>
    <row r="19" spans="1:19" x14ac:dyDescent="0.25">
      <c r="B19" s="270"/>
      <c r="C19" s="270"/>
      <c r="D19" s="270"/>
      <c r="E19" s="270"/>
      <c r="F19" s="270"/>
      <c r="G19" s="270"/>
      <c r="H19" s="270"/>
      <c r="I19" s="270"/>
      <c r="J19" s="270"/>
      <c r="K19" s="270"/>
    </row>
    <row r="20" spans="1:19" x14ac:dyDescent="0.25">
      <c r="B20" s="270"/>
      <c r="C20" s="270"/>
      <c r="D20" s="270"/>
      <c r="E20" s="270"/>
      <c r="F20" s="270"/>
      <c r="G20" s="270"/>
      <c r="H20" s="270"/>
      <c r="I20" s="270"/>
      <c r="J20" s="270"/>
      <c r="K20" s="270"/>
    </row>
    <row r="21" spans="1:19" x14ac:dyDescent="0.25">
      <c r="B21" s="270"/>
      <c r="C21" s="270"/>
      <c r="D21" s="270"/>
      <c r="E21" s="270"/>
      <c r="F21" s="270"/>
      <c r="G21" s="270"/>
      <c r="H21" s="270"/>
      <c r="I21" s="270"/>
      <c r="J21" s="270"/>
      <c r="K21" s="270"/>
    </row>
    <row r="22" spans="1:19" x14ac:dyDescent="0.25">
      <c r="B22" s="270"/>
      <c r="C22" s="270"/>
      <c r="D22" s="270"/>
      <c r="E22" s="270"/>
      <c r="F22" s="270"/>
      <c r="G22" s="270"/>
      <c r="H22" s="270"/>
      <c r="I22" s="270"/>
      <c r="J22" s="270"/>
      <c r="K22" s="270"/>
      <c r="S22" s="21"/>
    </row>
    <row r="23" spans="1:19" x14ac:dyDescent="0.25">
      <c r="B23" s="270"/>
      <c r="C23" s="270"/>
      <c r="D23" s="270"/>
      <c r="E23" s="270"/>
      <c r="F23" s="270"/>
      <c r="G23" s="270"/>
      <c r="H23" s="270"/>
      <c r="I23" s="270"/>
      <c r="J23" s="270"/>
      <c r="K23" s="270"/>
    </row>
    <row r="25" spans="1:19" x14ac:dyDescent="0.25">
      <c r="A25" s="457" t="s">
        <v>483</v>
      </c>
      <c r="B25" s="457"/>
      <c r="C25" s="457"/>
      <c r="D25" s="457"/>
      <c r="E25" s="457"/>
      <c r="F25" s="457"/>
      <c r="G25" s="457"/>
      <c r="H25" s="457"/>
      <c r="K25" s="457" t="s">
        <v>484</v>
      </c>
      <c r="L25" s="457"/>
      <c r="M25" s="457"/>
      <c r="N25" s="457"/>
      <c r="O25" s="457"/>
      <c r="P25" s="457"/>
      <c r="Q25" s="457"/>
      <c r="R25" s="457"/>
      <c r="S25" s="457"/>
    </row>
    <row r="26" spans="1:19" x14ac:dyDescent="0.25">
      <c r="A26" s="29"/>
      <c r="B26" s="29"/>
      <c r="C26" s="29"/>
      <c r="D26" s="29"/>
      <c r="E26" s="29"/>
      <c r="G26" s="2"/>
    </row>
    <row r="27" spans="1:19" x14ac:dyDescent="0.25">
      <c r="A27" s="8"/>
      <c r="B27" s="4" t="s">
        <v>165</v>
      </c>
      <c r="C27" s="4" t="s">
        <v>166</v>
      </c>
      <c r="D27" s="4" t="s">
        <v>167</v>
      </c>
      <c r="E27" s="4" t="s">
        <v>168</v>
      </c>
      <c r="F27" s="4" t="s">
        <v>174</v>
      </c>
      <c r="G27" s="8" t="s">
        <v>370</v>
      </c>
      <c r="H27" s="4" t="s">
        <v>485</v>
      </c>
      <c r="I27" s="4" t="s">
        <v>5</v>
      </c>
      <c r="K27" s="4" t="s">
        <v>389</v>
      </c>
      <c r="L27" s="8" t="s">
        <v>96</v>
      </c>
      <c r="M27" s="8" t="s">
        <v>95</v>
      </c>
      <c r="N27" s="8" t="s">
        <v>587</v>
      </c>
      <c r="O27" s="8" t="s">
        <v>378</v>
      </c>
    </row>
    <row r="28" spans="1:19" x14ac:dyDescent="0.25">
      <c r="A28" s="1">
        <v>45292</v>
      </c>
      <c r="B28" s="84">
        <v>0.57999999999999996</v>
      </c>
      <c r="C28" s="84">
        <v>0.33</v>
      </c>
      <c r="D28" s="84">
        <v>0.26</v>
      </c>
      <c r="E28" s="84">
        <v>0.24299999999999999</v>
      </c>
      <c r="F28" s="84">
        <v>6.5000000000000002E-2</v>
      </c>
      <c r="G28" s="84">
        <v>6.5000000000000002E-2</v>
      </c>
      <c r="H28" s="84">
        <v>0.02</v>
      </c>
      <c r="I28" s="84">
        <v>1.5629999999999997</v>
      </c>
      <c r="K28" s="84">
        <v>1.425</v>
      </c>
      <c r="L28" s="84">
        <v>0</v>
      </c>
      <c r="M28" s="84">
        <v>0.65900000000000003</v>
      </c>
      <c r="N28" s="84">
        <v>0.6</v>
      </c>
      <c r="O28" s="14">
        <f>+K28-L28-M28-N28</f>
        <v>0.16600000000000004</v>
      </c>
    </row>
    <row r="29" spans="1:19" x14ac:dyDescent="0.25">
      <c r="A29" s="1">
        <v>45323</v>
      </c>
      <c r="B29" s="84">
        <v>0.57999999999999996</v>
      </c>
      <c r="C29" s="84">
        <v>0.21</v>
      </c>
      <c r="D29" s="84">
        <v>0.28999999999999998</v>
      </c>
      <c r="E29" s="84">
        <v>0.21</v>
      </c>
      <c r="F29" s="84">
        <v>0.06</v>
      </c>
      <c r="G29" s="84">
        <v>0.06</v>
      </c>
      <c r="H29" s="84">
        <v>0</v>
      </c>
      <c r="I29" s="84">
        <v>1.41</v>
      </c>
      <c r="K29" s="84">
        <v>0.81599999999999995</v>
      </c>
      <c r="L29" s="84">
        <v>0</v>
      </c>
      <c r="M29" s="84">
        <v>0</v>
      </c>
      <c r="N29" s="84">
        <v>0.65</v>
      </c>
      <c r="O29" s="14">
        <f t="shared" ref="O29:O63" si="0">+K29-L29-M29-N29</f>
        <v>0.16599999999999993</v>
      </c>
    </row>
    <row r="30" spans="1:19" x14ac:dyDescent="0.25">
      <c r="A30" s="1">
        <v>45352</v>
      </c>
      <c r="B30" s="84">
        <v>0.52</v>
      </c>
      <c r="C30" s="84">
        <v>0.21</v>
      </c>
      <c r="D30" s="84">
        <v>0.26</v>
      </c>
      <c r="E30" s="84">
        <v>0.184</v>
      </c>
      <c r="F30" s="84">
        <v>0.05</v>
      </c>
      <c r="G30" s="84">
        <v>0.05</v>
      </c>
      <c r="H30" s="84">
        <v>0</v>
      </c>
      <c r="I30" s="84">
        <v>1.274</v>
      </c>
      <c r="K30" s="84">
        <v>0.94599999999999995</v>
      </c>
      <c r="L30" s="84">
        <v>0</v>
      </c>
      <c r="M30" s="84">
        <v>0</v>
      </c>
      <c r="N30" s="84">
        <v>0.7</v>
      </c>
      <c r="O30" s="14">
        <f t="shared" si="0"/>
        <v>0.246</v>
      </c>
    </row>
    <row r="31" spans="1:19" x14ac:dyDescent="0.25">
      <c r="A31" s="1">
        <v>45383</v>
      </c>
      <c r="B31" s="84">
        <v>0.54</v>
      </c>
      <c r="C31" s="84">
        <v>0.17</v>
      </c>
      <c r="D31" s="84">
        <v>0.34</v>
      </c>
      <c r="E31" s="84">
        <v>0.17599999999999999</v>
      </c>
      <c r="F31" s="84">
        <v>7.0000000000000007E-2</v>
      </c>
      <c r="G31" s="84">
        <v>7.0000000000000007E-2</v>
      </c>
      <c r="H31" s="84">
        <v>0</v>
      </c>
      <c r="I31" s="84">
        <v>1.3660000000000001</v>
      </c>
      <c r="K31" s="84">
        <v>1.0660000000000001</v>
      </c>
      <c r="L31" s="84">
        <v>0</v>
      </c>
      <c r="M31" s="84">
        <v>0</v>
      </c>
      <c r="N31" s="84">
        <v>0.8</v>
      </c>
      <c r="O31" s="14">
        <f t="shared" si="0"/>
        <v>0.26600000000000001</v>
      </c>
    </row>
    <row r="32" spans="1:19" x14ac:dyDescent="0.25">
      <c r="A32" s="1">
        <v>45413</v>
      </c>
      <c r="B32" s="84">
        <v>0.54</v>
      </c>
      <c r="C32" s="84">
        <v>0.17</v>
      </c>
      <c r="D32" s="84">
        <v>0.3</v>
      </c>
      <c r="E32" s="84">
        <v>0.14599999999999999</v>
      </c>
      <c r="F32" s="84">
        <v>0.06</v>
      </c>
      <c r="G32" s="84">
        <v>0.06</v>
      </c>
      <c r="H32" s="84">
        <v>0</v>
      </c>
      <c r="I32" s="84">
        <v>1.276</v>
      </c>
      <c r="K32" s="84">
        <v>1.101</v>
      </c>
      <c r="L32" s="84">
        <v>0</v>
      </c>
      <c r="M32" s="84">
        <v>0</v>
      </c>
      <c r="N32" s="84">
        <v>0.8</v>
      </c>
      <c r="O32" s="14">
        <f t="shared" si="0"/>
        <v>0.30099999999999993</v>
      </c>
    </row>
    <row r="33" spans="1:15" x14ac:dyDescent="0.25">
      <c r="A33" s="1">
        <v>45444</v>
      </c>
      <c r="B33" s="84">
        <v>0.54</v>
      </c>
      <c r="C33" s="84">
        <v>0.15</v>
      </c>
      <c r="D33" s="84">
        <v>0.3</v>
      </c>
      <c r="E33" s="84">
        <v>0.16700000000000001</v>
      </c>
      <c r="F33" s="84">
        <v>7.0000000000000007E-2</v>
      </c>
      <c r="G33" s="84">
        <v>7.0000000000000007E-2</v>
      </c>
      <c r="H33" s="84">
        <v>0</v>
      </c>
      <c r="I33" s="84">
        <v>1.2970000000000002</v>
      </c>
      <c r="K33" s="84">
        <v>1.2126209999999999</v>
      </c>
      <c r="L33" s="84">
        <v>0</v>
      </c>
      <c r="M33" s="84">
        <v>0</v>
      </c>
      <c r="N33" s="84">
        <v>0.875</v>
      </c>
      <c r="O33" s="14">
        <f t="shared" si="0"/>
        <v>0.33762099999999995</v>
      </c>
    </row>
    <row r="34" spans="1:15" x14ac:dyDescent="0.25">
      <c r="A34" s="1">
        <v>45474</v>
      </c>
      <c r="B34" s="84">
        <v>0.5</v>
      </c>
      <c r="C34" s="84">
        <v>0.18</v>
      </c>
      <c r="D34" s="84">
        <v>0.25</v>
      </c>
      <c r="E34" s="84">
        <v>0.14599999999999999</v>
      </c>
      <c r="F34" s="84">
        <v>7.0000000000000007E-2</v>
      </c>
      <c r="G34" s="84">
        <v>7.0000000000000007E-2</v>
      </c>
      <c r="H34" s="84">
        <v>0</v>
      </c>
      <c r="I34" s="84">
        <v>1.216</v>
      </c>
      <c r="K34" s="84">
        <v>1.3779999999999999</v>
      </c>
      <c r="L34" s="84">
        <v>0</v>
      </c>
      <c r="M34" s="84">
        <v>0</v>
      </c>
      <c r="N34" s="84">
        <v>0.875</v>
      </c>
      <c r="O34" s="14">
        <f t="shared" si="0"/>
        <v>0.50299999999999989</v>
      </c>
    </row>
    <row r="35" spans="1:15" x14ac:dyDescent="0.25">
      <c r="A35" s="1">
        <v>45505</v>
      </c>
      <c r="B35" s="84">
        <v>0.47</v>
      </c>
      <c r="C35" s="84">
        <v>0.43</v>
      </c>
      <c r="D35" s="84">
        <v>0.19</v>
      </c>
      <c r="E35" s="84">
        <v>0.14599999999999999</v>
      </c>
      <c r="F35" s="84">
        <v>7.0000000000000007E-2</v>
      </c>
      <c r="G35" s="84">
        <v>7.0000000000000007E-2</v>
      </c>
      <c r="H35" s="84">
        <v>0</v>
      </c>
      <c r="I35" s="84">
        <v>1.3759999999999999</v>
      </c>
      <c r="K35" s="84">
        <v>1.1859999999999999</v>
      </c>
      <c r="L35" s="84">
        <v>0</v>
      </c>
      <c r="M35" s="84">
        <v>0</v>
      </c>
      <c r="N35" s="84">
        <v>0.9</v>
      </c>
      <c r="O35" s="14">
        <f t="shared" si="0"/>
        <v>0.28599999999999992</v>
      </c>
    </row>
    <row r="36" spans="1:15" x14ac:dyDescent="0.25">
      <c r="A36" s="1">
        <v>45536</v>
      </c>
      <c r="B36" s="84">
        <v>0.4</v>
      </c>
      <c r="C36" s="84">
        <v>0.78</v>
      </c>
      <c r="D36" s="84">
        <v>0.28999999999999998</v>
      </c>
      <c r="E36" s="84">
        <v>0.128</v>
      </c>
      <c r="F36" s="84">
        <v>0.1</v>
      </c>
      <c r="G36" s="84">
        <v>0.1</v>
      </c>
      <c r="H36" s="84">
        <v>0</v>
      </c>
      <c r="I36" s="84">
        <v>1.7980000000000005</v>
      </c>
      <c r="K36" s="84">
        <v>1.4886999999999999</v>
      </c>
      <c r="L36" s="84">
        <v>0</v>
      </c>
      <c r="M36" s="84">
        <v>0.29499999999999998</v>
      </c>
      <c r="N36" s="84">
        <v>0.9</v>
      </c>
      <c r="O36" s="14">
        <f t="shared" si="0"/>
        <v>0.29369999999999996</v>
      </c>
    </row>
    <row r="37" spans="1:15" x14ac:dyDescent="0.25">
      <c r="A37" s="1">
        <v>45566</v>
      </c>
      <c r="B37" s="84">
        <v>0.45</v>
      </c>
      <c r="C37" s="84">
        <v>0.28000000000000003</v>
      </c>
      <c r="D37" s="84">
        <v>0.28000000000000003</v>
      </c>
      <c r="E37" s="84">
        <v>0.16600000000000001</v>
      </c>
      <c r="F37" s="84">
        <v>0.105</v>
      </c>
      <c r="G37" s="84">
        <v>0.105</v>
      </c>
      <c r="H37" s="84">
        <v>0</v>
      </c>
      <c r="I37" s="84">
        <v>1.3859999999999999</v>
      </c>
      <c r="K37" s="84">
        <v>1.2350000000000001</v>
      </c>
      <c r="L37" s="84">
        <v>0</v>
      </c>
      <c r="M37" s="84">
        <v>0</v>
      </c>
      <c r="N37" s="84">
        <v>0.9</v>
      </c>
      <c r="O37" s="14">
        <f t="shared" si="0"/>
        <v>0.33500000000000008</v>
      </c>
    </row>
    <row r="38" spans="1:15" x14ac:dyDescent="0.25">
      <c r="A38" s="1">
        <v>45597</v>
      </c>
      <c r="B38" s="84">
        <v>0.38</v>
      </c>
      <c r="C38" s="84">
        <v>0.17</v>
      </c>
      <c r="D38" s="84">
        <v>0.28000000000000003</v>
      </c>
      <c r="E38" s="84">
        <v>0.16500000000000001</v>
      </c>
      <c r="F38" s="84">
        <v>0.1</v>
      </c>
      <c r="G38" s="84">
        <v>0.1</v>
      </c>
      <c r="H38" s="84">
        <v>0</v>
      </c>
      <c r="I38" s="84">
        <v>1.1950000000000003</v>
      </c>
      <c r="K38" s="84">
        <v>1.4419999999999999</v>
      </c>
      <c r="L38" s="84">
        <v>0</v>
      </c>
      <c r="M38" s="84">
        <v>0.11700000000000001</v>
      </c>
      <c r="N38" s="84">
        <v>0.9</v>
      </c>
      <c r="O38" s="14">
        <f t="shared" si="0"/>
        <v>0.42499999999999993</v>
      </c>
    </row>
    <row r="39" spans="1:15" x14ac:dyDescent="0.25">
      <c r="A39" s="1">
        <v>45627</v>
      </c>
      <c r="B39" s="84">
        <v>0.4</v>
      </c>
      <c r="C39" s="84">
        <v>0.1</v>
      </c>
      <c r="D39" s="84">
        <v>0.2</v>
      </c>
      <c r="E39" s="84">
        <v>0.129</v>
      </c>
      <c r="F39" s="84">
        <v>9.5000000000000001E-2</v>
      </c>
      <c r="G39" s="84">
        <v>9.5000000000000001E-2</v>
      </c>
      <c r="H39" s="84">
        <v>0</v>
      </c>
      <c r="I39" s="84">
        <v>1.0189999999999999</v>
      </c>
      <c r="K39" s="84">
        <v>1.3560000000000001</v>
      </c>
      <c r="L39" s="84">
        <v>0</v>
      </c>
      <c r="M39" s="84">
        <v>0</v>
      </c>
      <c r="N39" s="84">
        <v>0.9</v>
      </c>
      <c r="O39" s="14">
        <f t="shared" si="0"/>
        <v>0.45600000000000007</v>
      </c>
    </row>
    <row r="40" spans="1:15" x14ac:dyDescent="0.25">
      <c r="A40" s="1">
        <v>45658</v>
      </c>
      <c r="B40" s="84">
        <v>0.4</v>
      </c>
      <c r="C40" s="84">
        <v>0.17</v>
      </c>
      <c r="D40" s="84">
        <v>0.22</v>
      </c>
      <c r="E40" s="84">
        <v>0.11700000000000001</v>
      </c>
      <c r="F40" s="84">
        <v>0.08</v>
      </c>
      <c r="G40" s="84">
        <v>0.08</v>
      </c>
      <c r="H40" s="84">
        <v>0</v>
      </c>
      <c r="I40" s="84">
        <v>1.0669999999999999</v>
      </c>
      <c r="K40" s="84">
        <v>1.3979999999999999</v>
      </c>
      <c r="L40" s="84">
        <v>0</v>
      </c>
      <c r="M40" s="84">
        <v>4.2000000000000003E-2</v>
      </c>
      <c r="N40" s="84">
        <v>0.9</v>
      </c>
      <c r="O40" s="14">
        <f t="shared" si="0"/>
        <v>0.45599999999999985</v>
      </c>
    </row>
    <row r="41" spans="1:15" x14ac:dyDescent="0.25">
      <c r="A41" s="1">
        <v>45689</v>
      </c>
      <c r="B41" s="84">
        <v>0.35</v>
      </c>
      <c r="C41" s="84">
        <v>0.13</v>
      </c>
      <c r="D41" s="84">
        <v>0.17</v>
      </c>
      <c r="E41" s="84">
        <v>0.11899999999999999</v>
      </c>
      <c r="F41" s="84">
        <v>0.08</v>
      </c>
      <c r="G41" s="84">
        <v>0.08</v>
      </c>
      <c r="H41" s="84">
        <v>0</v>
      </c>
      <c r="I41" s="84">
        <v>0.92899999999999994</v>
      </c>
      <c r="K41" s="84">
        <v>1.1859999999999999</v>
      </c>
      <c r="L41" s="84">
        <v>0</v>
      </c>
      <c r="M41" s="84">
        <v>0</v>
      </c>
      <c r="N41" s="84">
        <v>0.9</v>
      </c>
      <c r="O41" s="14">
        <f t="shared" si="0"/>
        <v>0.28599999999999992</v>
      </c>
    </row>
    <row r="42" spans="1:15" x14ac:dyDescent="0.25">
      <c r="A42" s="1">
        <v>45717</v>
      </c>
      <c r="B42" s="84">
        <v>0.45</v>
      </c>
      <c r="C42" s="84">
        <v>0.16</v>
      </c>
      <c r="D42" s="84">
        <v>0.15</v>
      </c>
      <c r="E42" s="84">
        <v>0.114</v>
      </c>
      <c r="F42" s="84">
        <v>0.1</v>
      </c>
      <c r="G42" s="84">
        <v>0.1</v>
      </c>
      <c r="H42" s="84">
        <v>0</v>
      </c>
      <c r="I42" s="84">
        <v>1.0740000000000001</v>
      </c>
      <c r="K42" s="84">
        <v>1.1859999999999999</v>
      </c>
      <c r="L42" s="84">
        <v>0</v>
      </c>
      <c r="M42" s="84">
        <v>0</v>
      </c>
      <c r="N42" s="84">
        <v>0.9</v>
      </c>
      <c r="O42" s="14">
        <f t="shared" si="0"/>
        <v>0.28599999999999992</v>
      </c>
    </row>
    <row r="43" spans="1:15" x14ac:dyDescent="0.25">
      <c r="A43" s="1">
        <v>45748</v>
      </c>
      <c r="B43" s="84">
        <v>0.4</v>
      </c>
      <c r="C43" s="84">
        <v>0.12</v>
      </c>
      <c r="D43" s="84">
        <v>0.17</v>
      </c>
      <c r="E43" s="84">
        <v>0.11799999999999999</v>
      </c>
      <c r="F43" s="84">
        <v>0.08</v>
      </c>
      <c r="G43" s="84">
        <v>0.08</v>
      </c>
      <c r="H43" s="84">
        <v>0</v>
      </c>
      <c r="I43" s="84">
        <v>0.96799999999999997</v>
      </c>
      <c r="K43" s="84">
        <v>1.1759999999999999</v>
      </c>
      <c r="L43" s="84">
        <v>0</v>
      </c>
      <c r="M43" s="84">
        <v>0</v>
      </c>
      <c r="N43" s="84">
        <v>0.9</v>
      </c>
      <c r="O43" s="14">
        <f t="shared" si="0"/>
        <v>0.27599999999999991</v>
      </c>
    </row>
    <row r="44" spans="1:15" x14ac:dyDescent="0.25">
      <c r="A44" s="1">
        <v>45778</v>
      </c>
      <c r="B44" s="84">
        <v>0.35</v>
      </c>
      <c r="C44" s="84">
        <v>0.09</v>
      </c>
      <c r="D44" s="84">
        <v>0.13</v>
      </c>
      <c r="E44" s="84">
        <v>9.4E-2</v>
      </c>
      <c r="F44" s="84">
        <v>0.12</v>
      </c>
      <c r="G44" s="84">
        <v>0.12</v>
      </c>
      <c r="H44" s="84">
        <v>0</v>
      </c>
      <c r="I44" s="84">
        <v>0.90399999999999991</v>
      </c>
      <c r="K44" s="84">
        <v>1.143</v>
      </c>
      <c r="L44" s="84">
        <v>1.7000000000000001E-2</v>
      </c>
      <c r="M44" s="84">
        <v>0</v>
      </c>
      <c r="N44" s="84">
        <v>0.9</v>
      </c>
      <c r="O44" s="14">
        <f t="shared" si="0"/>
        <v>0.22600000000000009</v>
      </c>
    </row>
    <row r="45" spans="1:15" x14ac:dyDescent="0.25">
      <c r="A45" s="1">
        <v>45809</v>
      </c>
      <c r="B45" s="84">
        <v>0.55000000000000004</v>
      </c>
      <c r="C45" s="84">
        <v>0.11</v>
      </c>
      <c r="D45" s="84">
        <v>0.1</v>
      </c>
      <c r="E45" s="84">
        <v>0.128</v>
      </c>
      <c r="F45" s="84">
        <v>0.12</v>
      </c>
      <c r="G45" s="84">
        <v>0.12</v>
      </c>
      <c r="H45" s="84">
        <v>0</v>
      </c>
      <c r="I45" s="84">
        <v>1.1280000000000001</v>
      </c>
      <c r="K45" s="84">
        <v>1.0660000000000001</v>
      </c>
      <c r="L45" s="84">
        <v>0</v>
      </c>
      <c r="M45" s="84">
        <v>0</v>
      </c>
      <c r="N45" s="84">
        <v>0.9</v>
      </c>
      <c r="O45" s="14">
        <f t="shared" si="0"/>
        <v>0.16600000000000004</v>
      </c>
    </row>
    <row r="46" spans="1:15" x14ac:dyDescent="0.25">
      <c r="A46" s="1">
        <v>45839</v>
      </c>
      <c r="B46" s="84">
        <v>0.45</v>
      </c>
      <c r="C46" s="84">
        <v>0.09</v>
      </c>
      <c r="D46" s="84">
        <v>0.13</v>
      </c>
      <c r="E46" s="84">
        <v>0.221</v>
      </c>
      <c r="F46" s="84">
        <v>0.08</v>
      </c>
      <c r="G46" s="84">
        <v>0.08</v>
      </c>
      <c r="H46" s="84">
        <v>0</v>
      </c>
      <c r="I46" s="84">
        <v>1.0509999999999999</v>
      </c>
      <c r="K46" s="84">
        <v>1.1240000000000001</v>
      </c>
      <c r="L46" s="84">
        <v>0</v>
      </c>
      <c r="M46" s="84">
        <v>0</v>
      </c>
      <c r="N46" s="84">
        <v>0.8</v>
      </c>
      <c r="O46" s="14">
        <f t="shared" si="0"/>
        <v>0.32400000000000007</v>
      </c>
    </row>
    <row r="47" spans="1:15" x14ac:dyDescent="0.25">
      <c r="A47" s="1">
        <v>45870</v>
      </c>
      <c r="B47" s="84">
        <v>0.5</v>
      </c>
      <c r="C47" s="84">
        <v>0.14000000000000001</v>
      </c>
      <c r="D47" s="84">
        <v>0.05</v>
      </c>
      <c r="E47" s="84">
        <v>0.17</v>
      </c>
      <c r="F47" s="84">
        <v>0.08</v>
      </c>
      <c r="G47" s="84">
        <v>0.08</v>
      </c>
      <c r="H47" s="84">
        <v>0</v>
      </c>
      <c r="I47" s="84">
        <v>1.02</v>
      </c>
      <c r="K47" s="84">
        <v>0.96899999999999997</v>
      </c>
      <c r="L47" s="84">
        <v>0</v>
      </c>
      <c r="M47" s="84">
        <v>0</v>
      </c>
      <c r="N47" s="84">
        <v>0.8</v>
      </c>
      <c r="O47" s="14">
        <f t="shared" si="0"/>
        <v>0.16899999999999993</v>
      </c>
    </row>
    <row r="48" spans="1:15" x14ac:dyDescent="0.25">
      <c r="A48" s="1">
        <v>45901</v>
      </c>
      <c r="B48" s="84">
        <v>0.42</v>
      </c>
      <c r="C48" s="84">
        <v>0.08</v>
      </c>
      <c r="D48" s="84">
        <v>7.0000000000000007E-2</v>
      </c>
      <c r="E48" s="84">
        <v>0.14699999999999999</v>
      </c>
      <c r="F48" s="84">
        <v>0.1</v>
      </c>
      <c r="G48" s="84">
        <v>0.1</v>
      </c>
      <c r="H48" s="84">
        <v>0</v>
      </c>
      <c r="I48" s="84">
        <v>0.91700000000000004</v>
      </c>
      <c r="K48" s="84">
        <v>0.86599999999999999</v>
      </c>
      <c r="L48" s="84">
        <v>0</v>
      </c>
      <c r="M48" s="84">
        <v>0</v>
      </c>
      <c r="N48" s="84">
        <v>0.7</v>
      </c>
      <c r="O48" s="14">
        <f t="shared" si="0"/>
        <v>0.16600000000000004</v>
      </c>
    </row>
    <row r="49" spans="1:15" x14ac:dyDescent="0.25">
      <c r="A49" s="1">
        <v>45931</v>
      </c>
      <c r="B49" s="84">
        <v>0.35</v>
      </c>
      <c r="C49" s="84">
        <v>0.12</v>
      </c>
      <c r="D49" s="84">
        <v>0.11</v>
      </c>
      <c r="E49" s="84">
        <v>0.03</v>
      </c>
      <c r="F49" s="84">
        <v>0.13</v>
      </c>
      <c r="G49" s="84">
        <v>0.13</v>
      </c>
      <c r="H49" s="84">
        <v>0</v>
      </c>
      <c r="I49" s="84">
        <v>0.87</v>
      </c>
      <c r="K49" s="84">
        <v>0.85799999999999998</v>
      </c>
      <c r="L49" s="84">
        <v>0</v>
      </c>
      <c r="M49" s="84">
        <v>0</v>
      </c>
      <c r="N49" s="84">
        <v>0.7</v>
      </c>
      <c r="O49" s="14">
        <f t="shared" si="0"/>
        <v>0.15800000000000003</v>
      </c>
    </row>
    <row r="50" spans="1:15" x14ac:dyDescent="0.25">
      <c r="A50" s="1">
        <v>45962</v>
      </c>
      <c r="B50" s="84">
        <v>0.45</v>
      </c>
      <c r="C50" s="84">
        <v>0.12</v>
      </c>
      <c r="D50" s="84">
        <v>0.17</v>
      </c>
      <c r="E50" s="84">
        <v>0.05</v>
      </c>
      <c r="F50" s="84">
        <v>7.0000000000000007E-2</v>
      </c>
      <c r="G50" s="84">
        <v>7.0000000000000007E-2</v>
      </c>
      <c r="H50" s="84">
        <v>0</v>
      </c>
      <c r="I50" s="84">
        <v>0.93000000000000016</v>
      </c>
      <c r="K50" s="84">
        <v>0.77600000000000002</v>
      </c>
      <c r="L50" s="84">
        <v>0</v>
      </c>
      <c r="M50" s="84">
        <v>0</v>
      </c>
      <c r="N50" s="84">
        <v>0.6</v>
      </c>
      <c r="O50" s="14">
        <f t="shared" si="0"/>
        <v>0.17600000000000005</v>
      </c>
    </row>
    <row r="51" spans="1:15" x14ac:dyDescent="0.25">
      <c r="A51" s="1">
        <v>45992</v>
      </c>
      <c r="B51" s="84">
        <v>0.4</v>
      </c>
      <c r="C51" s="84">
        <v>0.05</v>
      </c>
      <c r="D51" s="84">
        <v>0.16</v>
      </c>
      <c r="E51" s="84">
        <v>0.05</v>
      </c>
      <c r="F51" s="84">
        <v>0.09</v>
      </c>
      <c r="G51" s="84">
        <v>0.09</v>
      </c>
      <c r="H51" s="84">
        <v>0.1</v>
      </c>
      <c r="I51" s="84">
        <v>0.94</v>
      </c>
      <c r="K51" s="84">
        <v>1.0649999999999999</v>
      </c>
      <c r="L51" s="84">
        <v>0</v>
      </c>
      <c r="M51" s="84">
        <v>8.9999999999999993E-3</v>
      </c>
      <c r="N51" s="84">
        <v>0.7</v>
      </c>
      <c r="O51" s="14">
        <f t="shared" si="0"/>
        <v>0.35600000000000009</v>
      </c>
    </row>
    <row r="52" spans="1:15" x14ac:dyDescent="0.25">
      <c r="A52" s="1">
        <v>46023</v>
      </c>
      <c r="B52" s="84">
        <v>0.4</v>
      </c>
      <c r="C52" s="84">
        <v>0.08</v>
      </c>
      <c r="D52" s="84">
        <v>0.18</v>
      </c>
      <c r="E52" s="84">
        <v>0.05</v>
      </c>
      <c r="F52" s="84">
        <v>7.0000000000000007E-2</v>
      </c>
      <c r="G52" s="84">
        <v>7.0000000000000007E-2</v>
      </c>
      <c r="H52" s="84">
        <v>0.2</v>
      </c>
      <c r="I52" s="84">
        <v>1.05</v>
      </c>
      <c r="K52" s="84">
        <v>2.0329999999999999</v>
      </c>
      <c r="L52" s="84">
        <v>0</v>
      </c>
      <c r="M52" s="84">
        <v>0.32</v>
      </c>
      <c r="N52" s="84">
        <v>0.75</v>
      </c>
      <c r="O52" s="14">
        <f t="shared" si="0"/>
        <v>0.96299999999999986</v>
      </c>
    </row>
    <row r="53" spans="1:15" x14ac:dyDescent="0.25">
      <c r="A53" s="1">
        <v>46054</v>
      </c>
      <c r="B53" s="84">
        <v>0.41</v>
      </c>
      <c r="C53" s="84">
        <v>0.11</v>
      </c>
      <c r="D53" s="84">
        <v>0.2</v>
      </c>
      <c r="E53" s="84">
        <v>0.05</v>
      </c>
      <c r="F53" s="84">
        <v>7.0000000000000007E-2</v>
      </c>
      <c r="G53" s="84">
        <v>7.0000000000000007E-2</v>
      </c>
      <c r="H53" s="84">
        <v>6.5000000000000002E-2</v>
      </c>
      <c r="I53" s="84">
        <v>0.97500000000000009</v>
      </c>
      <c r="K53" s="84">
        <v>1.5249999999999999</v>
      </c>
      <c r="L53" s="84">
        <v>0</v>
      </c>
      <c r="M53" s="84">
        <v>7.1999999999999995E-2</v>
      </c>
      <c r="N53" s="84">
        <v>0.85</v>
      </c>
      <c r="O53" s="14">
        <f t="shared" si="0"/>
        <v>0.60299999999999987</v>
      </c>
    </row>
    <row r="54" spans="1:15" x14ac:dyDescent="0.25">
      <c r="A54" s="1">
        <v>46082</v>
      </c>
      <c r="B54" s="84">
        <v>0.76500000000000001</v>
      </c>
      <c r="C54" s="84">
        <v>0.15</v>
      </c>
      <c r="D54" s="84">
        <v>0.2</v>
      </c>
      <c r="E54" s="84">
        <v>2.9809999999999999</v>
      </c>
      <c r="F54" s="84">
        <v>1.5649999999999999</v>
      </c>
      <c r="G54" s="84">
        <v>2.9</v>
      </c>
      <c r="H54" s="84">
        <v>2.5000000000000001E-2</v>
      </c>
      <c r="I54" s="84">
        <v>8.5860000000000003</v>
      </c>
      <c r="K54" s="84">
        <v>4.2910000000000004</v>
      </c>
      <c r="L54" s="84">
        <v>0</v>
      </c>
      <c r="M54" s="84">
        <v>0.04</v>
      </c>
      <c r="N54" s="84">
        <v>0.75</v>
      </c>
      <c r="O54" s="14">
        <f t="shared" si="0"/>
        <v>3.5010000000000003</v>
      </c>
    </row>
    <row r="55" spans="1:15" x14ac:dyDescent="0.25">
      <c r="A55" s="1">
        <v>46113</v>
      </c>
      <c r="B55" s="84">
        <v>1.0349999999999999</v>
      </c>
      <c r="C55" s="84">
        <v>0.1</v>
      </c>
      <c r="D55" s="84">
        <v>0.1</v>
      </c>
      <c r="E55" s="84">
        <v>3.3660000000000001</v>
      </c>
      <c r="F55" s="84">
        <v>2.25</v>
      </c>
      <c r="G55" s="84">
        <v>3.57</v>
      </c>
      <c r="H55" s="84">
        <v>0</v>
      </c>
      <c r="I55" s="84">
        <v>10.420999999999999</v>
      </c>
      <c r="K55" s="84">
        <v>5.1859999999999999</v>
      </c>
      <c r="L55" s="84">
        <v>0</v>
      </c>
      <c r="M55" s="84">
        <v>0.03</v>
      </c>
      <c r="N55" s="84">
        <v>1.1000000000000001</v>
      </c>
      <c r="O55" s="14">
        <f t="shared" si="0"/>
        <v>4.0559999999999992</v>
      </c>
    </row>
    <row r="56" spans="1:15" x14ac:dyDescent="0.25">
      <c r="A56" s="1">
        <v>46143</v>
      </c>
      <c r="B56" s="84" t="e">
        <v>#N/A</v>
      </c>
      <c r="C56" s="84" t="e">
        <v>#N/A</v>
      </c>
      <c r="D56" s="84" t="e">
        <v>#N/A</v>
      </c>
      <c r="E56" s="84" t="e">
        <v>#N/A</v>
      </c>
      <c r="F56" s="84" t="e">
        <v>#N/A</v>
      </c>
      <c r="G56" s="84" t="e">
        <v>#N/A</v>
      </c>
      <c r="H56" s="84" t="e">
        <v>#N/A</v>
      </c>
      <c r="I56" s="84" t="e">
        <v>#N/A</v>
      </c>
      <c r="K56" s="84" t="e">
        <v>#N/A</v>
      </c>
      <c r="L56" s="84" t="e">
        <v>#N/A</v>
      </c>
      <c r="M56" s="84" t="e">
        <v>#N/A</v>
      </c>
      <c r="N56" s="84" t="e">
        <v>#N/A</v>
      </c>
      <c r="O56" s="14" t="e">
        <f t="shared" si="0"/>
        <v>#N/A</v>
      </c>
    </row>
    <row r="57" spans="1:15" x14ac:dyDescent="0.25">
      <c r="A57" s="1">
        <v>46174</v>
      </c>
      <c r="B57" s="84" t="e">
        <v>#N/A</v>
      </c>
      <c r="C57" s="84" t="e">
        <v>#N/A</v>
      </c>
      <c r="D57" s="84" t="e">
        <v>#N/A</v>
      </c>
      <c r="E57" s="84" t="e">
        <v>#N/A</v>
      </c>
      <c r="F57" s="84" t="e">
        <v>#N/A</v>
      </c>
      <c r="G57" s="84" t="e">
        <v>#N/A</v>
      </c>
      <c r="H57" s="84" t="e">
        <v>#N/A</v>
      </c>
      <c r="I57" s="84" t="e">
        <v>#N/A</v>
      </c>
      <c r="K57" s="84" t="e">
        <v>#N/A</v>
      </c>
      <c r="L57" s="84" t="e">
        <v>#N/A</v>
      </c>
      <c r="M57" s="84" t="e">
        <v>#N/A</v>
      </c>
      <c r="N57" s="84" t="e">
        <v>#N/A</v>
      </c>
      <c r="O57" s="14" t="e">
        <f t="shared" si="0"/>
        <v>#N/A</v>
      </c>
    </row>
    <row r="58" spans="1:15" x14ac:dyDescent="0.25">
      <c r="A58" s="1">
        <v>46204</v>
      </c>
      <c r="B58" s="84" t="e">
        <v>#N/A</v>
      </c>
      <c r="C58" s="84" t="e">
        <v>#N/A</v>
      </c>
      <c r="D58" s="84" t="e">
        <v>#N/A</v>
      </c>
      <c r="E58" s="84" t="e">
        <v>#N/A</v>
      </c>
      <c r="F58" s="84" t="e">
        <v>#N/A</v>
      </c>
      <c r="G58" s="84" t="e">
        <v>#N/A</v>
      </c>
      <c r="H58" s="84" t="e">
        <v>#N/A</v>
      </c>
      <c r="I58" s="84" t="e">
        <v>#N/A</v>
      </c>
      <c r="K58" s="84" t="e">
        <v>#N/A</v>
      </c>
      <c r="L58" s="84" t="e">
        <v>#N/A</v>
      </c>
      <c r="M58" s="84" t="e">
        <v>#N/A</v>
      </c>
      <c r="N58" s="84" t="e">
        <v>#N/A</v>
      </c>
      <c r="O58" s="14" t="e">
        <f t="shared" si="0"/>
        <v>#N/A</v>
      </c>
    </row>
    <row r="59" spans="1:15" x14ac:dyDescent="0.25">
      <c r="A59" s="1">
        <v>46235</v>
      </c>
      <c r="B59" s="84" t="e">
        <v>#N/A</v>
      </c>
      <c r="C59" s="84" t="e">
        <v>#N/A</v>
      </c>
      <c r="D59" s="84" t="e">
        <v>#N/A</v>
      </c>
      <c r="E59" s="84" t="e">
        <v>#N/A</v>
      </c>
      <c r="F59" s="84" t="e">
        <v>#N/A</v>
      </c>
      <c r="G59" s="84" t="e">
        <v>#N/A</v>
      </c>
      <c r="H59" s="84" t="e">
        <v>#N/A</v>
      </c>
      <c r="I59" s="84" t="e">
        <v>#N/A</v>
      </c>
      <c r="K59" s="84" t="e">
        <v>#N/A</v>
      </c>
      <c r="L59" s="84" t="e">
        <v>#N/A</v>
      </c>
      <c r="M59" s="84" t="e">
        <v>#N/A</v>
      </c>
      <c r="N59" s="84" t="e">
        <v>#N/A</v>
      </c>
      <c r="O59" s="14" t="e">
        <f t="shared" si="0"/>
        <v>#N/A</v>
      </c>
    </row>
    <row r="60" spans="1:15" x14ac:dyDescent="0.25">
      <c r="A60" s="1">
        <v>46266</v>
      </c>
      <c r="B60" s="84" t="e">
        <v>#N/A</v>
      </c>
      <c r="C60" s="84" t="e">
        <v>#N/A</v>
      </c>
      <c r="D60" s="84" t="e">
        <v>#N/A</v>
      </c>
      <c r="E60" s="84" t="e">
        <v>#N/A</v>
      </c>
      <c r="F60" s="84" t="e">
        <v>#N/A</v>
      </c>
      <c r="G60" s="84" t="e">
        <v>#N/A</v>
      </c>
      <c r="H60" s="84" t="e">
        <v>#N/A</v>
      </c>
      <c r="I60" s="84" t="e">
        <v>#N/A</v>
      </c>
      <c r="K60" s="84" t="e">
        <v>#N/A</v>
      </c>
      <c r="L60" s="84" t="e">
        <v>#N/A</v>
      </c>
      <c r="M60" s="84" t="e">
        <v>#N/A</v>
      </c>
      <c r="N60" s="84" t="e">
        <v>#N/A</v>
      </c>
      <c r="O60" s="14" t="e">
        <f t="shared" si="0"/>
        <v>#N/A</v>
      </c>
    </row>
    <row r="61" spans="1:15" x14ac:dyDescent="0.25">
      <c r="A61" s="1">
        <v>46296</v>
      </c>
      <c r="B61" s="84" t="e">
        <v>#N/A</v>
      </c>
      <c r="C61" s="84" t="e">
        <v>#N/A</v>
      </c>
      <c r="D61" s="84" t="e">
        <v>#N/A</v>
      </c>
      <c r="E61" s="84" t="e">
        <v>#N/A</v>
      </c>
      <c r="F61" s="84" t="e">
        <v>#N/A</v>
      </c>
      <c r="G61" s="84" t="e">
        <v>#N/A</v>
      </c>
      <c r="H61" s="84" t="e">
        <v>#N/A</v>
      </c>
      <c r="I61" s="84" t="e">
        <v>#N/A</v>
      </c>
      <c r="K61" s="84" t="e">
        <v>#N/A</v>
      </c>
      <c r="L61" s="84" t="e">
        <v>#N/A</v>
      </c>
      <c r="M61" s="84" t="e">
        <v>#N/A</v>
      </c>
      <c r="N61" s="84" t="e">
        <v>#N/A</v>
      </c>
      <c r="O61" s="14" t="e">
        <f t="shared" si="0"/>
        <v>#N/A</v>
      </c>
    </row>
    <row r="62" spans="1:15" x14ac:dyDescent="0.25">
      <c r="A62" s="1">
        <v>46327</v>
      </c>
      <c r="B62" s="84" t="e">
        <v>#N/A</v>
      </c>
      <c r="C62" s="84" t="e">
        <v>#N/A</v>
      </c>
      <c r="D62" s="84" t="e">
        <v>#N/A</v>
      </c>
      <c r="E62" s="84" t="e">
        <v>#N/A</v>
      </c>
      <c r="F62" s="84" t="e">
        <v>#N/A</v>
      </c>
      <c r="G62" s="84" t="e">
        <v>#N/A</v>
      </c>
      <c r="H62" s="84" t="e">
        <v>#N/A</v>
      </c>
      <c r="I62" s="84" t="e">
        <v>#N/A</v>
      </c>
      <c r="K62" s="84" t="e">
        <v>#N/A</v>
      </c>
      <c r="L62" s="84" t="e">
        <v>#N/A</v>
      </c>
      <c r="M62" s="84" t="e">
        <v>#N/A</v>
      </c>
      <c r="N62" s="84" t="e">
        <v>#N/A</v>
      </c>
      <c r="O62" s="14" t="e">
        <f t="shared" si="0"/>
        <v>#N/A</v>
      </c>
    </row>
    <row r="63" spans="1:15" x14ac:dyDescent="0.25">
      <c r="A63" s="42">
        <v>46357</v>
      </c>
      <c r="B63" s="85" t="e">
        <v>#N/A</v>
      </c>
      <c r="C63" s="85" t="e">
        <v>#N/A</v>
      </c>
      <c r="D63" s="85" t="e">
        <v>#N/A</v>
      </c>
      <c r="E63" s="85" t="e">
        <v>#N/A</v>
      </c>
      <c r="F63" s="85" t="e">
        <v>#N/A</v>
      </c>
      <c r="G63" s="85" t="e">
        <v>#N/A</v>
      </c>
      <c r="H63" s="85" t="e">
        <v>#N/A</v>
      </c>
      <c r="I63" s="85" t="e">
        <v>#N/A</v>
      </c>
      <c r="K63" s="85" t="e">
        <v>#N/A</v>
      </c>
      <c r="L63" s="85" t="e">
        <v>#N/A</v>
      </c>
      <c r="M63" s="85" t="e">
        <v>#N/A</v>
      </c>
      <c r="N63" s="85" t="e">
        <v>#N/A</v>
      </c>
      <c r="O63" s="45" t="e">
        <f t="shared" si="0"/>
        <v>#N/A</v>
      </c>
    </row>
    <row r="64" spans="1:15" x14ac:dyDescent="0.25">
      <c r="A64" s="260" t="s">
        <v>998</v>
      </c>
      <c r="H64" s="84"/>
    </row>
    <row r="65" spans="1:2" x14ac:dyDescent="0.25">
      <c r="A65" s="1"/>
    </row>
    <row r="66" spans="1:2" x14ac:dyDescent="0.25">
      <c r="B66" s="2"/>
    </row>
  </sheetData>
  <mergeCells count="2">
    <mergeCell ref="A25:H25"/>
    <mergeCell ref="K25:S25"/>
  </mergeCells>
  <conditionalFormatting sqref="B28:G63 I28:I63 H28:H64">
    <cfRule type="expression" dxfId="18" priority="12">
      <formula>ISNA(B28)</formula>
    </cfRule>
  </conditionalFormatting>
  <conditionalFormatting sqref="K28:N63">
    <cfRule type="expression" dxfId="17" priority="1">
      <formula>ISNA(K28)</formula>
    </cfRule>
  </conditionalFormatting>
  <hyperlinks>
    <hyperlink ref="A3" location="Contents!A1" display="Return to Contents" xr:uid="{00000000-0004-0000-0B00-000000000000}"/>
  </hyperlinks>
  <pageMargins left="0.7" right="0.7" top="0.75" bottom="0.75" header="0.3" footer="0.3"/>
  <pageSetup scale="70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4"/>
  <dimension ref="A1:AC135"/>
  <sheetViews>
    <sheetView zoomScaleNormal="100" workbookViewId="0"/>
  </sheetViews>
  <sheetFormatPr defaultColWidth="9.33203125" defaultRowHeight="14.4" x14ac:dyDescent="0.3"/>
  <cols>
    <col min="1" max="1" width="7.33203125" style="97" customWidth="1"/>
    <col min="2" max="2" width="9.33203125" style="97"/>
    <col min="3" max="3" width="14.6640625" style="97" customWidth="1"/>
    <col min="4" max="14" width="9.33203125" style="97"/>
    <col min="15" max="16" width="9.33203125" style="98"/>
    <col min="17" max="17" width="20.33203125" style="97" customWidth="1"/>
    <col min="18" max="18" width="11.5546875" style="97" customWidth="1"/>
    <col min="19" max="27" width="9.33203125" style="97"/>
    <col min="28" max="29" width="9.33203125" style="98"/>
    <col min="30" max="16384" width="9.33203125" style="97"/>
  </cols>
  <sheetData>
    <row r="1" spans="1:18" x14ac:dyDescent="0.3">
      <c r="M1" s="110"/>
    </row>
    <row r="2" spans="1:18" ht="15.6" x14ac:dyDescent="0.3">
      <c r="A2" s="31" t="s">
        <v>968</v>
      </c>
      <c r="M2" s="110"/>
    </row>
    <row r="3" spans="1:18" x14ac:dyDescent="0.3">
      <c r="A3" s="16" t="s">
        <v>15</v>
      </c>
      <c r="M3" s="110"/>
      <c r="R3" s="102"/>
    </row>
    <row r="4" spans="1:18" x14ac:dyDescent="0.3">
      <c r="A4" s="102"/>
      <c r="B4" s="106"/>
      <c r="C4" s="106"/>
      <c r="D4" s="106"/>
      <c r="E4" s="106"/>
      <c r="F4" s="106"/>
      <c r="G4" s="106"/>
      <c r="H4" s="106"/>
      <c r="I4" s="106"/>
      <c r="J4" s="106"/>
      <c r="R4" s="102"/>
    </row>
    <row r="5" spans="1:18" x14ac:dyDescent="0.3">
      <c r="A5" s="102"/>
      <c r="B5" s="106"/>
      <c r="C5" s="106"/>
      <c r="D5" s="106"/>
      <c r="E5" s="106"/>
      <c r="F5" s="106"/>
      <c r="G5" s="106"/>
      <c r="H5" s="106"/>
      <c r="I5" s="106"/>
      <c r="J5" s="106"/>
      <c r="Q5" s="132" t="s">
        <v>329</v>
      </c>
      <c r="R5" s="133"/>
    </row>
    <row r="6" spans="1:18" x14ac:dyDescent="0.3">
      <c r="B6" s="106"/>
      <c r="C6" s="106"/>
      <c r="D6" s="106"/>
      <c r="E6" s="106"/>
      <c r="F6" s="106"/>
      <c r="G6" s="106"/>
      <c r="H6" s="106"/>
      <c r="I6" s="106"/>
      <c r="J6" s="106"/>
      <c r="Q6" s="164" t="s">
        <v>265</v>
      </c>
      <c r="R6" s="316" t="s">
        <v>264</v>
      </c>
    </row>
    <row r="7" spans="1:18" x14ac:dyDescent="0.3">
      <c r="B7" s="106"/>
      <c r="C7" s="106"/>
      <c r="D7" s="106"/>
      <c r="E7" s="106"/>
      <c r="F7" s="106"/>
      <c r="G7" s="106"/>
      <c r="H7" s="106"/>
      <c r="I7" s="106"/>
      <c r="J7" s="106"/>
      <c r="Q7" s="165" t="s">
        <v>266</v>
      </c>
      <c r="R7" s="229" t="s">
        <v>267</v>
      </c>
    </row>
    <row r="8" spans="1:18" x14ac:dyDescent="0.3">
      <c r="B8" s="106"/>
      <c r="C8" s="106"/>
      <c r="D8" s="106"/>
      <c r="E8" s="106"/>
      <c r="F8" s="106"/>
      <c r="G8" s="106"/>
      <c r="H8" s="106"/>
      <c r="I8" s="106"/>
      <c r="J8" s="106"/>
      <c r="Q8" s="317" t="s">
        <v>263</v>
      </c>
      <c r="R8" s="318" t="s">
        <v>262</v>
      </c>
    </row>
    <row r="9" spans="1:18" x14ac:dyDescent="0.3">
      <c r="B9" s="106"/>
      <c r="C9" s="106"/>
      <c r="D9" s="106"/>
      <c r="E9" s="106"/>
      <c r="F9" s="106"/>
      <c r="G9" s="106"/>
      <c r="H9" s="106"/>
      <c r="I9" s="106"/>
      <c r="J9" s="106"/>
    </row>
    <row r="10" spans="1:18" x14ac:dyDescent="0.3">
      <c r="B10" s="106"/>
      <c r="C10" s="106"/>
      <c r="D10" s="106"/>
      <c r="E10" s="106"/>
      <c r="F10" s="106"/>
      <c r="G10" s="106"/>
      <c r="H10" s="106"/>
      <c r="I10" s="106"/>
      <c r="J10" s="106"/>
    </row>
    <row r="11" spans="1:18" x14ac:dyDescent="0.3">
      <c r="B11" s="106"/>
      <c r="C11" s="106"/>
      <c r="D11" s="106"/>
      <c r="E11" s="106"/>
      <c r="F11" s="106"/>
      <c r="G11" s="106"/>
      <c r="H11" s="106"/>
      <c r="I11" s="106"/>
      <c r="J11" s="106"/>
    </row>
    <row r="12" spans="1:18" x14ac:dyDescent="0.3">
      <c r="B12" s="106"/>
      <c r="C12" s="106"/>
      <c r="D12" s="106"/>
      <c r="E12" s="106"/>
      <c r="F12" s="106"/>
      <c r="G12" s="106"/>
      <c r="H12" s="106"/>
      <c r="I12" s="106"/>
      <c r="J12" s="106"/>
    </row>
    <row r="13" spans="1:18" x14ac:dyDescent="0.3">
      <c r="B13" s="106"/>
      <c r="C13" s="106"/>
      <c r="D13" s="106"/>
      <c r="E13" s="106"/>
      <c r="F13" s="106"/>
      <c r="G13" s="106"/>
      <c r="H13" s="106"/>
      <c r="I13" s="106"/>
      <c r="J13" s="106"/>
    </row>
    <row r="14" spans="1:18" x14ac:dyDescent="0.3"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8" x14ac:dyDescent="0.3"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8" x14ac:dyDescent="0.3">
      <c r="B16" s="106"/>
      <c r="C16" s="106"/>
      <c r="D16" s="106"/>
      <c r="E16" s="106"/>
      <c r="F16" s="106"/>
      <c r="G16" s="106"/>
      <c r="H16" s="106"/>
      <c r="I16" s="106"/>
      <c r="J16" s="106"/>
    </row>
    <row r="17" spans="2:29" x14ac:dyDescent="0.3">
      <c r="B17" s="106"/>
      <c r="C17" s="106"/>
      <c r="D17" s="106"/>
      <c r="E17" s="106"/>
      <c r="F17" s="106"/>
      <c r="G17" s="106"/>
      <c r="H17" s="106"/>
      <c r="I17" s="106"/>
      <c r="J17" s="106"/>
    </row>
    <row r="18" spans="2:29" x14ac:dyDescent="0.3">
      <c r="B18" s="106"/>
      <c r="C18" s="106"/>
      <c r="D18" s="106"/>
      <c r="E18" s="106"/>
      <c r="F18" s="106"/>
      <c r="G18" s="106"/>
      <c r="H18" s="106"/>
      <c r="I18" s="106"/>
      <c r="J18" s="106"/>
    </row>
    <row r="19" spans="2:29" x14ac:dyDescent="0.3">
      <c r="B19" s="106"/>
      <c r="C19" s="106"/>
      <c r="D19" s="137"/>
      <c r="E19" s="137"/>
      <c r="F19" s="106"/>
      <c r="G19" s="106"/>
      <c r="H19" s="106"/>
      <c r="I19" s="106"/>
      <c r="J19" s="106"/>
    </row>
    <row r="20" spans="2:29" x14ac:dyDescent="0.3">
      <c r="B20" s="106"/>
      <c r="C20" s="106"/>
      <c r="D20" s="106"/>
      <c r="E20" s="106"/>
      <c r="F20" s="106"/>
      <c r="G20" s="106"/>
      <c r="H20" s="106"/>
      <c r="I20" s="106"/>
      <c r="J20" s="106"/>
    </row>
    <row r="21" spans="2:29" x14ac:dyDescent="0.3">
      <c r="B21" s="106"/>
      <c r="C21" s="106"/>
      <c r="D21" s="106"/>
      <c r="E21" s="106"/>
      <c r="F21" s="106"/>
      <c r="G21" s="106"/>
      <c r="H21" s="106"/>
      <c r="I21" s="106"/>
      <c r="J21" s="106"/>
    </row>
    <row r="22" spans="2:29" x14ac:dyDescent="0.3">
      <c r="B22" s="106"/>
      <c r="C22" s="106"/>
      <c r="D22" s="106"/>
      <c r="E22" s="106"/>
      <c r="F22" s="106"/>
      <c r="G22" s="106"/>
      <c r="H22" s="106"/>
      <c r="I22" s="106"/>
      <c r="J22" s="106"/>
    </row>
    <row r="24" spans="2:29" x14ac:dyDescent="0.3">
      <c r="B24"/>
      <c r="C24"/>
      <c r="D24" s="458" t="s">
        <v>46</v>
      </c>
      <c r="E24" s="458"/>
      <c r="F24" s="458"/>
      <c r="G24" s="458"/>
      <c r="H24" s="458"/>
      <c r="I24" s="23"/>
      <c r="J24" s="458" t="s">
        <v>270</v>
      </c>
      <c r="K24" s="458"/>
      <c r="L24" s="458"/>
      <c r="M24" s="458"/>
    </row>
    <row r="25" spans="2:29" x14ac:dyDescent="0.3">
      <c r="B25" s="8"/>
      <c r="C25" s="8"/>
      <c r="D25" s="59">
        <v>2023</v>
      </c>
      <c r="E25" s="59">
        <v>2024</v>
      </c>
      <c r="F25" s="59">
        <v>2025</v>
      </c>
      <c r="G25" s="59">
        <v>2026</v>
      </c>
      <c r="H25" s="59">
        <v>2027</v>
      </c>
      <c r="I25" s="25"/>
      <c r="J25" s="59">
        <v>2024</v>
      </c>
      <c r="K25" s="59">
        <v>2025</v>
      </c>
      <c r="L25" s="59">
        <v>2026</v>
      </c>
      <c r="M25" s="59">
        <v>2027</v>
      </c>
    </row>
    <row r="26" spans="2:29" s="109" customFormat="1" ht="13.2" x14ac:dyDescent="0.25">
      <c r="B26" s="21"/>
      <c r="C26" s="21" t="s">
        <v>265</v>
      </c>
      <c r="D26" s="301">
        <v>1.9620342025714284</v>
      </c>
      <c r="E26" s="301">
        <v>1.9180942969999999</v>
      </c>
      <c r="F26" s="301">
        <v>1.6438227513333334</v>
      </c>
      <c r="G26" s="301">
        <v>2.2584095614523809</v>
      </c>
      <c r="H26" s="301">
        <v>1.8903262092142856</v>
      </c>
      <c r="I26" s="302"/>
      <c r="J26" s="20">
        <f t="shared" ref="J26:M28" si="0">E26-D26</f>
        <v>-4.3939905571428461E-2</v>
      </c>
      <c r="K26" s="20">
        <f t="shared" si="0"/>
        <v>-0.27427154566666645</v>
      </c>
      <c r="L26" s="20">
        <f t="shared" si="0"/>
        <v>0.61458681011904748</v>
      </c>
      <c r="M26" s="20">
        <f t="shared" si="0"/>
        <v>-0.3680833522380953</v>
      </c>
      <c r="O26" s="143"/>
      <c r="P26" s="143"/>
      <c r="AB26" s="143"/>
      <c r="AC26" s="143"/>
    </row>
    <row r="27" spans="2:29" s="109" customFormat="1" ht="13.2" x14ac:dyDescent="0.25">
      <c r="C27" s="21" t="s">
        <v>268</v>
      </c>
      <c r="D27" s="301">
        <f>+D29-D26</f>
        <v>0.67738086942857145</v>
      </c>
      <c r="E27" s="301">
        <f>+E29-E26</f>
        <v>0.45438948670000001</v>
      </c>
      <c r="F27" s="301">
        <f>+F29-F26</f>
        <v>0.50388478986666652</v>
      </c>
      <c r="G27" s="301">
        <f>+G29-G26</f>
        <v>0.71378683754761907</v>
      </c>
      <c r="H27" s="301">
        <f>+H29-H26</f>
        <v>0.69159430498571406</v>
      </c>
      <c r="I27" s="302"/>
      <c r="J27" s="20">
        <f t="shared" si="0"/>
        <v>-0.22299138272857144</v>
      </c>
      <c r="K27" s="20">
        <f t="shared" si="0"/>
        <v>4.9495303166666504E-2</v>
      </c>
      <c r="L27" s="20">
        <f t="shared" si="0"/>
        <v>0.20990204768095255</v>
      </c>
      <c r="M27" s="20">
        <f t="shared" si="0"/>
        <v>-2.219253256190501E-2</v>
      </c>
      <c r="O27" s="143"/>
      <c r="P27" s="143"/>
      <c r="AB27" s="143"/>
      <c r="AC27" s="143"/>
    </row>
    <row r="28" spans="2:29" s="109" customFormat="1" ht="13.2" x14ac:dyDescent="0.25">
      <c r="C28" s="113" t="s">
        <v>269</v>
      </c>
      <c r="D28" s="303">
        <f>+D30-D29</f>
        <v>0.88188028689999998</v>
      </c>
      <c r="E28" s="303">
        <f>+E30-E29</f>
        <v>0.93844245759999989</v>
      </c>
      <c r="F28" s="303">
        <f>+F30-F29</f>
        <v>0.95180836400000013</v>
      </c>
      <c r="G28" s="303">
        <f>+G30-G29</f>
        <v>0.91230599059999973</v>
      </c>
      <c r="H28" s="303">
        <f>+H30-H29</f>
        <v>1.0345284179999998</v>
      </c>
      <c r="I28" s="304"/>
      <c r="J28" s="305">
        <f t="shared" si="0"/>
        <v>5.6562170699999914E-2</v>
      </c>
      <c r="K28" s="305">
        <f t="shared" si="0"/>
        <v>1.3365906400000238E-2</v>
      </c>
      <c r="L28" s="305">
        <f t="shared" si="0"/>
        <v>-3.9502373400000401E-2</v>
      </c>
      <c r="M28" s="305">
        <f t="shared" si="0"/>
        <v>0.12222242740000011</v>
      </c>
      <c r="O28" s="143"/>
      <c r="P28" s="143"/>
      <c r="AB28" s="143"/>
      <c r="AC28" s="143"/>
    </row>
    <row r="29" spans="2:29" s="109" customFormat="1" ht="13.2" x14ac:dyDescent="0.25">
      <c r="C29" s="21" t="s">
        <v>266</v>
      </c>
      <c r="D29" s="301">
        <v>2.6394150719999998</v>
      </c>
      <c r="E29" s="301">
        <v>2.3724837836999999</v>
      </c>
      <c r="F29" s="301">
        <v>2.1477075412</v>
      </c>
      <c r="G29" s="301">
        <v>2.972196399</v>
      </c>
      <c r="H29" s="301">
        <v>2.5819205141999997</v>
      </c>
      <c r="I29" s="302"/>
      <c r="J29" s="20">
        <f t="shared" ref="J29:M30" si="1">E29-D29</f>
        <v>-0.2669312882999999</v>
      </c>
      <c r="K29" s="20">
        <f t="shared" si="1"/>
        <v>-0.22477624249999995</v>
      </c>
      <c r="L29" s="20">
        <f t="shared" si="1"/>
        <v>0.82448885780000003</v>
      </c>
      <c r="M29" s="20">
        <f t="shared" si="1"/>
        <v>-0.39027588480000031</v>
      </c>
      <c r="O29" s="143"/>
      <c r="P29" s="143"/>
      <c r="AB29" s="143"/>
      <c r="AC29" s="143"/>
    </row>
    <row r="30" spans="2:29" s="109" customFormat="1" ht="13.2" x14ac:dyDescent="0.25">
      <c r="B30" s="324"/>
      <c r="C30" s="306" t="s">
        <v>263</v>
      </c>
      <c r="D30" s="385">
        <v>3.5212953588999998</v>
      </c>
      <c r="E30" s="385">
        <v>3.3109262412999998</v>
      </c>
      <c r="F30" s="385">
        <v>3.0995159052000001</v>
      </c>
      <c r="G30" s="385">
        <v>3.8845023895999997</v>
      </c>
      <c r="H30" s="385">
        <v>3.6164489321999995</v>
      </c>
      <c r="I30" s="307"/>
      <c r="J30" s="44">
        <f t="shared" si="1"/>
        <v>-0.21036911759999999</v>
      </c>
      <c r="K30" s="44">
        <f t="shared" si="1"/>
        <v>-0.21141033609999971</v>
      </c>
      <c r="L30" s="44">
        <f t="shared" si="1"/>
        <v>0.78498648439999963</v>
      </c>
      <c r="M30" s="44">
        <f t="shared" si="1"/>
        <v>-0.26805345740000019</v>
      </c>
      <c r="O30" s="143"/>
      <c r="P30" s="143"/>
      <c r="AB30" s="143"/>
      <c r="AC30" s="143"/>
    </row>
    <row r="31" spans="2:29" s="109" customFormat="1" ht="13.2" x14ac:dyDescent="0.25">
      <c r="B31" s="21"/>
      <c r="C31" s="51"/>
      <c r="D31" s="301"/>
      <c r="E31" s="301"/>
      <c r="F31" s="301"/>
      <c r="G31" s="301"/>
      <c r="H31" s="301"/>
      <c r="I31" s="21"/>
      <c r="J31" s="20">
        <f>+SUM(J26:J28)</f>
        <v>-0.21036911759999999</v>
      </c>
      <c r="K31" s="20">
        <f>+SUM(K26:K28)</f>
        <v>-0.21141033609999971</v>
      </c>
      <c r="L31" s="20">
        <f>+SUM(L26:L28)</f>
        <v>0.78498648439999963</v>
      </c>
      <c r="M31" s="20">
        <f>+SUM(M26:M28)</f>
        <v>-0.26805345740000019</v>
      </c>
      <c r="O31" s="143"/>
      <c r="P31" s="143"/>
      <c r="AB31" s="143"/>
      <c r="AC31" s="143"/>
    </row>
    <row r="32" spans="2:29" x14ac:dyDescent="0.3">
      <c r="B32" s="260" t="s">
        <v>1003</v>
      </c>
      <c r="C32"/>
      <c r="D32"/>
      <c r="E32" s="2"/>
      <c r="F32"/>
      <c r="G32"/>
      <c r="H32"/>
      <c r="I32"/>
      <c r="J32" s="2"/>
      <c r="K32" s="19"/>
      <c r="L32" s="19"/>
      <c r="M32" s="19"/>
    </row>
    <row r="35" spans="2:29" s="109" customFormat="1" ht="13.2" x14ac:dyDescent="0.25">
      <c r="D35" s="109" t="s">
        <v>472</v>
      </c>
      <c r="E35" s="109" t="s">
        <v>476</v>
      </c>
      <c r="F35" s="109" t="s">
        <v>432</v>
      </c>
      <c r="G35" s="109" t="s">
        <v>442</v>
      </c>
      <c r="I35" s="178" t="s">
        <v>473</v>
      </c>
      <c r="J35" s="109" t="s">
        <v>475</v>
      </c>
      <c r="K35" s="109" t="s">
        <v>474</v>
      </c>
      <c r="L35" s="109" t="s">
        <v>442</v>
      </c>
      <c r="O35" s="143"/>
      <c r="P35" s="143"/>
      <c r="AB35" s="143"/>
      <c r="AC35" s="143"/>
    </row>
    <row r="36" spans="2:29" s="109" customFormat="1" ht="13.2" x14ac:dyDescent="0.25">
      <c r="B36" s="109">
        <f t="shared" ref="B36:B87" si="2">YEAR(C36)</f>
        <v>2023</v>
      </c>
      <c r="C36" s="311">
        <v>44927</v>
      </c>
      <c r="D36" s="312">
        <v>3.3391999999999999</v>
      </c>
      <c r="E36" s="105" t="e">
        <v>#N/A</v>
      </c>
      <c r="F36" s="313"/>
      <c r="G36" s="313">
        <v>3.3391999999999999</v>
      </c>
      <c r="H36" s="314"/>
      <c r="I36" s="312">
        <v>1.9642857142857142</v>
      </c>
      <c r="J36" s="105" t="e">
        <v>#N/A</v>
      </c>
      <c r="K36" s="313"/>
      <c r="L36" s="313">
        <v>1.9642857142857142</v>
      </c>
      <c r="M36" s="314"/>
      <c r="O36" s="143"/>
      <c r="P36" s="143"/>
      <c r="AB36" s="143"/>
      <c r="AC36" s="143"/>
    </row>
    <row r="37" spans="2:29" s="109" customFormat="1" ht="13.2" x14ac:dyDescent="0.25">
      <c r="B37" s="109">
        <f t="shared" si="2"/>
        <v>2023</v>
      </c>
      <c r="C37" s="311">
        <v>44958</v>
      </c>
      <c r="D37" s="312">
        <v>3.3887499999999999</v>
      </c>
      <c r="E37" s="105" t="e">
        <v>#N/A</v>
      </c>
      <c r="F37" s="313">
        <f t="shared" ref="F37:F46" si="3">AVERAGEIF($B$36:$B$95,B37,$G$36:$G$95)</f>
        <v>3.5180249999999997</v>
      </c>
      <c r="G37" s="313">
        <v>3.3887499999999999</v>
      </c>
      <c r="H37" s="314"/>
      <c r="I37" s="312">
        <v>1.9664285714285714</v>
      </c>
      <c r="J37" s="105" t="e">
        <v>#N/A</v>
      </c>
      <c r="K37" s="313">
        <f t="shared" ref="K37:K46" si="4">AVERAGEIF($B$36:$B$95,B37,$L$36:$L$95)</f>
        <v>1.9635317460317461</v>
      </c>
      <c r="L37" s="313">
        <v>1.9664285714285714</v>
      </c>
      <c r="M37" s="314"/>
      <c r="O37" s="143"/>
      <c r="P37" s="143"/>
      <c r="AB37" s="143"/>
      <c r="AC37" s="143"/>
    </row>
    <row r="38" spans="2:29" s="109" customFormat="1" ht="13.2" x14ac:dyDescent="0.25">
      <c r="B38" s="109">
        <f t="shared" si="2"/>
        <v>2023</v>
      </c>
      <c r="C38" s="311">
        <v>44986</v>
      </c>
      <c r="D38" s="312">
        <v>3.4219999999999997</v>
      </c>
      <c r="E38" s="105" t="e">
        <v>#N/A</v>
      </c>
      <c r="F38" s="313">
        <f t="shared" si="3"/>
        <v>3.5180249999999997</v>
      </c>
      <c r="G38" s="313">
        <v>3.4219999999999997</v>
      </c>
      <c r="H38" s="314"/>
      <c r="I38" s="312">
        <v>1.8673809523809526</v>
      </c>
      <c r="J38" s="105" t="e">
        <v>#N/A</v>
      </c>
      <c r="K38" s="313">
        <f t="shared" si="4"/>
        <v>1.9635317460317461</v>
      </c>
      <c r="L38" s="313">
        <v>1.8673809523809526</v>
      </c>
      <c r="M38" s="314"/>
      <c r="O38" s="143"/>
      <c r="P38" s="143"/>
      <c r="AB38" s="143"/>
      <c r="AC38" s="143"/>
    </row>
    <row r="39" spans="2:29" s="109" customFormat="1" ht="13.2" x14ac:dyDescent="0.25">
      <c r="B39" s="109">
        <f t="shared" si="2"/>
        <v>2023</v>
      </c>
      <c r="C39" s="311">
        <v>45017</v>
      </c>
      <c r="D39" s="312">
        <v>3.6030000000000002</v>
      </c>
      <c r="E39" s="105" t="e">
        <v>#N/A</v>
      </c>
      <c r="F39" s="313">
        <f t="shared" si="3"/>
        <v>3.5180249999999997</v>
      </c>
      <c r="G39" s="313">
        <v>3.6030000000000002</v>
      </c>
      <c r="H39" s="314"/>
      <c r="I39" s="312">
        <v>2.0152380952380953</v>
      </c>
      <c r="J39" s="105" t="e">
        <v>#N/A</v>
      </c>
      <c r="K39" s="313">
        <f t="shared" si="4"/>
        <v>1.9635317460317461</v>
      </c>
      <c r="L39" s="313">
        <v>2.0152380952380953</v>
      </c>
      <c r="M39" s="314"/>
      <c r="O39" s="143"/>
      <c r="P39" s="143"/>
      <c r="AB39" s="143"/>
      <c r="AC39" s="143"/>
    </row>
    <row r="40" spans="2:29" s="109" customFormat="1" ht="13.2" x14ac:dyDescent="0.25">
      <c r="B40" s="109">
        <f t="shared" si="2"/>
        <v>2023</v>
      </c>
      <c r="C40" s="311">
        <v>45047</v>
      </c>
      <c r="D40" s="312">
        <v>3.5548000000000002</v>
      </c>
      <c r="E40" s="105" t="e">
        <v>#N/A</v>
      </c>
      <c r="F40" s="313">
        <f t="shared" si="3"/>
        <v>3.5180249999999997</v>
      </c>
      <c r="G40" s="313">
        <v>3.5548000000000002</v>
      </c>
      <c r="H40" s="314"/>
      <c r="I40" s="312">
        <v>1.7969047619047618</v>
      </c>
      <c r="J40" s="105" t="e">
        <v>#N/A</v>
      </c>
      <c r="K40" s="313">
        <f t="shared" si="4"/>
        <v>1.9635317460317461</v>
      </c>
      <c r="L40" s="313">
        <v>1.7969047619047618</v>
      </c>
      <c r="M40" s="314"/>
      <c r="O40" s="143"/>
      <c r="P40" s="143"/>
      <c r="AB40" s="143"/>
      <c r="AC40" s="143"/>
    </row>
    <row r="41" spans="2:29" s="109" customFormat="1" ht="13.2" x14ac:dyDescent="0.25">
      <c r="B41" s="109">
        <f t="shared" si="2"/>
        <v>2023</v>
      </c>
      <c r="C41" s="311">
        <v>45078</v>
      </c>
      <c r="D41" s="312">
        <v>3.5710000000000002</v>
      </c>
      <c r="E41" s="105" t="e">
        <v>#N/A</v>
      </c>
      <c r="F41" s="313">
        <f t="shared" si="3"/>
        <v>3.5180249999999997</v>
      </c>
      <c r="G41" s="313">
        <v>3.5710000000000002</v>
      </c>
      <c r="H41" s="314"/>
      <c r="I41" s="312">
        <v>1.7819047619047619</v>
      </c>
      <c r="J41" s="105" t="e">
        <v>#N/A</v>
      </c>
      <c r="K41" s="313">
        <f t="shared" si="4"/>
        <v>1.9635317460317461</v>
      </c>
      <c r="L41" s="313">
        <v>1.7819047619047619</v>
      </c>
      <c r="M41" s="314"/>
      <c r="O41" s="143"/>
      <c r="P41" s="143"/>
      <c r="AB41" s="143"/>
      <c r="AC41" s="143"/>
    </row>
    <row r="42" spans="2:29" s="109" customFormat="1" ht="13.2" x14ac:dyDescent="0.25">
      <c r="B42" s="109">
        <f t="shared" si="2"/>
        <v>2023</v>
      </c>
      <c r="C42" s="311">
        <v>45108</v>
      </c>
      <c r="D42" s="312">
        <v>3.597</v>
      </c>
      <c r="E42" s="105" t="e">
        <v>#N/A</v>
      </c>
      <c r="F42" s="313">
        <f t="shared" si="3"/>
        <v>3.5180249999999997</v>
      </c>
      <c r="G42" s="313">
        <v>3.597</v>
      </c>
      <c r="H42" s="314"/>
      <c r="I42" s="312">
        <v>1.9073809523809524</v>
      </c>
      <c r="J42" s="105" t="e">
        <v>#N/A</v>
      </c>
      <c r="K42" s="313">
        <f t="shared" si="4"/>
        <v>1.9635317460317461</v>
      </c>
      <c r="L42" s="313">
        <v>1.9073809523809524</v>
      </c>
      <c r="M42" s="314"/>
      <c r="O42" s="143"/>
      <c r="P42" s="143"/>
      <c r="AB42" s="143"/>
      <c r="AC42" s="143"/>
    </row>
    <row r="43" spans="2:29" s="109" customFormat="1" ht="13.2" x14ac:dyDescent="0.25">
      <c r="B43" s="109">
        <f t="shared" si="2"/>
        <v>2023</v>
      </c>
      <c r="C43" s="311">
        <v>45139</v>
      </c>
      <c r="D43" s="312">
        <v>3.8397500000000004</v>
      </c>
      <c r="E43" s="105" t="e">
        <v>#N/A</v>
      </c>
      <c r="F43" s="313">
        <f t="shared" si="3"/>
        <v>3.5180249999999997</v>
      </c>
      <c r="G43" s="313">
        <v>3.8397500000000004</v>
      </c>
      <c r="H43" s="314"/>
      <c r="I43" s="312">
        <v>2.0511904761904765</v>
      </c>
      <c r="J43" s="105" t="e">
        <v>#N/A</v>
      </c>
      <c r="K43" s="313">
        <f t="shared" si="4"/>
        <v>1.9635317460317461</v>
      </c>
      <c r="L43" s="313">
        <v>2.0511904761904765</v>
      </c>
      <c r="M43" s="314"/>
      <c r="O43" s="143"/>
      <c r="P43" s="143"/>
      <c r="AB43" s="143"/>
      <c r="AC43" s="143"/>
    </row>
    <row r="44" spans="2:29" s="109" customFormat="1" ht="13.2" x14ac:dyDescent="0.25">
      <c r="B44" s="109">
        <f t="shared" si="2"/>
        <v>2023</v>
      </c>
      <c r="C44" s="311">
        <v>45170</v>
      </c>
      <c r="D44" s="312">
        <v>3.8360000000000003</v>
      </c>
      <c r="E44" s="105" t="e">
        <v>#N/A</v>
      </c>
      <c r="F44" s="313">
        <f t="shared" si="3"/>
        <v>3.5180249999999997</v>
      </c>
      <c r="G44" s="313">
        <v>3.8360000000000003</v>
      </c>
      <c r="H44" s="314"/>
      <c r="I44" s="312">
        <v>2.2314285714285713</v>
      </c>
      <c r="J44" s="105" t="e">
        <v>#N/A</v>
      </c>
      <c r="K44" s="313">
        <f t="shared" si="4"/>
        <v>1.9635317460317461</v>
      </c>
      <c r="L44" s="313">
        <v>2.2314285714285713</v>
      </c>
      <c r="M44" s="314"/>
      <c r="O44" s="143"/>
      <c r="P44" s="143"/>
      <c r="AB44" s="143"/>
      <c r="AC44" s="143"/>
    </row>
    <row r="45" spans="2:29" s="109" customFormat="1" ht="13.2" x14ac:dyDescent="0.25">
      <c r="B45" s="109">
        <f t="shared" si="2"/>
        <v>2023</v>
      </c>
      <c r="C45" s="311">
        <v>45200</v>
      </c>
      <c r="D45" s="312">
        <v>3.6127999999999996</v>
      </c>
      <c r="E45" s="105" t="e">
        <v>#N/A</v>
      </c>
      <c r="F45" s="313">
        <f t="shared" si="3"/>
        <v>3.5180249999999997</v>
      </c>
      <c r="G45" s="313">
        <v>3.6127999999999996</v>
      </c>
      <c r="H45" s="314"/>
      <c r="I45" s="312">
        <v>2.157142857142857</v>
      </c>
      <c r="J45" s="105" t="e">
        <v>#N/A</v>
      </c>
      <c r="K45" s="313">
        <f t="shared" si="4"/>
        <v>1.9635317460317461</v>
      </c>
      <c r="L45" s="313">
        <v>2.157142857142857</v>
      </c>
      <c r="M45" s="314"/>
      <c r="O45" s="143"/>
      <c r="P45" s="143"/>
      <c r="AB45" s="143"/>
      <c r="AC45" s="143"/>
    </row>
    <row r="46" spans="2:29" s="109" customFormat="1" ht="13.2" x14ac:dyDescent="0.25">
      <c r="B46" s="109">
        <f t="shared" si="2"/>
        <v>2023</v>
      </c>
      <c r="C46" s="311">
        <v>45231</v>
      </c>
      <c r="D46" s="312">
        <v>3.3180000000000001</v>
      </c>
      <c r="E46" s="105" t="e">
        <v>#N/A</v>
      </c>
      <c r="F46" s="313">
        <f t="shared" si="3"/>
        <v>3.5180249999999997</v>
      </c>
      <c r="G46" s="313">
        <v>3.3180000000000001</v>
      </c>
      <c r="H46" s="314"/>
      <c r="I46" s="312">
        <v>1.9747619047619047</v>
      </c>
      <c r="J46" s="105" t="e">
        <v>#N/A</v>
      </c>
      <c r="K46" s="313">
        <f t="shared" si="4"/>
        <v>1.9635317460317461</v>
      </c>
      <c r="L46" s="313">
        <v>1.9747619047619047</v>
      </c>
      <c r="M46" s="314"/>
      <c r="O46" s="143"/>
      <c r="P46" s="143"/>
      <c r="AB46" s="143"/>
      <c r="AC46" s="143"/>
    </row>
    <row r="47" spans="2:29" s="109" customFormat="1" ht="13.2" x14ac:dyDescent="0.25">
      <c r="B47" s="109">
        <f t="shared" si="2"/>
        <v>2023</v>
      </c>
      <c r="C47" s="311">
        <v>45261</v>
      </c>
      <c r="D47" s="312">
        <v>3.1339999999999999</v>
      </c>
      <c r="E47" s="105" t="e">
        <v>#N/A</v>
      </c>
      <c r="F47" s="313"/>
      <c r="G47" s="313">
        <v>3.1339999999999999</v>
      </c>
      <c r="H47" s="314"/>
      <c r="I47" s="312">
        <v>1.8483333333333332</v>
      </c>
      <c r="J47" s="105" t="e">
        <v>#N/A</v>
      </c>
      <c r="K47" s="313"/>
      <c r="L47" s="313">
        <v>1.8483333333333332</v>
      </c>
      <c r="M47" s="314"/>
      <c r="O47" s="143"/>
      <c r="P47" s="143"/>
      <c r="AB47" s="143"/>
      <c r="AC47" s="143"/>
    </row>
    <row r="48" spans="2:29" s="109" customFormat="1" ht="13.2" x14ac:dyDescent="0.25">
      <c r="B48" s="109">
        <f t="shared" si="2"/>
        <v>2024</v>
      </c>
      <c r="C48" s="311">
        <v>45292</v>
      </c>
      <c r="D48" s="312">
        <v>3.0754000000000001</v>
      </c>
      <c r="E48" s="105" t="e">
        <v>#N/A</v>
      </c>
      <c r="F48" s="313"/>
      <c r="G48" s="313">
        <v>3.0754000000000001</v>
      </c>
      <c r="H48" s="314"/>
      <c r="I48" s="312">
        <v>1.9076190476190478</v>
      </c>
      <c r="J48" s="105" t="e">
        <v>#N/A</v>
      </c>
      <c r="K48" s="313"/>
      <c r="L48" s="313">
        <v>1.9076190476190478</v>
      </c>
      <c r="M48" s="314"/>
      <c r="O48" s="143"/>
      <c r="P48" s="143"/>
      <c r="AB48" s="143"/>
      <c r="AC48" s="143"/>
    </row>
    <row r="49" spans="2:29" s="109" customFormat="1" ht="13.2" x14ac:dyDescent="0.25">
      <c r="B49" s="109">
        <f t="shared" si="2"/>
        <v>2024</v>
      </c>
      <c r="C49" s="311">
        <v>45323</v>
      </c>
      <c r="D49" s="312">
        <v>3.2114999999999996</v>
      </c>
      <c r="E49" s="105" t="e">
        <v>#N/A</v>
      </c>
      <c r="F49" s="313">
        <f>AVERAGEIF($B$36:$B$95,B49,$G$36:$G$95)</f>
        <v>3.3062916666666666</v>
      </c>
      <c r="G49" s="313">
        <v>3.2114999999999996</v>
      </c>
      <c r="H49" s="314"/>
      <c r="I49" s="312">
        <v>1.9876190476190476</v>
      </c>
      <c r="J49" s="105" t="e">
        <v>#N/A</v>
      </c>
      <c r="K49" s="313">
        <f>AVERAGEIF($B$36:$B$95,B49,$L$36:$L$95)</f>
        <v>1.9173015873015873</v>
      </c>
      <c r="L49" s="313">
        <v>1.9876190476190476</v>
      </c>
      <c r="M49" s="314"/>
      <c r="O49" s="143"/>
      <c r="P49" s="143"/>
      <c r="AB49" s="143"/>
      <c r="AC49" s="143"/>
    </row>
    <row r="50" spans="2:29" s="109" customFormat="1" ht="13.2" x14ac:dyDescent="0.25">
      <c r="B50" s="109">
        <f t="shared" si="2"/>
        <v>2024</v>
      </c>
      <c r="C50" s="311">
        <v>45352</v>
      </c>
      <c r="D50" s="312">
        <v>3.4255</v>
      </c>
      <c r="E50" s="105" t="e">
        <v>#N/A</v>
      </c>
      <c r="F50" s="313">
        <f t="shared" ref="F50:F58" si="5">AVERAGEIF($B$36:$B$95,B50,$G$36:$G$95)</f>
        <v>3.3062916666666666</v>
      </c>
      <c r="G50" s="313">
        <v>3.4255</v>
      </c>
      <c r="H50" s="314"/>
      <c r="I50" s="312">
        <v>2.0335714285714284</v>
      </c>
      <c r="J50" s="105" t="e">
        <v>#N/A</v>
      </c>
      <c r="K50" s="313">
        <f t="shared" ref="K50:K58" si="6">AVERAGEIF($B$36:$B$95,B50,$L$36:$L$95)</f>
        <v>1.9173015873015873</v>
      </c>
      <c r="L50" s="313">
        <v>2.0335714285714284</v>
      </c>
      <c r="M50" s="314"/>
      <c r="O50" s="143"/>
      <c r="P50" s="143"/>
      <c r="AB50" s="143"/>
      <c r="AC50" s="143"/>
    </row>
    <row r="51" spans="2:29" s="109" customFormat="1" ht="13.2" x14ac:dyDescent="0.25">
      <c r="B51" s="109">
        <f t="shared" si="2"/>
        <v>2024</v>
      </c>
      <c r="C51" s="311">
        <v>45383</v>
      </c>
      <c r="D51" s="312">
        <v>3.6113999999999997</v>
      </c>
      <c r="E51" s="105" t="e">
        <v>#N/A</v>
      </c>
      <c r="F51" s="313">
        <f t="shared" si="5"/>
        <v>3.3062916666666666</v>
      </c>
      <c r="G51" s="313">
        <v>3.6113999999999997</v>
      </c>
      <c r="H51" s="314"/>
      <c r="I51" s="312">
        <v>2.1414285714285715</v>
      </c>
      <c r="J51" s="105" t="e">
        <v>#N/A</v>
      </c>
      <c r="K51" s="313">
        <f t="shared" si="6"/>
        <v>1.9173015873015873</v>
      </c>
      <c r="L51" s="313">
        <v>2.1414285714285715</v>
      </c>
      <c r="M51" s="314"/>
      <c r="O51" s="143"/>
      <c r="P51" s="143"/>
      <c r="AB51" s="143"/>
      <c r="AC51" s="143"/>
    </row>
    <row r="52" spans="2:29" s="109" customFormat="1" ht="13.2" x14ac:dyDescent="0.25">
      <c r="B52" s="109">
        <f t="shared" si="2"/>
        <v>2024</v>
      </c>
      <c r="C52" s="311">
        <v>45413</v>
      </c>
      <c r="D52" s="312">
        <v>3.6030000000000002</v>
      </c>
      <c r="E52" s="105" t="e">
        <v>#N/A</v>
      </c>
      <c r="F52" s="313">
        <f t="shared" si="5"/>
        <v>3.3062916666666666</v>
      </c>
      <c r="G52" s="313">
        <v>3.6030000000000002</v>
      </c>
      <c r="H52" s="314"/>
      <c r="I52" s="312">
        <v>1.9464285714285714</v>
      </c>
      <c r="J52" s="105" t="e">
        <v>#N/A</v>
      </c>
      <c r="K52" s="313">
        <f t="shared" si="6"/>
        <v>1.9173015873015873</v>
      </c>
      <c r="L52" s="313">
        <v>1.9464285714285714</v>
      </c>
      <c r="M52" s="314"/>
      <c r="O52" s="143"/>
      <c r="P52" s="143"/>
      <c r="AB52" s="143"/>
      <c r="AC52" s="143"/>
    </row>
    <row r="53" spans="2:29" s="109" customFormat="1" ht="13.2" x14ac:dyDescent="0.25">
      <c r="B53" s="109">
        <f t="shared" si="2"/>
        <v>2024</v>
      </c>
      <c r="C53" s="311">
        <v>45444</v>
      </c>
      <c r="D53" s="312">
        <v>3.4544999999999999</v>
      </c>
      <c r="E53" s="105" t="e">
        <v>#N/A</v>
      </c>
      <c r="F53" s="313">
        <f t="shared" si="5"/>
        <v>3.3062916666666666</v>
      </c>
      <c r="G53" s="313">
        <v>3.4544999999999999</v>
      </c>
      <c r="H53" s="314"/>
      <c r="I53" s="312">
        <v>1.9583333333333333</v>
      </c>
      <c r="J53" s="105" t="e">
        <v>#N/A</v>
      </c>
      <c r="K53" s="313">
        <f t="shared" si="6"/>
        <v>1.9173015873015873</v>
      </c>
      <c r="L53" s="313">
        <v>1.9583333333333333</v>
      </c>
      <c r="M53" s="314"/>
      <c r="O53" s="143"/>
      <c r="P53" s="143"/>
      <c r="AB53" s="143"/>
      <c r="AC53" s="143"/>
    </row>
    <row r="54" spans="2:29" s="109" customFormat="1" ht="13.2" x14ac:dyDescent="0.25">
      <c r="B54" s="109">
        <f t="shared" si="2"/>
        <v>2024</v>
      </c>
      <c r="C54" s="311">
        <v>45474</v>
      </c>
      <c r="D54" s="312">
        <v>3.4838</v>
      </c>
      <c r="E54" s="105" t="e">
        <v>#N/A</v>
      </c>
      <c r="F54" s="313">
        <f t="shared" si="5"/>
        <v>3.3062916666666666</v>
      </c>
      <c r="G54" s="313">
        <v>3.4838</v>
      </c>
      <c r="H54" s="314"/>
      <c r="I54" s="312">
        <v>2.0273809523809527</v>
      </c>
      <c r="J54" s="105" t="e">
        <v>#N/A</v>
      </c>
      <c r="K54" s="313">
        <f t="shared" si="6"/>
        <v>1.9173015873015873</v>
      </c>
      <c r="L54" s="313">
        <v>2.0273809523809527</v>
      </c>
      <c r="M54" s="314"/>
      <c r="O54" s="143"/>
      <c r="P54" s="143"/>
      <c r="AB54" s="143"/>
      <c r="AC54" s="143"/>
    </row>
    <row r="55" spans="2:29" s="109" customFormat="1" ht="13.2" x14ac:dyDescent="0.25">
      <c r="B55" s="109">
        <f t="shared" si="2"/>
        <v>2024</v>
      </c>
      <c r="C55" s="311">
        <v>45505</v>
      </c>
      <c r="D55" s="312">
        <v>3.3892500000000001</v>
      </c>
      <c r="E55" s="105" t="e">
        <v>#N/A</v>
      </c>
      <c r="F55" s="313">
        <f t="shared" si="5"/>
        <v>3.3062916666666666</v>
      </c>
      <c r="G55" s="313">
        <v>3.3892500000000001</v>
      </c>
      <c r="H55" s="314"/>
      <c r="I55" s="312">
        <v>1.9133333333333333</v>
      </c>
      <c r="J55" s="105" t="e">
        <v>#N/A</v>
      </c>
      <c r="K55" s="313">
        <f t="shared" si="6"/>
        <v>1.9173015873015873</v>
      </c>
      <c r="L55" s="313">
        <v>1.9133333333333333</v>
      </c>
      <c r="M55" s="314"/>
      <c r="O55" s="143"/>
      <c r="P55" s="143"/>
      <c r="AB55" s="143"/>
      <c r="AC55" s="143"/>
    </row>
    <row r="56" spans="2:29" s="109" customFormat="1" ht="13.2" x14ac:dyDescent="0.25">
      <c r="B56" s="109">
        <f t="shared" si="2"/>
        <v>2024</v>
      </c>
      <c r="C56" s="311">
        <v>45536</v>
      </c>
      <c r="D56" s="312">
        <v>3.2138</v>
      </c>
      <c r="E56" s="105" t="e">
        <v>#N/A</v>
      </c>
      <c r="F56" s="313">
        <f t="shared" si="5"/>
        <v>3.3062916666666666</v>
      </c>
      <c r="G56" s="313">
        <v>3.2138</v>
      </c>
      <c r="H56" s="314"/>
      <c r="I56" s="312">
        <v>1.7623809523809524</v>
      </c>
      <c r="J56" s="105" t="e">
        <v>#N/A</v>
      </c>
      <c r="K56" s="313">
        <f t="shared" si="6"/>
        <v>1.9173015873015873</v>
      </c>
      <c r="L56" s="313">
        <v>1.7623809523809524</v>
      </c>
      <c r="M56" s="314"/>
      <c r="O56" s="143"/>
      <c r="P56" s="143"/>
      <c r="AB56" s="143"/>
      <c r="AC56" s="143"/>
    </row>
    <row r="57" spans="2:29" s="109" customFormat="1" ht="13.2" x14ac:dyDescent="0.25">
      <c r="B57" s="109">
        <f t="shared" si="2"/>
        <v>2024</v>
      </c>
      <c r="C57" s="311">
        <v>45566</v>
      </c>
      <c r="D57" s="312">
        <v>3.137</v>
      </c>
      <c r="E57" s="105" t="e">
        <v>#N/A</v>
      </c>
      <c r="F57" s="313">
        <f t="shared" si="5"/>
        <v>3.3062916666666666</v>
      </c>
      <c r="G57" s="313">
        <v>3.137</v>
      </c>
      <c r="H57" s="314"/>
      <c r="I57" s="312">
        <v>1.8007142857142857</v>
      </c>
      <c r="J57" s="105" t="e">
        <v>#N/A</v>
      </c>
      <c r="K57" s="313">
        <f t="shared" si="6"/>
        <v>1.9173015873015873</v>
      </c>
      <c r="L57" s="313">
        <v>1.8007142857142857</v>
      </c>
      <c r="M57" s="314"/>
      <c r="O57" s="143"/>
      <c r="P57" s="143"/>
      <c r="AB57" s="143"/>
      <c r="AC57" s="143"/>
    </row>
    <row r="58" spans="2:29" s="109" customFormat="1" ht="13.2" x14ac:dyDescent="0.25">
      <c r="B58" s="109">
        <f t="shared" si="2"/>
        <v>2024</v>
      </c>
      <c r="C58" s="311">
        <v>45597</v>
      </c>
      <c r="D58" s="312">
        <v>3.0527499999999996</v>
      </c>
      <c r="E58" s="105" t="e">
        <v>#N/A</v>
      </c>
      <c r="F58" s="313">
        <f t="shared" si="5"/>
        <v>3.3062916666666666</v>
      </c>
      <c r="G58" s="313">
        <v>3.0527499999999996</v>
      </c>
      <c r="H58" s="314"/>
      <c r="I58" s="312">
        <v>1.7702380952380952</v>
      </c>
      <c r="J58" s="105" t="e">
        <v>#N/A</v>
      </c>
      <c r="K58" s="313">
        <f t="shared" si="6"/>
        <v>1.9173015873015873</v>
      </c>
      <c r="L58" s="313">
        <v>1.7702380952380952</v>
      </c>
      <c r="M58" s="314"/>
      <c r="O58" s="143"/>
      <c r="P58" s="143"/>
      <c r="AB58" s="143"/>
      <c r="AC58" s="143"/>
    </row>
    <row r="59" spans="2:29" s="109" customFormat="1" ht="13.2" x14ac:dyDescent="0.25">
      <c r="B59" s="109">
        <f t="shared" si="2"/>
        <v>2024</v>
      </c>
      <c r="C59" s="311">
        <v>45627</v>
      </c>
      <c r="D59" s="312">
        <v>3.0175999999999998</v>
      </c>
      <c r="E59" s="105" t="e">
        <v>#N/A</v>
      </c>
      <c r="F59" s="313"/>
      <c r="G59" s="313">
        <v>3.0175999999999998</v>
      </c>
      <c r="H59" s="314"/>
      <c r="I59" s="312">
        <v>1.7585714285714285</v>
      </c>
      <c r="J59" s="105" t="e">
        <v>#N/A</v>
      </c>
      <c r="K59" s="313"/>
      <c r="L59" s="313">
        <v>1.7585714285714285</v>
      </c>
      <c r="M59" s="314"/>
      <c r="O59" s="143"/>
      <c r="P59" s="143"/>
      <c r="AB59" s="143"/>
      <c r="AC59" s="143"/>
    </row>
    <row r="60" spans="2:29" s="109" customFormat="1" ht="13.2" x14ac:dyDescent="0.25">
      <c r="B60" s="109">
        <f t="shared" si="2"/>
        <v>2025</v>
      </c>
      <c r="C60" s="311">
        <v>45658</v>
      </c>
      <c r="D60" s="312">
        <v>3.0754999999999999</v>
      </c>
      <c r="E60" s="105" t="e">
        <v>#N/A</v>
      </c>
      <c r="F60" s="313"/>
      <c r="G60" s="313">
        <v>3.0754999999999999</v>
      </c>
      <c r="H60" s="314"/>
      <c r="I60" s="312">
        <v>1.8873809523809524</v>
      </c>
      <c r="J60" s="105" t="e">
        <v>#N/A</v>
      </c>
      <c r="K60" s="313"/>
      <c r="L60" s="313">
        <v>1.8873809523809524</v>
      </c>
      <c r="M60" s="314"/>
      <c r="O60" s="143"/>
      <c r="P60" s="143"/>
      <c r="AB60" s="143"/>
      <c r="AC60" s="143"/>
    </row>
    <row r="61" spans="2:29" s="109" customFormat="1" ht="13.2" x14ac:dyDescent="0.25">
      <c r="B61" s="109">
        <f t="shared" si="2"/>
        <v>2025</v>
      </c>
      <c r="C61" s="311">
        <v>45689</v>
      </c>
      <c r="D61" s="312">
        <v>3.1207499999999997</v>
      </c>
      <c r="E61" s="105" t="e">
        <v>#N/A</v>
      </c>
      <c r="F61" s="313">
        <f>AVERAGEIF($B$36:$B$95,B61,$G$36:$G$95)</f>
        <v>3.0992166666666665</v>
      </c>
      <c r="G61" s="313">
        <v>3.1207499999999997</v>
      </c>
      <c r="H61" s="314"/>
      <c r="I61" s="312">
        <v>1.7961904761904761</v>
      </c>
      <c r="J61" s="105" t="e">
        <v>#N/A</v>
      </c>
      <c r="K61" s="313">
        <f>AVERAGEIF($B$36:$B$95,B61,$L$36:$L$95)</f>
        <v>1.6453174603174603</v>
      </c>
      <c r="L61" s="313">
        <v>1.7961904761904761</v>
      </c>
      <c r="M61" s="314"/>
      <c r="O61" s="143"/>
      <c r="P61" s="143"/>
      <c r="AB61" s="143"/>
      <c r="AC61" s="143"/>
    </row>
    <row r="62" spans="2:29" s="109" customFormat="1" ht="13.2" x14ac:dyDescent="0.25">
      <c r="B62" s="109">
        <f t="shared" si="2"/>
        <v>2025</v>
      </c>
      <c r="C62" s="311">
        <v>45717</v>
      </c>
      <c r="D62" s="312">
        <v>3.0964</v>
      </c>
      <c r="E62" s="105" t="e">
        <v>#N/A</v>
      </c>
      <c r="F62" s="313">
        <f t="shared" ref="F62:F70" si="7">AVERAGEIF($B$36:$B$95,B62,$G$36:$G$95)</f>
        <v>3.0992166666666665</v>
      </c>
      <c r="G62" s="313">
        <v>3.0964</v>
      </c>
      <c r="H62" s="314"/>
      <c r="I62" s="312">
        <v>1.7316666666666667</v>
      </c>
      <c r="J62" s="105" t="e">
        <v>#N/A</v>
      </c>
      <c r="K62" s="313">
        <f t="shared" ref="K62:K70" si="8">AVERAGEIF($B$36:$B$95,B62,$L$36:$L$95)</f>
        <v>1.6453174603174603</v>
      </c>
      <c r="L62" s="313">
        <v>1.7316666666666667</v>
      </c>
      <c r="M62" s="314"/>
      <c r="O62" s="143"/>
      <c r="P62" s="143"/>
      <c r="AB62" s="143"/>
      <c r="AC62" s="143"/>
    </row>
    <row r="63" spans="2:29" s="109" customFormat="1" ht="13.2" x14ac:dyDescent="0.25">
      <c r="B63" s="109">
        <f t="shared" si="2"/>
        <v>2025</v>
      </c>
      <c r="C63" s="311">
        <v>45748</v>
      </c>
      <c r="D63" s="312">
        <v>3.1712500000000001</v>
      </c>
      <c r="E63" s="105" t="e">
        <v>#N/A</v>
      </c>
      <c r="F63" s="315">
        <f t="shared" si="7"/>
        <v>3.0992166666666665</v>
      </c>
      <c r="G63" s="313">
        <v>3.1712500000000001</v>
      </c>
      <c r="H63" s="314"/>
      <c r="I63" s="312">
        <v>1.6221428571428571</v>
      </c>
      <c r="J63" s="105" t="e">
        <v>#N/A</v>
      </c>
      <c r="K63" s="313">
        <f t="shared" si="8"/>
        <v>1.6453174603174603</v>
      </c>
      <c r="L63" s="313">
        <v>1.6221428571428571</v>
      </c>
      <c r="M63" s="314"/>
      <c r="O63" s="143"/>
      <c r="P63" s="143"/>
      <c r="AB63" s="143"/>
      <c r="AC63" s="143"/>
    </row>
    <row r="64" spans="2:29" s="109" customFormat="1" ht="13.2" x14ac:dyDescent="0.25">
      <c r="B64" s="109">
        <f t="shared" si="2"/>
        <v>2025</v>
      </c>
      <c r="C64" s="311">
        <v>45778</v>
      </c>
      <c r="D64" s="312">
        <v>3.15</v>
      </c>
      <c r="E64" s="105" t="e">
        <v>#N/A</v>
      </c>
      <c r="F64" s="315">
        <f t="shared" si="7"/>
        <v>3.0992166666666665</v>
      </c>
      <c r="G64" s="313">
        <v>3.15</v>
      </c>
      <c r="H64" s="314"/>
      <c r="I64" s="312">
        <v>1.5345238095238096</v>
      </c>
      <c r="J64" s="105" t="e">
        <v>#N/A</v>
      </c>
      <c r="K64" s="313">
        <f t="shared" si="8"/>
        <v>1.6453174603174603</v>
      </c>
      <c r="L64" s="313">
        <v>1.5345238095238096</v>
      </c>
      <c r="M64" s="314"/>
      <c r="O64" s="143"/>
      <c r="P64" s="143"/>
      <c r="AB64" s="143"/>
      <c r="AC64" s="143"/>
    </row>
    <row r="65" spans="2:29" s="109" customFormat="1" ht="13.2" x14ac:dyDescent="0.25">
      <c r="B65" s="109">
        <f t="shared" si="2"/>
        <v>2025</v>
      </c>
      <c r="C65" s="311">
        <v>45809</v>
      </c>
      <c r="D65" s="312">
        <v>3.1501999999999999</v>
      </c>
      <c r="E65" s="105" t="e">
        <v>#N/A</v>
      </c>
      <c r="F65" s="315">
        <f t="shared" si="7"/>
        <v>3.0992166666666665</v>
      </c>
      <c r="G65" s="313">
        <v>3.1501999999999999</v>
      </c>
      <c r="H65" s="314"/>
      <c r="I65" s="312">
        <v>1.700952380952381</v>
      </c>
      <c r="J65" s="105" t="e">
        <v>#N/A</v>
      </c>
      <c r="K65" s="313">
        <f t="shared" si="8"/>
        <v>1.6453174603174603</v>
      </c>
      <c r="L65" s="313">
        <v>1.700952380952381</v>
      </c>
      <c r="M65" s="314"/>
      <c r="O65" s="143"/>
      <c r="P65" s="143"/>
      <c r="AB65" s="143"/>
      <c r="AC65" s="143"/>
    </row>
    <row r="66" spans="2:29" s="109" customFormat="1" ht="13.2" x14ac:dyDescent="0.25">
      <c r="B66" s="109">
        <f t="shared" si="2"/>
        <v>2025</v>
      </c>
      <c r="C66" s="311">
        <v>45839</v>
      </c>
      <c r="D66" s="312">
        <v>3.1247500000000001</v>
      </c>
      <c r="E66" s="105" t="e">
        <v>#N/A</v>
      </c>
      <c r="F66" s="315">
        <f t="shared" si="7"/>
        <v>3.0992166666666665</v>
      </c>
      <c r="G66" s="313">
        <v>3.1247500000000001</v>
      </c>
      <c r="H66" s="314"/>
      <c r="I66" s="312">
        <v>1.6914285714285715</v>
      </c>
      <c r="J66" s="105" t="e">
        <v>#N/A</v>
      </c>
      <c r="K66" s="313">
        <f t="shared" si="8"/>
        <v>1.6453174603174603</v>
      </c>
      <c r="L66" s="313">
        <v>1.6914285714285715</v>
      </c>
      <c r="M66" s="314"/>
      <c r="O66" s="143"/>
      <c r="P66" s="143"/>
      <c r="AB66" s="143"/>
      <c r="AC66" s="143"/>
    </row>
    <row r="67" spans="2:29" s="109" customFormat="1" ht="13.2" x14ac:dyDescent="0.25">
      <c r="B67" s="109">
        <f t="shared" si="2"/>
        <v>2025</v>
      </c>
      <c r="C67" s="311">
        <v>45870</v>
      </c>
      <c r="D67" s="312">
        <v>3.1324999999999998</v>
      </c>
      <c r="E67" s="105" t="e">
        <v>#N/A</v>
      </c>
      <c r="F67" s="315">
        <f t="shared" si="7"/>
        <v>3.0992166666666665</v>
      </c>
      <c r="G67" s="313">
        <v>3.1324999999999998</v>
      </c>
      <c r="H67" s="314"/>
      <c r="I67" s="312">
        <v>1.615952380952381</v>
      </c>
      <c r="J67" s="105" t="e">
        <v>#N/A</v>
      </c>
      <c r="K67" s="313">
        <f t="shared" si="8"/>
        <v>1.6453174603174603</v>
      </c>
      <c r="L67" s="313">
        <v>1.615952380952381</v>
      </c>
      <c r="M67" s="314"/>
      <c r="O67" s="143"/>
      <c r="P67" s="143"/>
      <c r="AB67" s="143"/>
      <c r="AC67" s="143"/>
    </row>
    <row r="68" spans="2:29" s="109" customFormat="1" ht="13.2" x14ac:dyDescent="0.25">
      <c r="B68" s="109">
        <f t="shared" si="2"/>
        <v>2025</v>
      </c>
      <c r="C68" s="311">
        <v>45901</v>
      </c>
      <c r="D68" s="312">
        <v>3.1656</v>
      </c>
      <c r="E68" s="105" t="e">
        <v>#N/A</v>
      </c>
      <c r="F68" s="315">
        <f t="shared" si="7"/>
        <v>3.0992166666666665</v>
      </c>
      <c r="G68" s="313">
        <v>3.1656</v>
      </c>
      <c r="H68" s="314"/>
      <c r="I68" s="312">
        <v>1.6188095238095237</v>
      </c>
      <c r="J68" s="105" t="e">
        <v>#N/A</v>
      </c>
      <c r="K68" s="313">
        <f t="shared" si="8"/>
        <v>1.6453174603174603</v>
      </c>
      <c r="L68" s="313">
        <v>1.6188095238095237</v>
      </c>
      <c r="M68" s="314"/>
      <c r="O68" s="143"/>
      <c r="P68" s="143"/>
      <c r="AB68" s="143"/>
      <c r="AC68" s="143"/>
    </row>
    <row r="69" spans="2:29" s="109" customFormat="1" ht="13.2" x14ac:dyDescent="0.25">
      <c r="B69" s="109">
        <f t="shared" si="2"/>
        <v>2025</v>
      </c>
      <c r="C69" s="311">
        <v>45931</v>
      </c>
      <c r="D69" s="312">
        <v>3.0597500000000002</v>
      </c>
      <c r="E69" s="105" t="e">
        <v>#N/A</v>
      </c>
      <c r="F69" s="315">
        <f t="shared" si="7"/>
        <v>3.0992166666666665</v>
      </c>
      <c r="G69" s="313">
        <v>3.0597500000000002</v>
      </c>
      <c r="H69" s="314"/>
      <c r="I69" s="312">
        <v>1.5366666666666668</v>
      </c>
      <c r="J69" s="105" t="e">
        <v>#N/A</v>
      </c>
      <c r="K69" s="313">
        <f t="shared" si="8"/>
        <v>1.6453174603174603</v>
      </c>
      <c r="L69" s="313">
        <v>1.5366666666666668</v>
      </c>
      <c r="M69" s="314"/>
      <c r="O69" s="143"/>
      <c r="P69" s="143"/>
      <c r="AB69" s="143"/>
      <c r="AC69" s="143"/>
    </row>
    <row r="70" spans="2:29" s="109" customFormat="1" ht="13.2" x14ac:dyDescent="0.25">
      <c r="B70" s="109">
        <f t="shared" si="2"/>
        <v>2025</v>
      </c>
      <c r="C70" s="311">
        <v>45962</v>
      </c>
      <c r="D70" s="312">
        <v>3.0495000000000001</v>
      </c>
      <c r="E70" s="105" t="e">
        <v>#N/A</v>
      </c>
      <c r="F70" s="313">
        <f t="shared" si="7"/>
        <v>3.0992166666666665</v>
      </c>
      <c r="G70" s="313">
        <v>3.0495000000000001</v>
      </c>
      <c r="H70" s="314"/>
      <c r="I70" s="312">
        <v>1.519047619047619</v>
      </c>
      <c r="J70" s="105" t="e">
        <v>#N/A</v>
      </c>
      <c r="K70" s="313">
        <f t="shared" si="8"/>
        <v>1.6453174603174603</v>
      </c>
      <c r="L70" s="313">
        <v>1.519047619047619</v>
      </c>
      <c r="M70" s="314"/>
      <c r="O70" s="143"/>
      <c r="P70" s="143"/>
      <c r="AB70" s="143"/>
      <c r="AC70" s="143"/>
    </row>
    <row r="71" spans="2:29" s="109" customFormat="1" ht="13.2" x14ac:dyDescent="0.25">
      <c r="B71" s="109">
        <f t="shared" si="2"/>
        <v>2025</v>
      </c>
      <c r="C71" s="311">
        <v>45992</v>
      </c>
      <c r="D71" s="312">
        <v>2.8944000000000001</v>
      </c>
      <c r="E71" s="105" t="e">
        <v>#N/A</v>
      </c>
      <c r="F71" s="313"/>
      <c r="G71" s="313">
        <v>2.8944000000000001</v>
      </c>
      <c r="H71" s="314"/>
      <c r="I71" s="312">
        <v>1.489047619047619</v>
      </c>
      <c r="J71" s="105" t="e">
        <v>#N/A</v>
      </c>
      <c r="K71" s="313"/>
      <c r="L71" s="313">
        <v>1.489047619047619</v>
      </c>
      <c r="M71" s="314"/>
      <c r="O71" s="143"/>
      <c r="P71" s="143"/>
      <c r="AB71" s="143"/>
      <c r="AC71" s="143"/>
    </row>
    <row r="72" spans="2:29" s="109" customFormat="1" ht="13.2" x14ac:dyDescent="0.25">
      <c r="B72" s="109">
        <f t="shared" si="2"/>
        <v>2026</v>
      </c>
      <c r="C72" s="311">
        <v>46023</v>
      </c>
      <c r="D72" s="312">
        <v>2.8085000000000004</v>
      </c>
      <c r="E72" s="105" t="e">
        <v>#N/A</v>
      </c>
      <c r="F72" s="313"/>
      <c r="G72" s="313">
        <v>2.8085000000000004</v>
      </c>
      <c r="H72" s="314"/>
      <c r="I72" s="312">
        <v>1.5857142857142856</v>
      </c>
      <c r="J72" s="105" t="e">
        <v>#N/A</v>
      </c>
      <c r="K72" s="313"/>
      <c r="L72" s="313">
        <v>1.5857142857142856</v>
      </c>
      <c r="M72" s="314"/>
      <c r="O72" s="143"/>
      <c r="P72" s="143"/>
      <c r="AB72" s="143"/>
      <c r="AC72" s="143"/>
    </row>
    <row r="73" spans="2:29" s="109" customFormat="1" ht="13.2" x14ac:dyDescent="0.25">
      <c r="B73" s="109">
        <f t="shared" si="2"/>
        <v>2026</v>
      </c>
      <c r="C73" s="311">
        <v>46054</v>
      </c>
      <c r="D73" s="312">
        <v>2.9075000000000002</v>
      </c>
      <c r="E73" s="105" t="e">
        <v>#N/A</v>
      </c>
      <c r="F73" s="313">
        <f>AVERAGEIF($B$36:$B$95,B73,$G$36:$G$95)</f>
        <v>3.8671133333333336</v>
      </c>
      <c r="G73" s="313">
        <v>2.9075000000000002</v>
      </c>
      <c r="H73" s="314"/>
      <c r="I73" s="312">
        <v>1.6878571428571429</v>
      </c>
      <c r="J73" s="105" t="e">
        <v>#N/A</v>
      </c>
      <c r="K73" s="313">
        <f>AVERAGEIF($B$36:$B$95,B73,$L$36:$L$95)</f>
        <v>2.2498214285714284</v>
      </c>
      <c r="L73" s="313">
        <v>1.6878571428571429</v>
      </c>
      <c r="M73" s="314"/>
      <c r="O73" s="143"/>
      <c r="P73" s="143"/>
      <c r="AB73" s="143"/>
      <c r="AC73" s="143"/>
    </row>
    <row r="74" spans="2:29" s="109" customFormat="1" ht="13.2" x14ac:dyDescent="0.25">
      <c r="B74" s="109">
        <f t="shared" si="2"/>
        <v>2026</v>
      </c>
      <c r="C74" s="311">
        <v>46082</v>
      </c>
      <c r="D74" s="312">
        <v>3.6375999999999999</v>
      </c>
      <c r="E74" s="105" t="e">
        <v>#N/A</v>
      </c>
      <c r="F74" s="313">
        <f t="shared" ref="F74:F82" si="9">AVERAGEIF($B$36:$B$95,B74,$G$36:$G$95)</f>
        <v>3.8671133333333336</v>
      </c>
      <c r="G74" s="313">
        <v>3.6375999999999999</v>
      </c>
      <c r="H74" s="314"/>
      <c r="I74" s="312">
        <v>2.4554761904761904</v>
      </c>
      <c r="J74" s="105" t="e">
        <v>#N/A</v>
      </c>
      <c r="K74" s="313">
        <f t="shared" ref="K74:K82" si="10">AVERAGEIF($B$36:$B$95,B74,$L$36:$L$95)</f>
        <v>2.2498214285714284</v>
      </c>
      <c r="L74" s="313">
        <v>2.4554761904761904</v>
      </c>
      <c r="M74" s="314"/>
      <c r="O74" s="143"/>
      <c r="P74" s="143"/>
      <c r="AB74" s="143"/>
      <c r="AC74" s="143"/>
    </row>
    <row r="75" spans="2:29" s="109" customFormat="1" ht="13.2" x14ac:dyDescent="0.25">
      <c r="B75" s="109">
        <f t="shared" si="2"/>
        <v>2026</v>
      </c>
      <c r="C75" s="311">
        <v>46113</v>
      </c>
      <c r="D75" s="312">
        <v>4.1025</v>
      </c>
      <c r="E75" s="105">
        <v>4.1025</v>
      </c>
      <c r="F75" s="313">
        <f t="shared" si="9"/>
        <v>3.8671133333333336</v>
      </c>
      <c r="G75" s="313">
        <v>4.1025</v>
      </c>
      <c r="H75" s="314"/>
      <c r="I75" s="312">
        <v>2.7926190476190476</v>
      </c>
      <c r="J75" s="105">
        <v>2.7926190476190476</v>
      </c>
      <c r="K75" s="313">
        <f t="shared" si="10"/>
        <v>2.2498214285714284</v>
      </c>
      <c r="L75" s="313">
        <v>2.7926190476190476</v>
      </c>
      <c r="M75" s="314"/>
      <c r="O75" s="143"/>
      <c r="P75" s="143"/>
      <c r="AB75" s="143"/>
      <c r="AC75" s="143"/>
    </row>
    <row r="76" spans="2:29" s="109" customFormat="1" ht="13.2" x14ac:dyDescent="0.25">
      <c r="B76" s="109">
        <f t="shared" si="2"/>
        <v>2026</v>
      </c>
      <c r="C76" s="311">
        <v>46143</v>
      </c>
      <c r="D76" s="312" t="e">
        <v>#N/A</v>
      </c>
      <c r="E76" s="105">
        <v>4.4013859999999996</v>
      </c>
      <c r="F76" s="313">
        <f t="shared" si="9"/>
        <v>3.8671133333333336</v>
      </c>
      <c r="G76" s="313">
        <v>4.4013859999999996</v>
      </c>
      <c r="H76" s="314"/>
      <c r="I76" s="312" t="e">
        <v>#N/A</v>
      </c>
      <c r="J76" s="105">
        <v>2.5476190476190474</v>
      </c>
      <c r="K76" s="313">
        <f t="shared" si="10"/>
        <v>2.2498214285714284</v>
      </c>
      <c r="L76" s="313">
        <v>2.5476190476190474</v>
      </c>
      <c r="M76" s="314"/>
      <c r="O76" s="143"/>
      <c r="P76" s="143"/>
      <c r="AB76" s="143"/>
      <c r="AC76" s="143"/>
    </row>
    <row r="77" spans="2:29" s="109" customFormat="1" ht="13.2" x14ac:dyDescent="0.25">
      <c r="B77" s="109">
        <f t="shared" si="2"/>
        <v>2026</v>
      </c>
      <c r="C77" s="311">
        <v>46174</v>
      </c>
      <c r="D77" s="312" t="e">
        <v>#N/A</v>
      </c>
      <c r="E77" s="105">
        <v>4.421665</v>
      </c>
      <c r="F77" s="313">
        <f t="shared" si="9"/>
        <v>3.8671133333333336</v>
      </c>
      <c r="G77" s="313">
        <v>4.421665</v>
      </c>
      <c r="H77" s="314"/>
      <c r="I77" s="312" t="e">
        <v>#N/A</v>
      </c>
      <c r="J77" s="105">
        <v>2.5</v>
      </c>
      <c r="K77" s="313">
        <f t="shared" si="10"/>
        <v>2.2498214285714284</v>
      </c>
      <c r="L77" s="313">
        <v>2.5</v>
      </c>
      <c r="M77" s="314"/>
      <c r="O77" s="143"/>
      <c r="P77" s="143"/>
      <c r="AB77" s="143"/>
      <c r="AC77" s="143"/>
    </row>
    <row r="78" spans="2:29" s="109" customFormat="1" ht="13.2" x14ac:dyDescent="0.25">
      <c r="B78" s="109">
        <f t="shared" si="2"/>
        <v>2026</v>
      </c>
      <c r="C78" s="311">
        <v>46204</v>
      </c>
      <c r="D78" s="312" t="e">
        <v>#N/A</v>
      </c>
      <c r="E78" s="105">
        <v>4.3718150000000007</v>
      </c>
      <c r="F78" s="313">
        <f t="shared" si="9"/>
        <v>3.8671133333333336</v>
      </c>
      <c r="G78" s="313">
        <v>4.3718150000000007</v>
      </c>
      <c r="H78" s="314"/>
      <c r="I78" s="312" t="e">
        <v>#N/A</v>
      </c>
      <c r="J78" s="105">
        <v>2.4285714285714284</v>
      </c>
      <c r="K78" s="313">
        <f t="shared" si="10"/>
        <v>2.2498214285714284</v>
      </c>
      <c r="L78" s="313">
        <v>2.4285714285714284</v>
      </c>
      <c r="M78" s="314"/>
      <c r="O78" s="143"/>
      <c r="P78" s="143"/>
      <c r="AB78" s="143"/>
      <c r="AC78" s="143"/>
    </row>
    <row r="79" spans="2:29" s="109" customFormat="1" ht="13.2" x14ac:dyDescent="0.25">
      <c r="B79" s="109">
        <f t="shared" si="2"/>
        <v>2026</v>
      </c>
      <c r="C79" s="311">
        <v>46235</v>
      </c>
      <c r="D79" s="312" t="e">
        <v>#N/A</v>
      </c>
      <c r="E79" s="105">
        <v>4.2272480000000003</v>
      </c>
      <c r="F79" s="313">
        <f t="shared" si="9"/>
        <v>3.8671133333333336</v>
      </c>
      <c r="G79" s="313">
        <v>4.2272480000000003</v>
      </c>
      <c r="H79" s="314"/>
      <c r="I79" s="312" t="e">
        <v>#N/A</v>
      </c>
      <c r="J79" s="105">
        <v>2.3571428571428572</v>
      </c>
      <c r="K79" s="313">
        <f t="shared" si="10"/>
        <v>2.2498214285714284</v>
      </c>
      <c r="L79" s="313">
        <v>2.3571428571428572</v>
      </c>
      <c r="M79" s="314"/>
      <c r="O79" s="143"/>
      <c r="P79" s="143"/>
      <c r="AB79" s="143"/>
      <c r="AC79" s="143"/>
    </row>
    <row r="80" spans="2:29" s="109" customFormat="1" ht="13.2" x14ac:dyDescent="0.25">
      <c r="B80" s="109">
        <f t="shared" si="2"/>
        <v>2026</v>
      </c>
      <c r="C80" s="311">
        <v>46266</v>
      </c>
      <c r="D80" s="312" t="e">
        <v>#N/A</v>
      </c>
      <c r="E80" s="105">
        <v>4.101146</v>
      </c>
      <c r="F80" s="313">
        <f t="shared" si="9"/>
        <v>3.8671133333333336</v>
      </c>
      <c r="G80" s="313">
        <v>4.101146</v>
      </c>
      <c r="H80" s="314"/>
      <c r="I80" s="312" t="e">
        <v>#N/A</v>
      </c>
      <c r="J80" s="105">
        <v>2.2857142857142856</v>
      </c>
      <c r="K80" s="313">
        <f t="shared" si="10"/>
        <v>2.2498214285714284</v>
      </c>
      <c r="L80" s="313">
        <v>2.2857142857142856</v>
      </c>
      <c r="M80" s="314"/>
      <c r="O80" s="143"/>
      <c r="P80" s="143"/>
      <c r="AB80" s="143"/>
      <c r="AC80" s="143"/>
    </row>
    <row r="81" spans="2:29" s="109" customFormat="1" ht="13.2" x14ac:dyDescent="0.25">
      <c r="B81" s="109">
        <f t="shared" si="2"/>
        <v>2026</v>
      </c>
      <c r="C81" s="311">
        <v>46296</v>
      </c>
      <c r="D81" s="312" t="e">
        <v>#N/A</v>
      </c>
      <c r="E81" s="105">
        <v>3.970062</v>
      </c>
      <c r="F81" s="313">
        <f t="shared" si="9"/>
        <v>3.8671133333333336</v>
      </c>
      <c r="G81" s="313">
        <v>3.970062</v>
      </c>
      <c r="H81" s="314"/>
      <c r="I81" s="312" t="e">
        <v>#N/A</v>
      </c>
      <c r="J81" s="105">
        <v>2.1904761904761907</v>
      </c>
      <c r="K81" s="313">
        <f t="shared" si="10"/>
        <v>2.2498214285714284</v>
      </c>
      <c r="L81" s="313">
        <v>2.1904761904761907</v>
      </c>
      <c r="M81" s="314"/>
      <c r="O81" s="143"/>
      <c r="P81" s="143"/>
      <c r="AB81" s="143"/>
      <c r="AC81" s="143"/>
    </row>
    <row r="82" spans="2:29" s="109" customFormat="1" ht="13.2" x14ac:dyDescent="0.25">
      <c r="B82" s="109">
        <f t="shared" si="2"/>
        <v>2026</v>
      </c>
      <c r="C82" s="311">
        <v>46327</v>
      </c>
      <c r="D82" s="312" t="e">
        <v>#N/A</v>
      </c>
      <c r="E82" s="105">
        <v>3.8042280000000002</v>
      </c>
      <c r="F82" s="313">
        <f t="shared" si="9"/>
        <v>3.8671133333333336</v>
      </c>
      <c r="G82" s="313">
        <v>3.8042280000000002</v>
      </c>
      <c r="H82" s="314"/>
      <c r="I82" s="312" t="e">
        <v>#N/A</v>
      </c>
      <c r="J82" s="105">
        <v>2.1190476190476191</v>
      </c>
      <c r="K82" s="313">
        <f t="shared" si="10"/>
        <v>2.2498214285714284</v>
      </c>
      <c r="L82" s="313">
        <v>2.1190476190476191</v>
      </c>
      <c r="M82" s="314"/>
      <c r="O82" s="143"/>
      <c r="P82" s="143"/>
      <c r="AB82" s="143"/>
      <c r="AC82" s="143"/>
    </row>
    <row r="83" spans="2:29" s="109" customFormat="1" ht="13.2" x14ac:dyDescent="0.25">
      <c r="B83" s="109">
        <f t="shared" si="2"/>
        <v>2026</v>
      </c>
      <c r="C83" s="311">
        <v>46357</v>
      </c>
      <c r="D83" s="312" t="e">
        <v>#N/A</v>
      </c>
      <c r="E83" s="105">
        <v>3.65171</v>
      </c>
      <c r="F83" s="313"/>
      <c r="G83" s="313">
        <v>3.65171</v>
      </c>
      <c r="H83" s="314"/>
      <c r="I83" s="312" t="e">
        <v>#N/A</v>
      </c>
      <c r="J83" s="105">
        <v>2.0476190476190474</v>
      </c>
      <c r="K83" s="313"/>
      <c r="L83" s="313">
        <v>2.0476190476190474</v>
      </c>
      <c r="M83" s="314"/>
      <c r="O83" s="143"/>
      <c r="P83" s="143"/>
      <c r="AB83" s="143"/>
      <c r="AC83" s="143"/>
    </row>
    <row r="84" spans="2:29" s="109" customFormat="1" ht="13.2" x14ac:dyDescent="0.25">
      <c r="B84" s="109">
        <f t="shared" si="2"/>
        <v>2027</v>
      </c>
      <c r="C84" s="311">
        <v>46388</v>
      </c>
      <c r="D84" s="312" t="e">
        <v>#N/A</v>
      </c>
      <c r="E84" s="105">
        <v>3.5851870000000003</v>
      </c>
      <c r="F84" s="313"/>
      <c r="G84" s="313">
        <v>3.5851870000000003</v>
      </c>
      <c r="H84" s="314"/>
      <c r="I84" s="312" t="e">
        <v>#N/A</v>
      </c>
      <c r="J84" s="105">
        <v>2.0238095238095237</v>
      </c>
      <c r="K84" s="313"/>
      <c r="L84" s="313">
        <v>2.0238095238095237</v>
      </c>
      <c r="M84" s="314"/>
      <c r="O84" s="143"/>
      <c r="P84" s="143"/>
      <c r="AB84" s="143"/>
      <c r="AC84" s="143"/>
    </row>
    <row r="85" spans="2:29" s="109" customFormat="1" ht="13.2" x14ac:dyDescent="0.25">
      <c r="B85" s="109">
        <f t="shared" si="2"/>
        <v>2027</v>
      </c>
      <c r="C85" s="311">
        <v>46419</v>
      </c>
      <c r="D85" s="312" t="e">
        <v>#N/A</v>
      </c>
      <c r="E85" s="105">
        <v>3.5912810000000004</v>
      </c>
      <c r="F85" s="313">
        <f>AVERAGEIF($B$36:$B$95,B85,$G$36:$G$95)</f>
        <v>3.6145994166666671</v>
      </c>
      <c r="G85" s="313">
        <v>3.5912810000000004</v>
      </c>
      <c r="H85" s="314"/>
      <c r="I85" s="312" t="e">
        <v>#N/A</v>
      </c>
      <c r="J85" s="105">
        <v>2</v>
      </c>
      <c r="K85" s="313">
        <f>AVERAGEIF($B$36:$B$95,B85,$L$36:$L$95)</f>
        <v>1.8928571428571426</v>
      </c>
      <c r="L85" s="313">
        <v>2</v>
      </c>
      <c r="M85" s="314"/>
      <c r="O85" s="143"/>
      <c r="P85" s="143"/>
      <c r="AB85" s="143"/>
      <c r="AC85" s="143"/>
    </row>
    <row r="86" spans="2:29" s="109" customFormat="1" ht="13.2" x14ac:dyDescent="0.25">
      <c r="B86" s="109">
        <f t="shared" si="2"/>
        <v>2027</v>
      </c>
      <c r="C86" s="311">
        <v>46447</v>
      </c>
      <c r="D86" s="312" t="e">
        <v>#N/A</v>
      </c>
      <c r="E86" s="105">
        <v>3.683789</v>
      </c>
      <c r="F86" s="313">
        <f t="shared" ref="F86:F94" si="11">AVERAGEIF($B$36:$B$95,B86,$G$36:$G$95)</f>
        <v>3.6145994166666671</v>
      </c>
      <c r="G86" s="313">
        <v>3.683789</v>
      </c>
      <c r="H86" s="314"/>
      <c r="I86" s="312" t="e">
        <v>#N/A</v>
      </c>
      <c r="J86" s="105">
        <v>1.9761904761904763</v>
      </c>
      <c r="K86" s="313">
        <f t="shared" ref="K86:K94" si="12">AVERAGEIF($B$36:$B$95,B86,$L$36:$L$95)</f>
        <v>1.8928571428571426</v>
      </c>
      <c r="L86" s="313">
        <v>1.9761904761904763</v>
      </c>
      <c r="M86" s="314"/>
      <c r="O86" s="143"/>
      <c r="P86" s="143"/>
      <c r="AB86" s="143"/>
      <c r="AC86" s="143"/>
    </row>
    <row r="87" spans="2:29" s="109" customFormat="1" ht="13.2" x14ac:dyDescent="0.25">
      <c r="B87" s="109">
        <f t="shared" si="2"/>
        <v>2027</v>
      </c>
      <c r="C87" s="311">
        <v>46478</v>
      </c>
      <c r="D87" s="312" t="e">
        <v>#N/A</v>
      </c>
      <c r="E87" s="105">
        <v>3.7644490000000004</v>
      </c>
      <c r="F87" s="313">
        <f t="shared" si="11"/>
        <v>3.6145994166666671</v>
      </c>
      <c r="G87" s="313">
        <v>3.7644490000000004</v>
      </c>
      <c r="H87" s="314"/>
      <c r="I87" s="312" t="e">
        <v>#N/A</v>
      </c>
      <c r="J87" s="105">
        <v>1.9523809523809523</v>
      </c>
      <c r="K87" s="313">
        <f t="shared" si="12"/>
        <v>1.8928571428571426</v>
      </c>
      <c r="L87" s="313">
        <v>1.9523809523809523</v>
      </c>
      <c r="M87" s="314"/>
      <c r="O87" s="143"/>
      <c r="P87" s="143"/>
      <c r="AB87" s="143"/>
      <c r="AC87" s="143"/>
    </row>
    <row r="88" spans="2:29" s="109" customFormat="1" ht="13.2" x14ac:dyDescent="0.25">
      <c r="B88" s="109">
        <f t="shared" ref="B88:B95" si="13">YEAR(C88)</f>
        <v>2027</v>
      </c>
      <c r="C88" s="311">
        <v>46508</v>
      </c>
      <c r="D88" s="312" t="e">
        <v>#N/A</v>
      </c>
      <c r="E88" s="105">
        <v>3.79094</v>
      </c>
      <c r="F88" s="313">
        <f t="shared" si="11"/>
        <v>3.6145994166666671</v>
      </c>
      <c r="G88" s="313">
        <v>3.79094</v>
      </c>
      <c r="H88" s="314"/>
      <c r="I88" s="312" t="e">
        <v>#N/A</v>
      </c>
      <c r="J88" s="105">
        <v>1.9285714285714286</v>
      </c>
      <c r="K88" s="313">
        <f t="shared" si="12"/>
        <v>1.8928571428571426</v>
      </c>
      <c r="L88" s="313">
        <v>1.9285714285714286</v>
      </c>
      <c r="M88" s="314"/>
      <c r="O88" s="143"/>
      <c r="P88" s="143"/>
      <c r="AB88" s="143"/>
      <c r="AC88" s="143"/>
    </row>
    <row r="89" spans="2:29" s="109" customFormat="1" ht="13.2" x14ac:dyDescent="0.25">
      <c r="B89" s="109">
        <f t="shared" si="13"/>
        <v>2027</v>
      </c>
      <c r="C89" s="311">
        <v>46539</v>
      </c>
      <c r="D89" s="312" t="e">
        <v>#N/A</v>
      </c>
      <c r="E89" s="105">
        <v>3.7949740000000003</v>
      </c>
      <c r="F89" s="313">
        <f t="shared" si="11"/>
        <v>3.6145994166666671</v>
      </c>
      <c r="G89" s="313">
        <v>3.7949740000000003</v>
      </c>
      <c r="H89" s="314"/>
      <c r="I89" s="312" t="e">
        <v>#N/A</v>
      </c>
      <c r="J89" s="105">
        <v>1.9047619047619047</v>
      </c>
      <c r="K89" s="313">
        <f t="shared" si="12"/>
        <v>1.8928571428571426</v>
      </c>
      <c r="L89" s="313">
        <v>1.9047619047619047</v>
      </c>
      <c r="M89" s="314"/>
      <c r="O89" s="143"/>
      <c r="P89" s="143"/>
      <c r="AB89" s="143"/>
      <c r="AC89" s="143"/>
    </row>
    <row r="90" spans="2:29" s="109" customFormat="1" ht="13.2" x14ac:dyDescent="0.25">
      <c r="B90" s="109">
        <f t="shared" si="13"/>
        <v>2027</v>
      </c>
      <c r="C90" s="311">
        <v>46569</v>
      </c>
      <c r="D90" s="312" t="e">
        <v>#N/A</v>
      </c>
      <c r="E90" s="105">
        <v>3.7267440000000001</v>
      </c>
      <c r="F90" s="313">
        <f t="shared" si="11"/>
        <v>3.6145994166666671</v>
      </c>
      <c r="G90" s="313">
        <v>3.7267440000000001</v>
      </c>
      <c r="H90" s="314"/>
      <c r="I90" s="312" t="e">
        <v>#N/A</v>
      </c>
      <c r="J90" s="105">
        <v>1.8571428571428572</v>
      </c>
      <c r="K90" s="313">
        <f t="shared" si="12"/>
        <v>1.8928571428571426</v>
      </c>
      <c r="L90" s="313">
        <v>1.8571428571428572</v>
      </c>
      <c r="M90" s="314"/>
      <c r="O90" s="143"/>
      <c r="P90" s="143"/>
      <c r="AB90" s="143"/>
      <c r="AC90" s="143"/>
    </row>
    <row r="91" spans="2:29" s="109" customFormat="1" ht="13.2" x14ac:dyDescent="0.25">
      <c r="B91" s="109">
        <f t="shared" si="13"/>
        <v>2027</v>
      </c>
      <c r="C91" s="311">
        <v>46600</v>
      </c>
      <c r="D91" s="312" t="e">
        <v>#N/A</v>
      </c>
      <c r="E91" s="105">
        <v>3.6802039999999998</v>
      </c>
      <c r="F91" s="313">
        <f t="shared" si="11"/>
        <v>3.6145994166666671</v>
      </c>
      <c r="G91" s="313">
        <v>3.6802039999999998</v>
      </c>
      <c r="H91" s="314"/>
      <c r="I91" s="312" t="e">
        <v>#N/A</v>
      </c>
      <c r="J91" s="105">
        <v>1.8571428571428572</v>
      </c>
      <c r="K91" s="313">
        <f t="shared" si="12"/>
        <v>1.8928571428571426</v>
      </c>
      <c r="L91" s="313">
        <v>1.8571428571428572</v>
      </c>
      <c r="M91" s="314"/>
      <c r="O91" s="143"/>
      <c r="P91" s="143"/>
      <c r="AB91" s="143"/>
      <c r="AC91" s="143"/>
    </row>
    <row r="92" spans="2:29" s="109" customFormat="1" ht="13.2" x14ac:dyDescent="0.25">
      <c r="B92" s="109">
        <f t="shared" si="13"/>
        <v>2027</v>
      </c>
      <c r="C92" s="311">
        <v>46631</v>
      </c>
      <c r="D92" s="312" t="e">
        <v>#N/A</v>
      </c>
      <c r="E92" s="105">
        <v>3.5950940000000005</v>
      </c>
      <c r="F92" s="313">
        <f t="shared" si="11"/>
        <v>3.6145994166666671</v>
      </c>
      <c r="G92" s="313">
        <v>3.5950940000000005</v>
      </c>
      <c r="H92" s="314"/>
      <c r="I92" s="312" t="e">
        <v>#N/A</v>
      </c>
      <c r="J92" s="105">
        <v>1.8571428571428572</v>
      </c>
      <c r="K92" s="313">
        <f t="shared" si="12"/>
        <v>1.8928571428571426</v>
      </c>
      <c r="L92" s="313">
        <v>1.8571428571428572</v>
      </c>
      <c r="M92" s="314"/>
      <c r="O92" s="143"/>
      <c r="P92" s="143"/>
      <c r="AB92" s="143"/>
      <c r="AC92" s="143"/>
    </row>
    <row r="93" spans="2:29" s="109" customFormat="1" ht="13.2" x14ac:dyDescent="0.25">
      <c r="B93" s="109">
        <f t="shared" si="13"/>
        <v>2027</v>
      </c>
      <c r="C93" s="311">
        <v>46661</v>
      </c>
      <c r="D93" s="312" t="e">
        <v>#N/A</v>
      </c>
      <c r="E93" s="105">
        <v>3.4817680000000002</v>
      </c>
      <c r="F93" s="313">
        <f t="shared" si="11"/>
        <v>3.6145994166666671</v>
      </c>
      <c r="G93" s="313">
        <v>3.4817680000000002</v>
      </c>
      <c r="H93" s="314"/>
      <c r="I93" s="312" t="e">
        <v>#N/A</v>
      </c>
      <c r="J93" s="105">
        <v>1.7857142857142858</v>
      </c>
      <c r="K93" s="313">
        <f t="shared" si="12"/>
        <v>1.8928571428571426</v>
      </c>
      <c r="L93" s="313">
        <v>1.7857142857142858</v>
      </c>
      <c r="M93" s="314"/>
      <c r="O93" s="143"/>
      <c r="P93" s="143"/>
      <c r="AB93" s="143"/>
      <c r="AC93" s="143"/>
    </row>
    <row r="94" spans="2:29" s="109" customFormat="1" ht="13.2" x14ac:dyDescent="0.25">
      <c r="B94" s="109">
        <f t="shared" si="13"/>
        <v>2027</v>
      </c>
      <c r="C94" s="311">
        <v>46692</v>
      </c>
      <c r="D94" s="312" t="e">
        <v>#N/A</v>
      </c>
      <c r="E94" s="105">
        <v>3.3878199999999996</v>
      </c>
      <c r="F94" s="313">
        <f t="shared" si="11"/>
        <v>3.6145994166666671</v>
      </c>
      <c r="G94" s="313">
        <v>3.3878199999999996</v>
      </c>
      <c r="H94" s="314"/>
      <c r="I94" s="312" t="e">
        <v>#N/A</v>
      </c>
      <c r="J94" s="105">
        <v>1.7857142857142858</v>
      </c>
      <c r="K94" s="313">
        <f t="shared" si="12"/>
        <v>1.8928571428571426</v>
      </c>
      <c r="L94" s="313">
        <v>1.7857142857142858</v>
      </c>
      <c r="M94" s="314"/>
      <c r="O94" s="143"/>
      <c r="P94" s="143"/>
      <c r="AB94" s="143"/>
      <c r="AC94" s="143"/>
    </row>
    <row r="95" spans="2:29" s="109" customFormat="1" ht="13.2" x14ac:dyDescent="0.25">
      <c r="B95" s="109">
        <f t="shared" si="13"/>
        <v>2027</v>
      </c>
      <c r="C95" s="311">
        <v>46722</v>
      </c>
      <c r="D95" s="312" t="e">
        <v>#N/A</v>
      </c>
      <c r="E95" s="105">
        <v>3.2929430000000002</v>
      </c>
      <c r="F95" s="313"/>
      <c r="G95" s="313">
        <v>3.2929430000000002</v>
      </c>
      <c r="H95" s="314"/>
      <c r="I95" s="312" t="e">
        <v>#N/A</v>
      </c>
      <c r="J95" s="105">
        <v>1.7857142857142858</v>
      </c>
      <c r="K95" s="313"/>
      <c r="L95" s="313">
        <v>1.7857142857142858</v>
      </c>
      <c r="M95" s="314"/>
      <c r="O95" s="143"/>
      <c r="P95" s="143"/>
      <c r="AB95" s="143"/>
      <c r="AC95" s="143"/>
    </row>
    <row r="96" spans="2:29" s="109" customFormat="1" ht="13.2" x14ac:dyDescent="0.25">
      <c r="G96" s="313"/>
      <c r="O96" s="143"/>
      <c r="P96" s="143"/>
      <c r="AB96" s="143"/>
      <c r="AC96" s="143"/>
    </row>
    <row r="97" spans="2:29" s="109" customFormat="1" ht="13.2" x14ac:dyDescent="0.25">
      <c r="G97" s="313"/>
      <c r="O97" s="143"/>
      <c r="P97" s="143"/>
      <c r="AB97" s="143"/>
      <c r="AC97" s="143"/>
    </row>
    <row r="98" spans="2:29" s="109" customFormat="1" ht="13.2" x14ac:dyDescent="0.25">
      <c r="G98" s="313"/>
      <c r="O98" s="143"/>
      <c r="P98" s="143"/>
      <c r="AB98" s="143"/>
      <c r="AC98" s="143"/>
    </row>
    <row r="99" spans="2:29" s="109" customFormat="1" ht="13.2" x14ac:dyDescent="0.25">
      <c r="B99" s="52"/>
      <c r="C99" s="52" t="s">
        <v>0</v>
      </c>
      <c r="G99" s="313"/>
      <c r="O99" s="143"/>
      <c r="P99" s="143"/>
      <c r="AB99" s="143"/>
      <c r="AC99" s="143"/>
    </row>
    <row r="100" spans="2:29" s="109" customFormat="1" ht="13.2" x14ac:dyDescent="0.25">
      <c r="B100" s="21">
        <v>2.5</v>
      </c>
      <c r="C100" s="20">
        <v>-0.5</v>
      </c>
      <c r="G100" s="313"/>
      <c r="O100" s="143"/>
      <c r="P100" s="143"/>
      <c r="AB100" s="143"/>
      <c r="AC100" s="143"/>
    </row>
    <row r="101" spans="2:29" s="109" customFormat="1" ht="13.2" x14ac:dyDescent="0.25">
      <c r="B101" s="21">
        <v>2.5</v>
      </c>
      <c r="C101" s="20">
        <v>0.5</v>
      </c>
      <c r="G101" s="313"/>
      <c r="O101" s="143"/>
      <c r="P101" s="143"/>
      <c r="AB101" s="143"/>
      <c r="AC101" s="143"/>
    </row>
    <row r="102" spans="2:29" s="109" customFormat="1" ht="13.2" x14ac:dyDescent="0.25">
      <c r="G102" s="313"/>
      <c r="O102" s="143"/>
      <c r="P102" s="143"/>
      <c r="AB102" s="143"/>
      <c r="AC102" s="143"/>
    </row>
    <row r="103" spans="2:29" s="109" customFormat="1" ht="13.2" x14ac:dyDescent="0.25">
      <c r="G103" s="313"/>
      <c r="O103" s="143"/>
      <c r="P103" s="143"/>
      <c r="AB103" s="143"/>
      <c r="AC103" s="143"/>
    </row>
    <row r="104" spans="2:29" s="109" customFormat="1" ht="13.2" x14ac:dyDescent="0.25">
      <c r="G104" s="313"/>
      <c r="O104" s="143"/>
      <c r="P104" s="143"/>
      <c r="AB104" s="143"/>
      <c r="AC104" s="143"/>
    </row>
    <row r="105" spans="2:29" s="109" customFormat="1" ht="13.2" x14ac:dyDescent="0.25">
      <c r="G105" s="313"/>
      <c r="O105" s="143"/>
      <c r="P105" s="143"/>
      <c r="AB105" s="143"/>
      <c r="AC105" s="143"/>
    </row>
    <row r="106" spans="2:29" s="109" customFormat="1" ht="13.2" x14ac:dyDescent="0.25">
      <c r="G106" s="313"/>
      <c r="O106" s="143"/>
      <c r="P106" s="143"/>
      <c r="AB106" s="143"/>
      <c r="AC106" s="143"/>
    </row>
    <row r="107" spans="2:29" s="109" customFormat="1" ht="13.2" x14ac:dyDescent="0.25">
      <c r="G107" s="313"/>
      <c r="O107" s="143"/>
      <c r="P107" s="143"/>
      <c r="AB107" s="143"/>
      <c r="AC107" s="143"/>
    </row>
    <row r="108" spans="2:29" s="109" customFormat="1" ht="13.2" x14ac:dyDescent="0.25">
      <c r="G108" s="313"/>
      <c r="O108" s="143"/>
      <c r="P108" s="143"/>
      <c r="AB108" s="143"/>
      <c r="AC108" s="143"/>
    </row>
    <row r="109" spans="2:29" s="109" customFormat="1" ht="13.2" x14ac:dyDescent="0.25">
      <c r="G109" s="313"/>
      <c r="O109" s="143"/>
      <c r="P109" s="143"/>
      <c r="AB109" s="143"/>
      <c r="AC109" s="143"/>
    </row>
    <row r="110" spans="2:29" s="109" customFormat="1" ht="13.2" x14ac:dyDescent="0.25">
      <c r="G110" s="313"/>
      <c r="O110" s="143"/>
      <c r="P110" s="143"/>
      <c r="AB110" s="143"/>
      <c r="AC110" s="143"/>
    </row>
    <row r="111" spans="2:29" s="109" customFormat="1" ht="13.2" x14ac:dyDescent="0.25">
      <c r="G111" s="313"/>
      <c r="O111" s="143"/>
      <c r="P111" s="143"/>
      <c r="AB111" s="143"/>
      <c r="AC111" s="143"/>
    </row>
    <row r="112" spans="2:29" s="109" customFormat="1" ht="13.2" x14ac:dyDescent="0.25">
      <c r="G112" s="313"/>
      <c r="O112" s="143"/>
      <c r="P112" s="143"/>
      <c r="AB112" s="143"/>
      <c r="AC112" s="143"/>
    </row>
    <row r="113" spans="7:29" s="109" customFormat="1" ht="13.2" x14ac:dyDescent="0.25">
      <c r="G113" s="313"/>
      <c r="O113" s="143"/>
      <c r="P113" s="143"/>
      <c r="AB113" s="143"/>
      <c r="AC113" s="143"/>
    </row>
    <row r="114" spans="7:29" s="109" customFormat="1" ht="13.2" x14ac:dyDescent="0.25">
      <c r="G114" s="313"/>
      <c r="O114" s="143"/>
      <c r="P114" s="143"/>
      <c r="AB114" s="143"/>
      <c r="AC114" s="143"/>
    </row>
    <row r="115" spans="7:29" s="109" customFormat="1" ht="13.2" x14ac:dyDescent="0.25">
      <c r="G115" s="313"/>
      <c r="O115" s="143"/>
      <c r="P115" s="143"/>
      <c r="AB115" s="143"/>
      <c r="AC115" s="143"/>
    </row>
    <row r="116" spans="7:29" s="109" customFormat="1" ht="13.2" x14ac:dyDescent="0.25">
      <c r="G116" s="313"/>
      <c r="O116" s="143"/>
      <c r="P116" s="143"/>
      <c r="AB116" s="143"/>
      <c r="AC116" s="143"/>
    </row>
    <row r="117" spans="7:29" s="109" customFormat="1" ht="13.2" x14ac:dyDescent="0.25">
      <c r="G117" s="313"/>
      <c r="O117" s="143"/>
      <c r="P117" s="143"/>
      <c r="AB117" s="143"/>
      <c r="AC117" s="143"/>
    </row>
    <row r="118" spans="7:29" s="109" customFormat="1" ht="13.2" x14ac:dyDescent="0.25">
      <c r="G118" s="313"/>
      <c r="O118" s="143"/>
      <c r="P118" s="143"/>
      <c r="AB118" s="143"/>
      <c r="AC118" s="143"/>
    </row>
    <row r="119" spans="7:29" s="109" customFormat="1" ht="13.2" x14ac:dyDescent="0.25">
      <c r="G119" s="313"/>
      <c r="O119" s="143"/>
      <c r="P119" s="143"/>
      <c r="AB119" s="143"/>
      <c r="AC119" s="143"/>
    </row>
    <row r="120" spans="7:29" s="109" customFormat="1" ht="13.2" x14ac:dyDescent="0.25">
      <c r="O120" s="143"/>
      <c r="P120" s="143"/>
      <c r="AB120" s="143"/>
      <c r="AC120" s="143"/>
    </row>
    <row r="121" spans="7:29" s="109" customFormat="1" ht="13.2" x14ac:dyDescent="0.25">
      <c r="O121" s="143"/>
      <c r="P121" s="143"/>
      <c r="AB121" s="143"/>
      <c r="AC121" s="143"/>
    </row>
    <row r="122" spans="7:29" s="109" customFormat="1" ht="13.2" x14ac:dyDescent="0.25">
      <c r="O122" s="143"/>
      <c r="P122" s="143"/>
      <c r="AB122" s="143"/>
      <c r="AC122" s="143"/>
    </row>
    <row r="123" spans="7:29" s="109" customFormat="1" ht="13.2" x14ac:dyDescent="0.25">
      <c r="O123" s="143"/>
      <c r="P123" s="143"/>
      <c r="AB123" s="143"/>
      <c r="AC123" s="143"/>
    </row>
    <row r="124" spans="7:29" s="109" customFormat="1" ht="13.2" x14ac:dyDescent="0.25">
      <c r="O124" s="143"/>
      <c r="P124" s="143"/>
      <c r="AB124" s="143"/>
      <c r="AC124" s="143"/>
    </row>
    <row r="125" spans="7:29" s="109" customFormat="1" ht="13.2" x14ac:dyDescent="0.25">
      <c r="O125" s="143"/>
      <c r="P125" s="143"/>
      <c r="AB125" s="143"/>
      <c r="AC125" s="143"/>
    </row>
    <row r="126" spans="7:29" s="109" customFormat="1" ht="13.2" x14ac:dyDescent="0.25">
      <c r="O126" s="143"/>
      <c r="P126" s="143"/>
      <c r="AB126" s="143"/>
      <c r="AC126" s="143"/>
    </row>
    <row r="127" spans="7:29" s="109" customFormat="1" ht="13.2" x14ac:dyDescent="0.25">
      <c r="O127" s="143"/>
      <c r="P127" s="143"/>
      <c r="AB127" s="143"/>
      <c r="AC127" s="143"/>
    </row>
    <row r="128" spans="7:29" s="109" customFormat="1" ht="13.2" x14ac:dyDescent="0.25">
      <c r="O128" s="143"/>
      <c r="P128" s="143"/>
      <c r="AB128" s="143"/>
      <c r="AC128" s="143"/>
    </row>
    <row r="129" spans="15:29" s="109" customFormat="1" ht="13.2" x14ac:dyDescent="0.25">
      <c r="O129" s="143"/>
      <c r="P129" s="143"/>
      <c r="AB129" s="143"/>
      <c r="AC129" s="143"/>
    </row>
    <row r="130" spans="15:29" s="109" customFormat="1" ht="13.2" x14ac:dyDescent="0.25">
      <c r="O130" s="143"/>
      <c r="P130" s="143"/>
      <c r="AB130" s="143"/>
      <c r="AC130" s="143"/>
    </row>
    <row r="131" spans="15:29" s="109" customFormat="1" ht="13.2" x14ac:dyDescent="0.25">
      <c r="O131" s="143"/>
      <c r="P131" s="143"/>
      <c r="AB131" s="143"/>
      <c r="AC131" s="143"/>
    </row>
    <row r="132" spans="15:29" s="109" customFormat="1" ht="13.2" x14ac:dyDescent="0.25">
      <c r="O132" s="143"/>
      <c r="P132" s="143"/>
      <c r="AB132" s="143"/>
      <c r="AC132" s="143"/>
    </row>
    <row r="133" spans="15:29" s="109" customFormat="1" ht="13.2" x14ac:dyDescent="0.25">
      <c r="O133" s="143"/>
      <c r="P133" s="143"/>
      <c r="AB133" s="143"/>
      <c r="AC133" s="143"/>
    </row>
    <row r="134" spans="15:29" s="109" customFormat="1" ht="13.2" x14ac:dyDescent="0.25">
      <c r="O134" s="143"/>
      <c r="P134" s="143"/>
      <c r="AB134" s="143"/>
      <c r="AC134" s="143"/>
    </row>
    <row r="135" spans="15:29" s="109" customFormat="1" ht="13.2" x14ac:dyDescent="0.25">
      <c r="O135" s="143"/>
      <c r="P135" s="143"/>
      <c r="AB135" s="143"/>
      <c r="AC135" s="143"/>
    </row>
  </sheetData>
  <mergeCells count="2">
    <mergeCell ref="D24:H24"/>
    <mergeCell ref="J24:M24"/>
  </mergeCells>
  <conditionalFormatting sqref="D36:E95 I36:J95">
    <cfRule type="expression" dxfId="16" priority="18" stopIfTrue="1">
      <formula>ISNA(D36)</formula>
    </cfRule>
  </conditionalFormatting>
  <hyperlinks>
    <hyperlink ref="A3" location="Contents!A1" display="Return to Contents" xr:uid="{00000000-0004-0000-0C00-000000000000}"/>
  </hyperlinks>
  <pageMargins left="0.7" right="0.7" top="0.75" bottom="0.75" header="0.3" footer="0.3"/>
  <pageSetup orientation="landscape" verticalDpi="599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5"/>
  <dimension ref="A1:AC122"/>
  <sheetViews>
    <sheetView zoomScaleNormal="100" workbookViewId="0"/>
  </sheetViews>
  <sheetFormatPr defaultColWidth="9.33203125" defaultRowHeight="14.4" x14ac:dyDescent="0.3"/>
  <cols>
    <col min="1" max="1" width="7.33203125" style="97" customWidth="1"/>
    <col min="2" max="2" width="9.33203125" style="97"/>
    <col min="3" max="3" width="14.6640625" style="97" customWidth="1"/>
    <col min="4" max="14" width="9.33203125" style="97"/>
    <col min="15" max="16" width="9.33203125" style="98"/>
    <col min="17" max="17" width="19.5546875" style="97" customWidth="1"/>
    <col min="18" max="18" width="12" style="97" customWidth="1"/>
    <col min="19" max="27" width="9.33203125" style="97"/>
    <col min="28" max="29" width="9.33203125" style="98"/>
    <col min="30" max="16384" width="9.33203125" style="97"/>
  </cols>
  <sheetData>
    <row r="1" spans="1:18" x14ac:dyDescent="0.3">
      <c r="L1" s="110"/>
    </row>
    <row r="2" spans="1:18" ht="15.6" x14ac:dyDescent="0.3">
      <c r="A2" s="31" t="s">
        <v>968</v>
      </c>
      <c r="L2" s="110"/>
    </row>
    <row r="3" spans="1:18" x14ac:dyDescent="0.3">
      <c r="A3" s="16" t="s">
        <v>15</v>
      </c>
      <c r="R3" s="102"/>
    </row>
    <row r="4" spans="1:18" x14ac:dyDescent="0.3">
      <c r="A4" s="102"/>
      <c r="B4" s="106"/>
      <c r="C4" s="106"/>
      <c r="D4" s="106"/>
      <c r="E4" s="106"/>
      <c r="F4" s="106"/>
      <c r="G4" s="106"/>
      <c r="H4" s="106"/>
      <c r="I4" s="106"/>
      <c r="J4" s="106"/>
      <c r="R4" s="102"/>
    </row>
    <row r="5" spans="1:18" x14ac:dyDescent="0.3">
      <c r="A5" s="102"/>
      <c r="B5" s="106"/>
      <c r="C5" s="106"/>
      <c r="D5" s="106"/>
      <c r="E5" s="106"/>
      <c r="F5" s="106"/>
      <c r="G5" s="106"/>
      <c r="H5" s="106"/>
      <c r="I5" s="106"/>
      <c r="J5" s="106"/>
      <c r="Q5" s="132" t="s">
        <v>329</v>
      </c>
      <c r="R5" s="133"/>
    </row>
    <row r="6" spans="1:18" x14ac:dyDescent="0.3">
      <c r="B6" s="106"/>
      <c r="C6" s="106"/>
      <c r="D6" s="106"/>
      <c r="E6" s="106"/>
      <c r="F6" s="106"/>
      <c r="G6" s="106"/>
      <c r="H6" s="106"/>
      <c r="I6" s="106"/>
      <c r="J6" s="106"/>
      <c r="Q6" s="239" t="s">
        <v>265</v>
      </c>
      <c r="R6" s="216" t="s">
        <v>264</v>
      </c>
    </row>
    <row r="7" spans="1:18" x14ac:dyDescent="0.3">
      <c r="B7" s="106"/>
      <c r="C7" s="106"/>
      <c r="D7" s="106"/>
      <c r="E7" s="106"/>
      <c r="F7" s="106"/>
      <c r="G7" s="106"/>
      <c r="H7" s="106"/>
      <c r="I7" s="106"/>
      <c r="J7" s="106"/>
      <c r="Q7" s="240" t="s">
        <v>266</v>
      </c>
      <c r="R7" s="175" t="s">
        <v>272</v>
      </c>
    </row>
    <row r="8" spans="1:18" x14ac:dyDescent="0.3">
      <c r="B8" s="106"/>
      <c r="C8" s="106"/>
      <c r="D8" s="106"/>
      <c r="E8" s="106"/>
      <c r="F8" s="106"/>
      <c r="G8" s="106"/>
      <c r="H8" s="106"/>
      <c r="I8" s="106"/>
      <c r="J8" s="106"/>
      <c r="Q8" s="241" t="s">
        <v>405</v>
      </c>
      <c r="R8" s="217" t="s">
        <v>271</v>
      </c>
    </row>
    <row r="9" spans="1:18" x14ac:dyDescent="0.3">
      <c r="B9" s="106"/>
      <c r="C9" s="106"/>
      <c r="D9" s="106"/>
      <c r="E9" s="106"/>
      <c r="F9" s="106"/>
      <c r="G9" s="106"/>
      <c r="H9" s="106"/>
      <c r="I9" s="106"/>
      <c r="J9" s="106"/>
    </row>
    <row r="10" spans="1:18" x14ac:dyDescent="0.3">
      <c r="B10" s="106"/>
      <c r="C10" s="106"/>
      <c r="D10" s="106"/>
      <c r="E10" s="106"/>
      <c r="F10" s="106"/>
      <c r="G10" s="106"/>
      <c r="H10" s="106"/>
      <c r="I10" s="106"/>
      <c r="J10" s="106"/>
    </row>
    <row r="11" spans="1:18" x14ac:dyDescent="0.3">
      <c r="B11" s="106"/>
      <c r="C11" s="106"/>
      <c r="D11" s="106"/>
      <c r="E11" s="106"/>
      <c r="F11" s="106"/>
      <c r="G11" s="106"/>
      <c r="H11" s="106"/>
      <c r="I11" s="106"/>
      <c r="J11" s="106"/>
    </row>
    <row r="12" spans="1:18" x14ac:dyDescent="0.3">
      <c r="B12" s="106"/>
      <c r="C12" s="106"/>
      <c r="D12" s="106"/>
      <c r="E12" s="106"/>
      <c r="F12" s="106"/>
      <c r="G12" s="106"/>
      <c r="H12" s="106"/>
      <c r="I12" s="106"/>
      <c r="J12" s="106"/>
    </row>
    <row r="13" spans="1:18" x14ac:dyDescent="0.3">
      <c r="B13" s="106"/>
      <c r="C13" s="106"/>
      <c r="D13" s="106"/>
      <c r="E13" s="106"/>
      <c r="F13" s="106"/>
      <c r="G13" s="106"/>
      <c r="H13" s="106"/>
      <c r="I13" s="106"/>
      <c r="J13" s="106"/>
    </row>
    <row r="14" spans="1:18" x14ac:dyDescent="0.3"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8" x14ac:dyDescent="0.3"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8" x14ac:dyDescent="0.3">
      <c r="B16" s="106"/>
      <c r="C16" s="106"/>
      <c r="D16" s="106"/>
      <c r="E16" s="106"/>
      <c r="F16" s="106"/>
      <c r="G16" s="106"/>
      <c r="H16" s="106"/>
      <c r="I16" s="106"/>
      <c r="J16" s="106"/>
    </row>
    <row r="17" spans="2:29" x14ac:dyDescent="0.3">
      <c r="B17" s="106"/>
      <c r="C17" s="106"/>
      <c r="D17" s="106"/>
      <c r="E17" s="106"/>
      <c r="F17" s="106"/>
      <c r="G17" s="106"/>
      <c r="H17" s="106"/>
      <c r="I17" s="106"/>
      <c r="J17" s="106"/>
    </row>
    <row r="18" spans="2:29" x14ac:dyDescent="0.3">
      <c r="B18" s="106"/>
      <c r="C18" s="106"/>
      <c r="D18" s="106"/>
      <c r="E18" s="106"/>
      <c r="F18" s="106"/>
      <c r="G18" s="106"/>
      <c r="H18" s="106"/>
      <c r="I18" s="106"/>
      <c r="J18" s="106"/>
    </row>
    <row r="19" spans="2:29" x14ac:dyDescent="0.3">
      <c r="B19" s="106"/>
      <c r="C19" s="106"/>
      <c r="D19" s="106"/>
      <c r="E19" s="106"/>
      <c r="F19" s="106"/>
      <c r="G19" s="106"/>
      <c r="H19" s="106"/>
      <c r="I19" s="106"/>
      <c r="J19" s="106"/>
    </row>
    <row r="20" spans="2:29" x14ac:dyDescent="0.3">
      <c r="B20" s="106"/>
      <c r="C20" s="106"/>
      <c r="D20" s="106"/>
      <c r="E20" s="106"/>
      <c r="F20" s="106"/>
      <c r="G20" s="106"/>
      <c r="H20" s="106"/>
      <c r="I20" s="106"/>
      <c r="J20" s="106"/>
    </row>
    <row r="21" spans="2:29" x14ac:dyDescent="0.3">
      <c r="B21" s="106"/>
      <c r="C21" s="106"/>
      <c r="D21" s="106"/>
      <c r="E21" s="106"/>
      <c r="F21" s="106"/>
      <c r="G21" s="106"/>
      <c r="H21" s="106"/>
      <c r="I21" s="106"/>
      <c r="J21" s="106"/>
    </row>
    <row r="22" spans="2:29" x14ac:dyDescent="0.3">
      <c r="B22" s="106"/>
      <c r="C22" s="106"/>
      <c r="D22" s="106"/>
      <c r="E22" s="106"/>
      <c r="F22" s="106"/>
      <c r="G22" s="106"/>
      <c r="H22" s="106"/>
      <c r="I22" s="106"/>
      <c r="J22" s="106"/>
    </row>
    <row r="24" spans="2:29" s="308" customFormat="1" ht="13.8" x14ac:dyDescent="0.25">
      <c r="B24" s="21"/>
      <c r="C24" s="21"/>
      <c r="D24" s="458" t="s">
        <v>46</v>
      </c>
      <c r="E24" s="458"/>
      <c r="F24" s="458"/>
      <c r="G24" s="458"/>
      <c r="H24" s="458"/>
      <c r="I24" s="23"/>
      <c r="J24" s="458" t="s">
        <v>270</v>
      </c>
      <c r="K24" s="458"/>
      <c r="L24" s="458"/>
      <c r="M24" s="458"/>
      <c r="O24" s="143"/>
      <c r="P24" s="143"/>
      <c r="AB24" s="143"/>
      <c r="AC24" s="143"/>
    </row>
    <row r="25" spans="2:29" s="308" customFormat="1" ht="13.8" x14ac:dyDescent="0.25">
      <c r="B25" s="54"/>
      <c r="C25" s="54"/>
      <c r="D25" s="59">
        <v>2023</v>
      </c>
      <c r="E25" s="59">
        <v>2024</v>
      </c>
      <c r="F25" s="59">
        <v>2025</v>
      </c>
      <c r="G25" s="59">
        <v>2026</v>
      </c>
      <c r="H25" s="59">
        <v>2027</v>
      </c>
      <c r="I25" s="25"/>
      <c r="J25" s="59">
        <v>2024</v>
      </c>
      <c r="K25" s="59">
        <v>2025</v>
      </c>
      <c r="L25" s="59">
        <v>2026</v>
      </c>
      <c r="M25" s="59">
        <v>2027</v>
      </c>
      <c r="O25" s="143"/>
      <c r="P25" s="143"/>
      <c r="AB25" s="143"/>
      <c r="AC25" s="143"/>
    </row>
    <row r="26" spans="2:29" s="308" customFormat="1" ht="13.8" x14ac:dyDescent="0.25">
      <c r="C26" s="21" t="s">
        <v>265</v>
      </c>
      <c r="D26" s="301">
        <v>1.9620342025714284</v>
      </c>
      <c r="E26" s="301">
        <v>1.9180942969999999</v>
      </c>
      <c r="F26" s="301">
        <v>1.6438227513333334</v>
      </c>
      <c r="G26" s="301">
        <v>2.2584095614523809</v>
      </c>
      <c r="H26" s="301">
        <v>1.8903262092142856</v>
      </c>
      <c r="I26" s="302"/>
      <c r="J26" s="20">
        <f t="shared" ref="J26:M30" si="0">E26-D26</f>
        <v>-4.3939905571428461E-2</v>
      </c>
      <c r="K26" s="20">
        <f t="shared" si="0"/>
        <v>-0.27427154566666645</v>
      </c>
      <c r="L26" s="20">
        <f t="shared" si="0"/>
        <v>0.61458681011904748</v>
      </c>
      <c r="M26" s="20">
        <f t="shared" si="0"/>
        <v>-0.3680833522380953</v>
      </c>
      <c r="O26" s="143"/>
      <c r="P26" s="143"/>
      <c r="AB26" s="143"/>
      <c r="AC26" s="143"/>
    </row>
    <row r="27" spans="2:29" s="308" customFormat="1" ht="13.8" x14ac:dyDescent="0.25">
      <c r="C27" s="21" t="s">
        <v>268</v>
      </c>
      <c r="D27" s="301">
        <f>+D29-D26</f>
        <v>0.86992411242857171</v>
      </c>
      <c r="E27" s="301">
        <f>+E29-E26</f>
        <v>0.51659273360000024</v>
      </c>
      <c r="F27" s="301">
        <f>+F29-F26</f>
        <v>0.67761591446666669</v>
      </c>
      <c r="G27" s="301">
        <f>+G29-G26</f>
        <v>1.0781422882476188</v>
      </c>
      <c r="H27" s="301">
        <f>+H29-H26</f>
        <v>1.0853940829857145</v>
      </c>
      <c r="I27" s="302"/>
      <c r="J27" s="20">
        <f t="shared" si="0"/>
        <v>-0.35333137882857146</v>
      </c>
      <c r="K27" s="20">
        <f t="shared" si="0"/>
        <v>0.16102318086666645</v>
      </c>
      <c r="L27" s="20">
        <f t="shared" si="0"/>
        <v>0.40052637378095213</v>
      </c>
      <c r="M27" s="20">
        <f t="shared" si="0"/>
        <v>7.2517947380956738E-3</v>
      </c>
      <c r="O27" s="143"/>
      <c r="P27" s="143"/>
      <c r="AB27" s="143"/>
      <c r="AC27" s="143"/>
    </row>
    <row r="28" spans="2:29" s="308" customFormat="1" ht="13.8" x14ac:dyDescent="0.25">
      <c r="C28" s="113" t="s">
        <v>269</v>
      </c>
      <c r="D28" s="303">
        <f>+D30-D29</f>
        <v>1.3854472213999993</v>
      </c>
      <c r="E28" s="303">
        <f>+E30-E29</f>
        <v>1.3257435605999999</v>
      </c>
      <c r="F28" s="303">
        <f>+F30-F29</f>
        <v>1.3398632664999996</v>
      </c>
      <c r="G28" s="303">
        <f>+G30-G29</f>
        <v>1.4269215401000008</v>
      </c>
      <c r="H28" s="303">
        <f>+H30-H29</f>
        <v>1.4040894084</v>
      </c>
      <c r="I28" s="304"/>
      <c r="J28" s="305">
        <f t="shared" si="0"/>
        <v>-5.9703660799999447E-2</v>
      </c>
      <c r="K28" s="305">
        <f t="shared" si="0"/>
        <v>1.4119705899999779E-2</v>
      </c>
      <c r="L28" s="305">
        <f t="shared" si="0"/>
        <v>8.7058273600001179E-2</v>
      </c>
      <c r="M28" s="305">
        <f t="shared" si="0"/>
        <v>-2.2832131700000868E-2</v>
      </c>
      <c r="O28" s="143"/>
      <c r="P28" s="143"/>
      <c r="AB28" s="143"/>
      <c r="AC28" s="143"/>
    </row>
    <row r="29" spans="2:29" s="308" customFormat="1" ht="13.8" x14ac:dyDescent="0.25">
      <c r="C29" s="21" t="s">
        <v>418</v>
      </c>
      <c r="D29" s="301">
        <v>2.8319583150000001</v>
      </c>
      <c r="E29" s="301">
        <v>2.4346870306000001</v>
      </c>
      <c r="F29" s="301">
        <v>2.3214386658000001</v>
      </c>
      <c r="G29" s="301">
        <v>3.3365518496999997</v>
      </c>
      <c r="H29" s="301">
        <v>2.9757202922000001</v>
      </c>
      <c r="I29" s="302"/>
      <c r="J29" s="20">
        <f t="shared" si="0"/>
        <v>-0.39727128439999992</v>
      </c>
      <c r="K29" s="20">
        <f t="shared" si="0"/>
        <v>-0.1132483648</v>
      </c>
      <c r="L29" s="20">
        <f t="shared" si="0"/>
        <v>1.0151131838999996</v>
      </c>
      <c r="M29" s="20">
        <f t="shared" si="0"/>
        <v>-0.36083155749999962</v>
      </c>
      <c r="O29" s="143"/>
      <c r="P29" s="143"/>
      <c r="AB29" s="143"/>
      <c r="AC29" s="143"/>
    </row>
    <row r="30" spans="2:29" s="308" customFormat="1" ht="13.8" x14ac:dyDescent="0.25">
      <c r="B30" s="386"/>
      <c r="C30" s="113" t="s">
        <v>405</v>
      </c>
      <c r="D30" s="385">
        <v>4.2174055363999994</v>
      </c>
      <c r="E30" s="385">
        <v>3.7604305912</v>
      </c>
      <c r="F30" s="385">
        <v>3.6613019322999998</v>
      </c>
      <c r="G30" s="385">
        <v>4.7634733898000006</v>
      </c>
      <c r="H30" s="385">
        <v>4.3798097006000001</v>
      </c>
      <c r="I30" s="307"/>
      <c r="J30" s="44">
        <f t="shared" si="0"/>
        <v>-0.45697494519999937</v>
      </c>
      <c r="K30" s="44">
        <f t="shared" si="0"/>
        <v>-9.9128658900000222E-2</v>
      </c>
      <c r="L30" s="44">
        <f t="shared" si="0"/>
        <v>1.1021714575000008</v>
      </c>
      <c r="M30" s="44">
        <f t="shared" si="0"/>
        <v>-0.38366368920000049</v>
      </c>
      <c r="O30" s="143"/>
      <c r="P30" s="143"/>
      <c r="AB30" s="143"/>
      <c r="AC30" s="143"/>
    </row>
    <row r="31" spans="2:29" s="308" customFormat="1" ht="13.8" x14ac:dyDescent="0.25">
      <c r="B31" s="21"/>
      <c r="C31" s="51"/>
      <c r="D31" s="301"/>
      <c r="E31" s="301"/>
      <c r="F31" s="301"/>
      <c r="G31" s="301"/>
      <c r="H31" s="301"/>
      <c r="I31" s="21"/>
      <c r="J31" s="20">
        <f>+SUM(J26:J28)</f>
        <v>-0.45697494519999937</v>
      </c>
      <c r="K31" s="20">
        <f>+SUM(K26:K28)</f>
        <v>-9.9128658900000222E-2</v>
      </c>
      <c r="L31" s="20">
        <f>+SUM(L26:L28)</f>
        <v>1.1021714575000008</v>
      </c>
      <c r="M31" s="20">
        <f>+SUM(M26:M28)</f>
        <v>-0.38366368920000049</v>
      </c>
      <c r="O31" s="143"/>
      <c r="P31" s="143"/>
      <c r="AB31" s="143"/>
      <c r="AC31" s="143"/>
    </row>
    <row r="32" spans="2:29" s="308" customFormat="1" ht="13.8" x14ac:dyDescent="0.25">
      <c r="B32" s="260" t="s">
        <v>1003</v>
      </c>
      <c r="C32" s="21"/>
      <c r="D32" s="21"/>
      <c r="E32" s="51"/>
      <c r="F32" s="21"/>
      <c r="G32" s="21"/>
      <c r="H32" s="21"/>
      <c r="I32" s="21"/>
      <c r="J32" s="51"/>
      <c r="K32" s="319"/>
      <c r="L32" s="319"/>
      <c r="M32" s="319"/>
      <c r="O32" s="143"/>
      <c r="P32" s="143"/>
      <c r="AB32" s="143"/>
      <c r="AC32" s="143"/>
    </row>
    <row r="33" spans="2:29" s="308" customFormat="1" ht="13.8" x14ac:dyDescent="0.25">
      <c r="O33" s="143"/>
      <c r="P33" s="143"/>
      <c r="AB33" s="143"/>
      <c r="AC33" s="143"/>
    </row>
    <row r="34" spans="2:29" s="308" customFormat="1" ht="13.8" x14ac:dyDescent="0.25">
      <c r="O34" s="143"/>
      <c r="P34" s="143"/>
      <c r="AB34" s="143"/>
      <c r="AC34" s="143"/>
    </row>
    <row r="35" spans="2:29" s="308" customFormat="1" ht="13.8" x14ac:dyDescent="0.25">
      <c r="D35" s="178" t="s">
        <v>477</v>
      </c>
      <c r="E35" s="109" t="s">
        <v>430</v>
      </c>
      <c r="F35" s="109" t="s">
        <v>478</v>
      </c>
      <c r="G35" s="109" t="s">
        <v>442</v>
      </c>
      <c r="H35" s="109"/>
      <c r="I35" s="178" t="s">
        <v>473</v>
      </c>
      <c r="J35" s="109" t="s">
        <v>431</v>
      </c>
      <c r="K35" s="109" t="s">
        <v>474</v>
      </c>
      <c r="L35" s="109" t="s">
        <v>442</v>
      </c>
      <c r="O35" s="143"/>
      <c r="P35" s="143"/>
      <c r="AB35" s="143"/>
      <c r="AC35" s="143"/>
    </row>
    <row r="36" spans="2:29" s="308" customFormat="1" x14ac:dyDescent="0.3">
      <c r="B36" s="387">
        <f t="shared" ref="B36:B87" si="1">YEAR(C36)</f>
        <v>2023</v>
      </c>
      <c r="C36" s="388">
        <v>44927</v>
      </c>
      <c r="D36" s="389">
        <v>4.5763999999999996</v>
      </c>
      <c r="E36" s="390" t="e">
        <v>#N/A</v>
      </c>
      <c r="F36" s="391"/>
      <c r="G36" s="391">
        <v>4.5763999999999996</v>
      </c>
      <c r="H36" s="392"/>
      <c r="I36" s="389">
        <v>1.9642857142857142</v>
      </c>
      <c r="J36" s="390" t="e">
        <v>#N/A</v>
      </c>
      <c r="K36" s="391"/>
      <c r="L36" s="391">
        <v>1.9642857142857142</v>
      </c>
      <c r="M36" s="310"/>
      <c r="O36" s="143"/>
      <c r="P36" s="143"/>
      <c r="AB36" s="143"/>
      <c r="AC36" s="143"/>
    </row>
    <row r="37" spans="2:29" s="308" customFormat="1" x14ac:dyDescent="0.3">
      <c r="B37" s="387">
        <f t="shared" si="1"/>
        <v>2023</v>
      </c>
      <c r="C37" s="388">
        <v>44958</v>
      </c>
      <c r="D37" s="389">
        <v>4.4132499999999997</v>
      </c>
      <c r="E37" s="390" t="e">
        <v>#N/A</v>
      </c>
      <c r="F37" s="391">
        <f t="shared" ref="F37:F46" si="2">AVERAGEIF($B$36:$B$95,B37,$G$36:$G$95)</f>
        <v>4.2136166666666668</v>
      </c>
      <c r="G37" s="391">
        <v>4.4132499999999997</v>
      </c>
      <c r="H37" s="392"/>
      <c r="I37" s="389">
        <v>1.9664285714285714</v>
      </c>
      <c r="J37" s="390" t="e">
        <v>#N/A</v>
      </c>
      <c r="K37" s="391">
        <f>AVERAGEIF($B$36:$B$95,B37,$L$36:$L$95)</f>
        <v>1.9635317460317461</v>
      </c>
      <c r="L37" s="391">
        <v>1.9664285714285714</v>
      </c>
      <c r="M37" s="310"/>
      <c r="O37" s="143"/>
      <c r="P37" s="143"/>
      <c r="AB37" s="143"/>
      <c r="AC37" s="143"/>
    </row>
    <row r="38" spans="2:29" s="308" customFormat="1" x14ac:dyDescent="0.3">
      <c r="B38" s="387">
        <f t="shared" si="1"/>
        <v>2023</v>
      </c>
      <c r="C38" s="388">
        <v>44986</v>
      </c>
      <c r="D38" s="389">
        <v>4.2104999999999997</v>
      </c>
      <c r="E38" s="390" t="e">
        <v>#N/A</v>
      </c>
      <c r="F38" s="391">
        <f t="shared" si="2"/>
        <v>4.2136166666666668</v>
      </c>
      <c r="G38" s="391">
        <v>4.2104999999999997</v>
      </c>
      <c r="H38" s="392"/>
      <c r="I38" s="389">
        <v>1.8673809523809526</v>
      </c>
      <c r="J38" s="390" t="e">
        <v>#N/A</v>
      </c>
      <c r="K38" s="391">
        <f t="shared" ref="K38:K46" si="3">AVERAGEIF($B$36:$B$95,B38,$L$36:$L$95)</f>
        <v>1.9635317460317461</v>
      </c>
      <c r="L38" s="391">
        <v>1.8673809523809526</v>
      </c>
      <c r="M38" s="310"/>
      <c r="O38" s="143"/>
      <c r="P38" s="143"/>
      <c r="AB38" s="143"/>
      <c r="AC38" s="143"/>
    </row>
    <row r="39" spans="2:29" s="308" customFormat="1" x14ac:dyDescent="0.3">
      <c r="B39" s="387">
        <f t="shared" si="1"/>
        <v>2023</v>
      </c>
      <c r="C39" s="388">
        <v>45017</v>
      </c>
      <c r="D39" s="389">
        <v>4.0990000000000002</v>
      </c>
      <c r="E39" s="390" t="e">
        <v>#N/A</v>
      </c>
      <c r="F39" s="391">
        <f t="shared" si="2"/>
        <v>4.2136166666666668</v>
      </c>
      <c r="G39" s="391">
        <v>4.0990000000000002</v>
      </c>
      <c r="H39" s="392"/>
      <c r="I39" s="389">
        <v>2.0152380952380953</v>
      </c>
      <c r="J39" s="390" t="e">
        <v>#N/A</v>
      </c>
      <c r="K39" s="391">
        <f t="shared" si="3"/>
        <v>1.9635317460317461</v>
      </c>
      <c r="L39" s="391">
        <v>2.0152380952380953</v>
      </c>
      <c r="M39" s="310"/>
      <c r="O39" s="143"/>
      <c r="P39" s="143"/>
      <c r="AB39" s="143"/>
      <c r="AC39" s="143"/>
    </row>
    <row r="40" spans="2:29" s="308" customFormat="1" x14ac:dyDescent="0.3">
      <c r="B40" s="387">
        <f t="shared" si="1"/>
        <v>2023</v>
      </c>
      <c r="C40" s="388">
        <v>45047</v>
      </c>
      <c r="D40" s="389">
        <v>3.915</v>
      </c>
      <c r="E40" s="390" t="e">
        <v>#N/A</v>
      </c>
      <c r="F40" s="391">
        <f t="shared" si="2"/>
        <v>4.2136166666666668</v>
      </c>
      <c r="G40" s="391">
        <v>3.915</v>
      </c>
      <c r="H40" s="392"/>
      <c r="I40" s="389">
        <v>1.7969047619047618</v>
      </c>
      <c r="J40" s="390" t="e">
        <v>#N/A</v>
      </c>
      <c r="K40" s="391">
        <f t="shared" si="3"/>
        <v>1.9635317460317461</v>
      </c>
      <c r="L40" s="391">
        <v>1.7969047619047618</v>
      </c>
      <c r="M40" s="310"/>
      <c r="O40" s="143"/>
      <c r="P40" s="143"/>
      <c r="AB40" s="143"/>
      <c r="AC40" s="143"/>
    </row>
    <row r="41" spans="2:29" s="308" customFormat="1" x14ac:dyDescent="0.3">
      <c r="B41" s="387">
        <f t="shared" si="1"/>
        <v>2023</v>
      </c>
      <c r="C41" s="388">
        <v>45078</v>
      </c>
      <c r="D41" s="389">
        <v>3.8017500000000002</v>
      </c>
      <c r="E41" s="390" t="e">
        <v>#N/A</v>
      </c>
      <c r="F41" s="391">
        <f t="shared" si="2"/>
        <v>4.2136166666666668</v>
      </c>
      <c r="G41" s="391">
        <v>3.8017500000000002</v>
      </c>
      <c r="H41" s="392"/>
      <c r="I41" s="389">
        <v>1.7819047619047619</v>
      </c>
      <c r="J41" s="390" t="e">
        <v>#N/A</v>
      </c>
      <c r="K41" s="391">
        <f t="shared" si="3"/>
        <v>1.9635317460317461</v>
      </c>
      <c r="L41" s="391">
        <v>1.7819047619047619</v>
      </c>
      <c r="M41" s="310"/>
      <c r="O41" s="143"/>
      <c r="P41" s="143"/>
      <c r="AB41" s="143"/>
      <c r="AC41" s="143"/>
    </row>
    <row r="42" spans="2:29" s="308" customFormat="1" x14ac:dyDescent="0.3">
      <c r="B42" s="387">
        <f t="shared" si="1"/>
        <v>2023</v>
      </c>
      <c r="C42" s="388">
        <v>45108</v>
      </c>
      <c r="D42" s="389">
        <v>3.8822000000000001</v>
      </c>
      <c r="E42" s="390" t="e">
        <v>#N/A</v>
      </c>
      <c r="F42" s="391">
        <f t="shared" si="2"/>
        <v>4.2136166666666668</v>
      </c>
      <c r="G42" s="391">
        <v>3.8822000000000001</v>
      </c>
      <c r="H42" s="392"/>
      <c r="I42" s="389">
        <v>1.9073809523809524</v>
      </c>
      <c r="J42" s="390" t="e">
        <v>#N/A</v>
      </c>
      <c r="K42" s="391">
        <f t="shared" si="3"/>
        <v>1.9635317460317461</v>
      </c>
      <c r="L42" s="391">
        <v>1.9073809523809524</v>
      </c>
      <c r="M42" s="310"/>
      <c r="O42" s="143"/>
      <c r="P42" s="143"/>
      <c r="AB42" s="143"/>
      <c r="AC42" s="143"/>
    </row>
    <row r="43" spans="2:29" s="308" customFormat="1" x14ac:dyDescent="0.3">
      <c r="B43" s="387">
        <f t="shared" si="1"/>
        <v>2023</v>
      </c>
      <c r="C43" s="388">
        <v>45139</v>
      </c>
      <c r="D43" s="389">
        <v>4.3702499999999995</v>
      </c>
      <c r="E43" s="390" t="e">
        <v>#N/A</v>
      </c>
      <c r="F43" s="391">
        <f t="shared" si="2"/>
        <v>4.2136166666666668</v>
      </c>
      <c r="G43" s="391">
        <v>4.3702499999999995</v>
      </c>
      <c r="H43" s="392"/>
      <c r="I43" s="389">
        <v>2.0511904761904765</v>
      </c>
      <c r="J43" s="390" t="e">
        <v>#N/A</v>
      </c>
      <c r="K43" s="391">
        <f t="shared" si="3"/>
        <v>1.9635317460317461</v>
      </c>
      <c r="L43" s="391">
        <v>2.0511904761904765</v>
      </c>
      <c r="M43" s="310"/>
      <c r="O43" s="143"/>
      <c r="P43" s="143"/>
      <c r="AB43" s="143"/>
      <c r="AC43" s="143"/>
    </row>
    <row r="44" spans="2:29" s="308" customFormat="1" x14ac:dyDescent="0.3">
      <c r="B44" s="387">
        <f t="shared" si="1"/>
        <v>2023</v>
      </c>
      <c r="C44" s="388">
        <v>45170</v>
      </c>
      <c r="D44" s="389">
        <v>4.5627499999999994</v>
      </c>
      <c r="E44" s="390" t="e">
        <v>#N/A</v>
      </c>
      <c r="F44" s="391">
        <f t="shared" si="2"/>
        <v>4.2136166666666668</v>
      </c>
      <c r="G44" s="391">
        <v>4.5627499999999994</v>
      </c>
      <c r="H44" s="392"/>
      <c r="I44" s="389">
        <v>2.2314285714285713</v>
      </c>
      <c r="J44" s="390" t="e">
        <v>#N/A</v>
      </c>
      <c r="K44" s="391">
        <f t="shared" si="3"/>
        <v>1.9635317460317461</v>
      </c>
      <c r="L44" s="391">
        <v>2.2314285714285713</v>
      </c>
      <c r="M44" s="310"/>
      <c r="O44" s="143"/>
      <c r="P44" s="143"/>
      <c r="AB44" s="143"/>
      <c r="AC44" s="143"/>
    </row>
    <row r="45" spans="2:29" s="308" customFormat="1" x14ac:dyDescent="0.3">
      <c r="B45" s="387">
        <f t="shared" si="1"/>
        <v>2023</v>
      </c>
      <c r="C45" s="388">
        <v>45200</v>
      </c>
      <c r="D45" s="389">
        <v>4.5068000000000001</v>
      </c>
      <c r="E45" s="390" t="e">
        <v>#N/A</v>
      </c>
      <c r="F45" s="391">
        <f t="shared" si="2"/>
        <v>4.2136166666666668</v>
      </c>
      <c r="G45" s="391">
        <v>4.5068000000000001</v>
      </c>
      <c r="H45" s="392"/>
      <c r="I45" s="389">
        <v>2.157142857142857</v>
      </c>
      <c r="J45" s="390" t="e">
        <v>#N/A</v>
      </c>
      <c r="K45" s="391">
        <f t="shared" si="3"/>
        <v>1.9635317460317461</v>
      </c>
      <c r="L45" s="391">
        <v>2.157142857142857</v>
      </c>
      <c r="M45" s="310"/>
      <c r="O45" s="143"/>
      <c r="P45" s="143"/>
      <c r="AB45" s="143"/>
      <c r="AC45" s="143"/>
    </row>
    <row r="46" spans="2:29" s="308" customFormat="1" x14ac:dyDescent="0.3">
      <c r="B46" s="387">
        <f t="shared" si="1"/>
        <v>2023</v>
      </c>
      <c r="C46" s="388">
        <v>45231</v>
      </c>
      <c r="D46" s="389">
        <v>4.2537500000000001</v>
      </c>
      <c r="E46" s="390" t="e">
        <v>#N/A</v>
      </c>
      <c r="F46" s="391">
        <f t="shared" si="2"/>
        <v>4.2136166666666668</v>
      </c>
      <c r="G46" s="391">
        <v>4.2537500000000001</v>
      </c>
      <c r="H46" s="392"/>
      <c r="I46" s="389">
        <v>1.9747619047619047</v>
      </c>
      <c r="J46" s="390" t="e">
        <v>#N/A</v>
      </c>
      <c r="K46" s="391">
        <f t="shared" si="3"/>
        <v>1.9635317460317461</v>
      </c>
      <c r="L46" s="391">
        <v>1.9747619047619047</v>
      </c>
      <c r="M46" s="310"/>
      <c r="O46" s="143"/>
      <c r="P46" s="143"/>
      <c r="AB46" s="143"/>
      <c r="AC46" s="143"/>
    </row>
    <row r="47" spans="2:29" s="308" customFormat="1" x14ac:dyDescent="0.3">
      <c r="B47" s="387">
        <f t="shared" si="1"/>
        <v>2023</v>
      </c>
      <c r="C47" s="388">
        <v>45261</v>
      </c>
      <c r="D47" s="389">
        <v>3.9717500000000001</v>
      </c>
      <c r="E47" s="390" t="e">
        <v>#N/A</v>
      </c>
      <c r="F47" s="391"/>
      <c r="G47" s="391">
        <v>3.9717500000000001</v>
      </c>
      <c r="H47" s="392"/>
      <c r="I47" s="389">
        <v>1.8483333333333332</v>
      </c>
      <c r="J47" s="390" t="e">
        <v>#N/A</v>
      </c>
      <c r="K47" s="391"/>
      <c r="L47" s="391">
        <v>1.8483333333333332</v>
      </c>
      <c r="M47" s="310"/>
      <c r="O47" s="143"/>
      <c r="P47" s="143"/>
      <c r="AB47" s="143"/>
      <c r="AC47" s="143"/>
    </row>
    <row r="48" spans="2:29" s="308" customFormat="1" x14ac:dyDescent="0.3">
      <c r="B48" s="387">
        <f t="shared" si="1"/>
        <v>2024</v>
      </c>
      <c r="C48" s="388">
        <v>45292</v>
      </c>
      <c r="D48" s="389">
        <v>3.8544</v>
      </c>
      <c r="E48" s="390" t="e">
        <v>#N/A</v>
      </c>
      <c r="F48" s="391"/>
      <c r="G48" s="391">
        <v>3.8544</v>
      </c>
      <c r="H48" s="392"/>
      <c r="I48" s="389">
        <v>1.9076190476190478</v>
      </c>
      <c r="J48" s="390" t="e">
        <v>#N/A</v>
      </c>
      <c r="K48" s="391"/>
      <c r="L48" s="391">
        <v>1.9076190476190478</v>
      </c>
      <c r="M48" s="310"/>
      <c r="O48" s="143"/>
      <c r="P48" s="143"/>
      <c r="AB48" s="143"/>
      <c r="AC48" s="143"/>
    </row>
    <row r="49" spans="2:29" s="308" customFormat="1" x14ac:dyDescent="0.3">
      <c r="B49" s="387">
        <f t="shared" si="1"/>
        <v>2024</v>
      </c>
      <c r="C49" s="388">
        <v>45323</v>
      </c>
      <c r="D49" s="389">
        <v>4.0437500000000002</v>
      </c>
      <c r="E49" s="390" t="e">
        <v>#N/A</v>
      </c>
      <c r="F49" s="391">
        <f t="shared" ref="F49:F58" si="4">AVERAGEIF($B$36:$B$95,B49,$G$36:$G$95)</f>
        <v>3.7612749999999999</v>
      </c>
      <c r="G49" s="391">
        <v>4.0437500000000002</v>
      </c>
      <c r="H49" s="392"/>
      <c r="I49" s="389">
        <v>1.9876190476190476</v>
      </c>
      <c r="J49" s="390" t="e">
        <v>#N/A</v>
      </c>
      <c r="K49" s="391">
        <f>AVERAGEIF($B$36:$B$95,B49,$L$36:$L$95)</f>
        <v>1.9173015873015873</v>
      </c>
      <c r="L49" s="391">
        <v>1.9876190476190476</v>
      </c>
      <c r="M49" s="310"/>
      <c r="O49" s="143"/>
      <c r="P49" s="143"/>
      <c r="AB49" s="143"/>
      <c r="AC49" s="143"/>
    </row>
    <row r="50" spans="2:29" s="308" customFormat="1" x14ac:dyDescent="0.3">
      <c r="B50" s="387">
        <f t="shared" si="1"/>
        <v>2024</v>
      </c>
      <c r="C50" s="388">
        <v>45352</v>
      </c>
      <c r="D50" s="389">
        <v>4.0220000000000002</v>
      </c>
      <c r="E50" s="390" t="e">
        <v>#N/A</v>
      </c>
      <c r="F50" s="391">
        <f t="shared" si="4"/>
        <v>3.7612749999999999</v>
      </c>
      <c r="G50" s="391">
        <v>4.0220000000000002</v>
      </c>
      <c r="H50" s="392"/>
      <c r="I50" s="389">
        <v>2.0335714285714284</v>
      </c>
      <c r="J50" s="390" t="e">
        <v>#N/A</v>
      </c>
      <c r="K50" s="391">
        <f t="shared" ref="K50:K58" si="5">AVERAGEIF($B$36:$B$95,B50,$L$36:$L$95)</f>
        <v>1.9173015873015873</v>
      </c>
      <c r="L50" s="391">
        <v>2.0335714285714284</v>
      </c>
      <c r="M50" s="310"/>
      <c r="O50" s="143"/>
      <c r="P50" s="143"/>
      <c r="AB50" s="143"/>
      <c r="AC50" s="143"/>
    </row>
    <row r="51" spans="2:29" s="308" customFormat="1" x14ac:dyDescent="0.3">
      <c r="B51" s="387">
        <f t="shared" si="1"/>
        <v>2024</v>
      </c>
      <c r="C51" s="388">
        <v>45383</v>
      </c>
      <c r="D51" s="389">
        <v>4.0022000000000002</v>
      </c>
      <c r="E51" s="390" t="e">
        <v>#N/A</v>
      </c>
      <c r="F51" s="391">
        <f t="shared" si="4"/>
        <v>3.7612749999999999</v>
      </c>
      <c r="G51" s="391">
        <v>4.0022000000000002</v>
      </c>
      <c r="H51" s="392"/>
      <c r="I51" s="389">
        <v>2.1414285714285715</v>
      </c>
      <c r="J51" s="390" t="e">
        <v>#N/A</v>
      </c>
      <c r="K51" s="391">
        <f t="shared" si="5"/>
        <v>1.9173015873015873</v>
      </c>
      <c r="L51" s="391">
        <v>2.1414285714285715</v>
      </c>
      <c r="M51" s="310"/>
      <c r="O51" s="143"/>
      <c r="P51" s="143"/>
      <c r="AB51" s="143"/>
      <c r="AC51" s="143"/>
    </row>
    <row r="52" spans="2:29" s="308" customFormat="1" x14ac:dyDescent="0.3">
      <c r="B52" s="387">
        <f t="shared" si="1"/>
        <v>2024</v>
      </c>
      <c r="C52" s="388">
        <v>45413</v>
      </c>
      <c r="D52" s="389">
        <v>3.8222500000000004</v>
      </c>
      <c r="E52" s="390" t="e">
        <v>#N/A</v>
      </c>
      <c r="F52" s="391">
        <f t="shared" si="4"/>
        <v>3.7612749999999999</v>
      </c>
      <c r="G52" s="391">
        <v>3.8222500000000004</v>
      </c>
      <c r="H52" s="392"/>
      <c r="I52" s="389">
        <v>1.9464285714285714</v>
      </c>
      <c r="J52" s="390" t="e">
        <v>#N/A</v>
      </c>
      <c r="K52" s="391">
        <f t="shared" si="5"/>
        <v>1.9173015873015873</v>
      </c>
      <c r="L52" s="391">
        <v>1.9464285714285714</v>
      </c>
      <c r="M52" s="310"/>
      <c r="O52" s="143"/>
      <c r="P52" s="143"/>
      <c r="AB52" s="143"/>
      <c r="AC52" s="143"/>
    </row>
    <row r="53" spans="2:29" s="308" customFormat="1" x14ac:dyDescent="0.3">
      <c r="B53" s="387">
        <f t="shared" si="1"/>
        <v>2024</v>
      </c>
      <c r="C53" s="388">
        <v>45444</v>
      </c>
      <c r="D53" s="389">
        <v>3.722</v>
      </c>
      <c r="E53" s="390" t="e">
        <v>#N/A</v>
      </c>
      <c r="F53" s="391">
        <f t="shared" si="4"/>
        <v>3.7612749999999999</v>
      </c>
      <c r="G53" s="391">
        <v>3.722</v>
      </c>
      <c r="H53" s="392"/>
      <c r="I53" s="389">
        <v>1.9583333333333333</v>
      </c>
      <c r="J53" s="390" t="e">
        <v>#N/A</v>
      </c>
      <c r="K53" s="391">
        <f t="shared" si="5"/>
        <v>1.9173015873015873</v>
      </c>
      <c r="L53" s="391">
        <v>1.9583333333333333</v>
      </c>
      <c r="M53" s="310"/>
      <c r="O53" s="143"/>
      <c r="P53" s="143"/>
      <c r="AB53" s="143"/>
      <c r="AC53" s="143"/>
    </row>
    <row r="54" spans="2:29" s="308" customFormat="1" x14ac:dyDescent="0.3">
      <c r="B54" s="387">
        <f t="shared" si="1"/>
        <v>2024</v>
      </c>
      <c r="C54" s="388">
        <v>45474</v>
      </c>
      <c r="D54" s="389">
        <v>3.8102</v>
      </c>
      <c r="E54" s="390" t="e">
        <v>#N/A</v>
      </c>
      <c r="F54" s="391">
        <f t="shared" si="4"/>
        <v>3.7612749999999999</v>
      </c>
      <c r="G54" s="391">
        <v>3.8102</v>
      </c>
      <c r="H54" s="392"/>
      <c r="I54" s="389">
        <v>2.0273809523809527</v>
      </c>
      <c r="J54" s="390" t="e">
        <v>#N/A</v>
      </c>
      <c r="K54" s="391">
        <f t="shared" si="5"/>
        <v>1.9173015873015873</v>
      </c>
      <c r="L54" s="391">
        <v>2.0273809523809527</v>
      </c>
      <c r="M54" s="310"/>
      <c r="O54" s="143"/>
      <c r="P54" s="143"/>
      <c r="AB54" s="143"/>
      <c r="AC54" s="143"/>
    </row>
    <row r="55" spans="2:29" s="308" customFormat="1" x14ac:dyDescent="0.3">
      <c r="B55" s="387">
        <f t="shared" si="1"/>
        <v>2024</v>
      </c>
      <c r="C55" s="388">
        <v>45505</v>
      </c>
      <c r="D55" s="389">
        <v>3.6995</v>
      </c>
      <c r="E55" s="390" t="e">
        <v>#N/A</v>
      </c>
      <c r="F55" s="391">
        <f t="shared" si="4"/>
        <v>3.7612749999999999</v>
      </c>
      <c r="G55" s="391">
        <v>3.6995</v>
      </c>
      <c r="H55" s="392"/>
      <c r="I55" s="389">
        <v>1.9133333333333333</v>
      </c>
      <c r="J55" s="390" t="e">
        <v>#N/A</v>
      </c>
      <c r="K55" s="391">
        <f t="shared" si="5"/>
        <v>1.9173015873015873</v>
      </c>
      <c r="L55" s="391">
        <v>1.9133333333333333</v>
      </c>
      <c r="M55" s="310"/>
      <c r="O55" s="143"/>
      <c r="P55" s="143"/>
      <c r="AB55" s="143"/>
      <c r="AC55" s="143"/>
    </row>
    <row r="56" spans="2:29" s="308" customFormat="1" x14ac:dyDescent="0.3">
      <c r="B56" s="387">
        <f t="shared" si="1"/>
        <v>2024</v>
      </c>
      <c r="C56" s="388">
        <v>45536</v>
      </c>
      <c r="D56" s="389">
        <v>3.5577999999999999</v>
      </c>
      <c r="E56" s="390" t="e">
        <v>#N/A</v>
      </c>
      <c r="F56" s="391">
        <f t="shared" si="4"/>
        <v>3.7612749999999999</v>
      </c>
      <c r="G56" s="391">
        <v>3.5577999999999999</v>
      </c>
      <c r="H56" s="392"/>
      <c r="I56" s="389">
        <v>1.7623809523809524</v>
      </c>
      <c r="J56" s="390" t="e">
        <v>#N/A</v>
      </c>
      <c r="K56" s="391">
        <f t="shared" si="5"/>
        <v>1.9173015873015873</v>
      </c>
      <c r="L56" s="391">
        <v>1.7623809523809524</v>
      </c>
      <c r="M56" s="310"/>
      <c r="O56" s="143"/>
      <c r="P56" s="143"/>
      <c r="AB56" s="143"/>
      <c r="AC56" s="143"/>
    </row>
    <row r="57" spans="2:29" s="308" customFormat="1" x14ac:dyDescent="0.3">
      <c r="B57" s="387">
        <f t="shared" si="1"/>
        <v>2024</v>
      </c>
      <c r="C57" s="388">
        <v>45566</v>
      </c>
      <c r="D57" s="389">
        <v>3.5852499999999998</v>
      </c>
      <c r="E57" s="390" t="e">
        <v>#N/A</v>
      </c>
      <c r="F57" s="391">
        <f t="shared" si="4"/>
        <v>3.7612749999999999</v>
      </c>
      <c r="G57" s="391">
        <v>3.5852499999999998</v>
      </c>
      <c r="H57" s="392"/>
      <c r="I57" s="389">
        <v>1.8007142857142857</v>
      </c>
      <c r="J57" s="390" t="e">
        <v>#N/A</v>
      </c>
      <c r="K57" s="391">
        <f t="shared" si="5"/>
        <v>1.9173015873015873</v>
      </c>
      <c r="L57" s="391">
        <v>1.8007142857142857</v>
      </c>
      <c r="M57" s="310"/>
      <c r="O57" s="143"/>
      <c r="P57" s="143"/>
      <c r="AB57" s="143"/>
      <c r="AC57" s="143"/>
    </row>
    <row r="58" spans="2:29" s="308" customFormat="1" x14ac:dyDescent="0.3">
      <c r="B58" s="387">
        <f t="shared" si="1"/>
        <v>2024</v>
      </c>
      <c r="C58" s="388">
        <v>45597</v>
      </c>
      <c r="D58" s="389">
        <v>3.5217499999999999</v>
      </c>
      <c r="E58" s="390" t="e">
        <v>#N/A</v>
      </c>
      <c r="F58" s="391">
        <f t="shared" si="4"/>
        <v>3.7612749999999999</v>
      </c>
      <c r="G58" s="391">
        <v>3.5217499999999999</v>
      </c>
      <c r="H58" s="392"/>
      <c r="I58" s="389">
        <v>1.7702380952380952</v>
      </c>
      <c r="J58" s="390" t="e">
        <v>#N/A</v>
      </c>
      <c r="K58" s="391">
        <f t="shared" si="5"/>
        <v>1.9173015873015873</v>
      </c>
      <c r="L58" s="391">
        <v>1.7702380952380952</v>
      </c>
      <c r="M58" s="310"/>
      <c r="O58" s="143"/>
      <c r="P58" s="143"/>
      <c r="AB58" s="143"/>
      <c r="AC58" s="143"/>
    </row>
    <row r="59" spans="2:29" s="308" customFormat="1" x14ac:dyDescent="0.3">
      <c r="B59" s="387">
        <f t="shared" si="1"/>
        <v>2024</v>
      </c>
      <c r="C59" s="388">
        <v>45627</v>
      </c>
      <c r="D59" s="389">
        <v>3.4942000000000002</v>
      </c>
      <c r="E59" s="390" t="e">
        <v>#N/A</v>
      </c>
      <c r="F59" s="391"/>
      <c r="G59" s="391">
        <v>3.4942000000000002</v>
      </c>
      <c r="H59" s="392"/>
      <c r="I59" s="389">
        <v>1.7585714285714285</v>
      </c>
      <c r="J59" s="390" t="e">
        <v>#N/A</v>
      </c>
      <c r="K59" s="391"/>
      <c r="L59" s="391">
        <v>1.7585714285714285</v>
      </c>
      <c r="M59" s="310"/>
      <c r="O59" s="143"/>
      <c r="P59" s="143"/>
      <c r="AB59" s="143"/>
      <c r="AC59" s="143"/>
    </row>
    <row r="60" spans="2:29" s="308" customFormat="1" x14ac:dyDescent="0.3">
      <c r="B60" s="387">
        <f t="shared" si="1"/>
        <v>2025</v>
      </c>
      <c r="C60" s="388">
        <v>45658</v>
      </c>
      <c r="D60" s="389">
        <v>3.6342500000000002</v>
      </c>
      <c r="E60" s="390" t="e">
        <v>#N/A</v>
      </c>
      <c r="F60" s="391"/>
      <c r="G60" s="391">
        <v>3.6342500000000002</v>
      </c>
      <c r="H60" s="392"/>
      <c r="I60" s="389">
        <v>1.8873809523809524</v>
      </c>
      <c r="J60" s="390" t="e">
        <v>#N/A</v>
      </c>
      <c r="K60" s="391"/>
      <c r="L60" s="391">
        <v>1.8873809523809524</v>
      </c>
      <c r="M60" s="310"/>
      <c r="O60" s="143"/>
      <c r="P60" s="143"/>
      <c r="AB60" s="143"/>
      <c r="AC60" s="143"/>
    </row>
    <row r="61" spans="2:29" s="308" customFormat="1" x14ac:dyDescent="0.3">
      <c r="B61" s="387">
        <f t="shared" si="1"/>
        <v>2025</v>
      </c>
      <c r="C61" s="388">
        <v>45689</v>
      </c>
      <c r="D61" s="389">
        <v>3.6747500000000004</v>
      </c>
      <c r="E61" s="390" t="e">
        <v>#N/A</v>
      </c>
      <c r="F61" s="391">
        <f t="shared" ref="F61:F70" si="6">AVERAGEIF($B$36:$B$95,B61,$G$36:$G$95)</f>
        <v>3.662058333333333</v>
      </c>
      <c r="G61" s="391">
        <v>3.6747500000000004</v>
      </c>
      <c r="H61" s="392"/>
      <c r="I61" s="389">
        <v>1.7961904761904761</v>
      </c>
      <c r="J61" s="390" t="e">
        <v>#N/A</v>
      </c>
      <c r="K61" s="391">
        <f>AVERAGEIF($B$36:$B$95,B61,$L$36:$L$95)</f>
        <v>1.6453174603174603</v>
      </c>
      <c r="L61" s="391">
        <v>1.7961904761904761</v>
      </c>
      <c r="M61" s="310"/>
      <c r="O61" s="143"/>
      <c r="P61" s="143"/>
      <c r="AB61" s="143"/>
      <c r="AC61" s="143"/>
    </row>
    <row r="62" spans="2:29" s="308" customFormat="1" x14ac:dyDescent="0.3">
      <c r="B62" s="387">
        <f t="shared" si="1"/>
        <v>2025</v>
      </c>
      <c r="C62" s="388">
        <v>45717</v>
      </c>
      <c r="D62" s="389">
        <v>3.585</v>
      </c>
      <c r="E62" s="390" t="e">
        <v>#N/A</v>
      </c>
      <c r="F62" s="391">
        <f t="shared" si="6"/>
        <v>3.662058333333333</v>
      </c>
      <c r="G62" s="391">
        <v>3.585</v>
      </c>
      <c r="H62" s="392"/>
      <c r="I62" s="389">
        <v>1.7316666666666667</v>
      </c>
      <c r="J62" s="390" t="e">
        <v>#N/A</v>
      </c>
      <c r="K62" s="391">
        <f t="shared" ref="K62:K70" si="7">AVERAGEIF($B$36:$B$95,B62,$L$36:$L$95)</f>
        <v>1.6453174603174603</v>
      </c>
      <c r="L62" s="391">
        <v>1.7316666666666667</v>
      </c>
      <c r="M62" s="310"/>
      <c r="O62" s="143"/>
      <c r="P62" s="143"/>
      <c r="AB62" s="143"/>
      <c r="AC62" s="143"/>
    </row>
    <row r="63" spans="2:29" s="308" customFormat="1" x14ac:dyDescent="0.3">
      <c r="B63" s="387">
        <f t="shared" si="1"/>
        <v>2025</v>
      </c>
      <c r="C63" s="388">
        <v>45748</v>
      </c>
      <c r="D63" s="389">
        <v>3.5664999999999996</v>
      </c>
      <c r="E63" s="390" t="e">
        <v>#N/A</v>
      </c>
      <c r="F63" s="393">
        <f t="shared" si="6"/>
        <v>3.662058333333333</v>
      </c>
      <c r="G63" s="391">
        <v>3.5664999999999996</v>
      </c>
      <c r="H63" s="392"/>
      <c r="I63" s="389">
        <v>1.6221428571428571</v>
      </c>
      <c r="J63" s="390" t="e">
        <v>#N/A</v>
      </c>
      <c r="K63" s="391">
        <f t="shared" si="7"/>
        <v>1.6453174603174603</v>
      </c>
      <c r="L63" s="391">
        <v>1.6221428571428571</v>
      </c>
      <c r="M63" s="310"/>
      <c r="O63" s="143"/>
      <c r="P63" s="143"/>
      <c r="AB63" s="143"/>
      <c r="AC63" s="143"/>
    </row>
    <row r="64" spans="2:29" s="308" customFormat="1" x14ac:dyDescent="0.3">
      <c r="B64" s="387">
        <f t="shared" si="1"/>
        <v>2025</v>
      </c>
      <c r="C64" s="388">
        <v>45778</v>
      </c>
      <c r="D64" s="389">
        <v>3.4989999999999997</v>
      </c>
      <c r="E64" s="390" t="e">
        <v>#N/A</v>
      </c>
      <c r="F64" s="393">
        <f t="shared" si="6"/>
        <v>3.662058333333333</v>
      </c>
      <c r="G64" s="391">
        <v>3.4989999999999997</v>
      </c>
      <c r="H64" s="392"/>
      <c r="I64" s="389">
        <v>1.5345238095238096</v>
      </c>
      <c r="J64" s="390" t="e">
        <v>#N/A</v>
      </c>
      <c r="K64" s="391">
        <f t="shared" si="7"/>
        <v>1.6453174603174603</v>
      </c>
      <c r="L64" s="391">
        <v>1.5345238095238096</v>
      </c>
      <c r="M64" s="310"/>
      <c r="O64" s="143"/>
      <c r="P64" s="143"/>
      <c r="AB64" s="143"/>
      <c r="AC64" s="143"/>
    </row>
    <row r="65" spans="2:29" s="308" customFormat="1" x14ac:dyDescent="0.3">
      <c r="B65" s="387">
        <f t="shared" si="1"/>
        <v>2025</v>
      </c>
      <c r="C65" s="388">
        <v>45809</v>
      </c>
      <c r="D65" s="389">
        <v>3.5989999999999998</v>
      </c>
      <c r="E65" s="390" t="e">
        <v>#N/A</v>
      </c>
      <c r="F65" s="393">
        <f t="shared" si="6"/>
        <v>3.662058333333333</v>
      </c>
      <c r="G65" s="391">
        <v>3.5989999999999998</v>
      </c>
      <c r="H65" s="392"/>
      <c r="I65" s="389">
        <v>1.700952380952381</v>
      </c>
      <c r="J65" s="390" t="e">
        <v>#N/A</v>
      </c>
      <c r="K65" s="391">
        <f t="shared" si="7"/>
        <v>1.6453174603174603</v>
      </c>
      <c r="L65" s="391">
        <v>1.700952380952381</v>
      </c>
      <c r="M65" s="310"/>
      <c r="O65" s="143"/>
      <c r="P65" s="143"/>
      <c r="AB65" s="143"/>
      <c r="AC65" s="143"/>
    </row>
    <row r="66" spans="2:29" s="308" customFormat="1" x14ac:dyDescent="0.3">
      <c r="B66" s="387">
        <f t="shared" si="1"/>
        <v>2025</v>
      </c>
      <c r="C66" s="388">
        <v>45839</v>
      </c>
      <c r="D66" s="389">
        <v>3.7785000000000002</v>
      </c>
      <c r="E66" s="390" t="e">
        <v>#N/A</v>
      </c>
      <c r="F66" s="393">
        <f t="shared" si="6"/>
        <v>3.662058333333333</v>
      </c>
      <c r="G66" s="391">
        <v>3.7785000000000002</v>
      </c>
      <c r="H66" s="392"/>
      <c r="I66" s="389">
        <v>1.6914285714285715</v>
      </c>
      <c r="J66" s="390" t="e">
        <v>#N/A</v>
      </c>
      <c r="K66" s="391">
        <f t="shared" si="7"/>
        <v>1.6453174603174603</v>
      </c>
      <c r="L66" s="391">
        <v>1.6914285714285715</v>
      </c>
      <c r="M66" s="310"/>
      <c r="O66" s="143"/>
      <c r="P66" s="143"/>
      <c r="AB66" s="143"/>
      <c r="AC66" s="143"/>
    </row>
    <row r="67" spans="2:29" s="308" customFormat="1" x14ac:dyDescent="0.3">
      <c r="B67" s="387">
        <f t="shared" si="1"/>
        <v>2025</v>
      </c>
      <c r="C67" s="388">
        <v>45870</v>
      </c>
      <c r="D67" s="389">
        <v>3.7437499999999999</v>
      </c>
      <c r="E67" s="390" t="e">
        <v>#N/A</v>
      </c>
      <c r="F67" s="393">
        <f t="shared" si="6"/>
        <v>3.662058333333333</v>
      </c>
      <c r="G67" s="391">
        <v>3.7437499999999999</v>
      </c>
      <c r="H67" s="392"/>
      <c r="I67" s="389">
        <v>1.615952380952381</v>
      </c>
      <c r="J67" s="390" t="e">
        <v>#N/A</v>
      </c>
      <c r="K67" s="391">
        <f t="shared" si="7"/>
        <v>1.6453174603174603</v>
      </c>
      <c r="L67" s="391">
        <v>1.615952380952381</v>
      </c>
      <c r="M67" s="310"/>
      <c r="O67" s="143"/>
      <c r="P67" s="143"/>
      <c r="AB67" s="143"/>
      <c r="AC67" s="143"/>
    </row>
    <row r="68" spans="2:29" s="308" customFormat="1" x14ac:dyDescent="0.3">
      <c r="B68" s="387">
        <f t="shared" si="1"/>
        <v>2025</v>
      </c>
      <c r="C68" s="388">
        <v>45901</v>
      </c>
      <c r="D68" s="389">
        <v>3.7483999999999997</v>
      </c>
      <c r="E68" s="390" t="e">
        <v>#N/A</v>
      </c>
      <c r="F68" s="393">
        <f t="shared" si="6"/>
        <v>3.662058333333333</v>
      </c>
      <c r="G68" s="391">
        <v>3.7483999999999997</v>
      </c>
      <c r="H68" s="392"/>
      <c r="I68" s="389">
        <v>1.6188095238095237</v>
      </c>
      <c r="J68" s="390" t="e">
        <v>#N/A</v>
      </c>
      <c r="K68" s="391">
        <f t="shared" si="7"/>
        <v>1.6453174603174603</v>
      </c>
      <c r="L68" s="391">
        <v>1.6188095238095237</v>
      </c>
      <c r="M68" s="310"/>
      <c r="O68" s="143"/>
      <c r="P68" s="143"/>
      <c r="AB68" s="143"/>
      <c r="AC68" s="143"/>
    </row>
    <row r="69" spans="2:29" s="308" customFormat="1" x14ac:dyDescent="0.3">
      <c r="B69" s="387">
        <f t="shared" si="1"/>
        <v>2025</v>
      </c>
      <c r="C69" s="388">
        <v>45931</v>
      </c>
      <c r="D69" s="389">
        <v>3.6785000000000001</v>
      </c>
      <c r="E69" s="390" t="e">
        <v>#N/A</v>
      </c>
      <c r="F69" s="393">
        <f t="shared" si="6"/>
        <v>3.662058333333333</v>
      </c>
      <c r="G69" s="391">
        <v>3.6785000000000001</v>
      </c>
      <c r="H69" s="392"/>
      <c r="I69" s="389">
        <v>1.5366666666666668</v>
      </c>
      <c r="J69" s="390" t="e">
        <v>#N/A</v>
      </c>
      <c r="K69" s="391">
        <f t="shared" si="7"/>
        <v>1.6453174603174603</v>
      </c>
      <c r="L69" s="391">
        <v>1.5366666666666668</v>
      </c>
      <c r="M69" s="310"/>
      <c r="O69" s="143"/>
      <c r="P69" s="143"/>
      <c r="AB69" s="143"/>
      <c r="AC69" s="143"/>
    </row>
    <row r="70" spans="2:29" s="308" customFormat="1" x14ac:dyDescent="0.3">
      <c r="B70" s="387">
        <f t="shared" si="1"/>
        <v>2025</v>
      </c>
      <c r="C70" s="388">
        <v>45962</v>
      </c>
      <c r="D70" s="389">
        <v>3.8222500000000004</v>
      </c>
      <c r="E70" s="390" t="e">
        <v>#N/A</v>
      </c>
      <c r="F70" s="391">
        <f t="shared" si="6"/>
        <v>3.662058333333333</v>
      </c>
      <c r="G70" s="391">
        <v>3.8222500000000004</v>
      </c>
      <c r="H70" s="392"/>
      <c r="I70" s="389">
        <v>1.519047619047619</v>
      </c>
      <c r="J70" s="390" t="e">
        <v>#N/A</v>
      </c>
      <c r="K70" s="391">
        <f t="shared" si="7"/>
        <v>1.6453174603174603</v>
      </c>
      <c r="L70" s="391">
        <v>1.519047619047619</v>
      </c>
      <c r="M70" s="310"/>
      <c r="O70" s="143"/>
      <c r="P70" s="143"/>
      <c r="AB70" s="143"/>
      <c r="AC70" s="143"/>
    </row>
    <row r="71" spans="2:29" s="308" customFormat="1" x14ac:dyDescent="0.3">
      <c r="B71" s="387">
        <f t="shared" si="1"/>
        <v>2025</v>
      </c>
      <c r="C71" s="388">
        <v>45992</v>
      </c>
      <c r="D71" s="389">
        <v>3.6148000000000002</v>
      </c>
      <c r="E71" s="390" t="e">
        <v>#N/A</v>
      </c>
      <c r="F71" s="391"/>
      <c r="G71" s="391">
        <v>3.6148000000000002</v>
      </c>
      <c r="H71" s="392"/>
      <c r="I71" s="389">
        <v>1.489047619047619</v>
      </c>
      <c r="J71" s="390" t="e">
        <v>#N/A</v>
      </c>
      <c r="K71" s="391"/>
      <c r="L71" s="391">
        <v>1.489047619047619</v>
      </c>
      <c r="M71" s="310"/>
      <c r="O71" s="143"/>
      <c r="P71" s="143"/>
      <c r="AB71" s="143"/>
      <c r="AC71" s="143"/>
    </row>
    <row r="72" spans="2:29" s="308" customFormat="1" x14ac:dyDescent="0.3">
      <c r="B72" s="387">
        <f t="shared" si="1"/>
        <v>2026</v>
      </c>
      <c r="C72" s="388">
        <v>46023</v>
      </c>
      <c r="D72" s="389">
        <v>3.5225</v>
      </c>
      <c r="E72" s="390" t="e">
        <v>#N/A</v>
      </c>
      <c r="F72" s="391"/>
      <c r="G72" s="391">
        <v>3.5225</v>
      </c>
      <c r="H72" s="392"/>
      <c r="I72" s="389">
        <v>1.5857142857142856</v>
      </c>
      <c r="J72" s="390" t="e">
        <v>#N/A</v>
      </c>
      <c r="K72" s="391"/>
      <c r="L72" s="391">
        <v>1.5857142857142856</v>
      </c>
      <c r="M72" s="310"/>
      <c r="O72" s="143"/>
      <c r="P72" s="143"/>
      <c r="AB72" s="143"/>
      <c r="AC72" s="143"/>
    </row>
    <row r="73" spans="2:29" s="308" customFormat="1" x14ac:dyDescent="0.3">
      <c r="B73" s="387">
        <f t="shared" si="1"/>
        <v>2026</v>
      </c>
      <c r="C73" s="388">
        <v>46054</v>
      </c>
      <c r="D73" s="389">
        <v>3.7222500000000003</v>
      </c>
      <c r="E73" s="390" t="e">
        <v>#N/A</v>
      </c>
      <c r="F73" s="391">
        <f t="shared" ref="F73:F82" si="8">AVERAGEIF($B$36:$B$95,B73,$G$36:$G$95)</f>
        <v>4.7721735833333332</v>
      </c>
      <c r="G73" s="391">
        <v>3.7222500000000003</v>
      </c>
      <c r="H73" s="392"/>
      <c r="I73" s="389">
        <v>1.6878571428571429</v>
      </c>
      <c r="J73" s="390" t="e">
        <v>#N/A</v>
      </c>
      <c r="K73" s="391">
        <f>AVERAGEIF($B$36:$B$95,B73,$L$36:$L$95)</f>
        <v>2.2498214285714284</v>
      </c>
      <c r="L73" s="391">
        <v>1.6878571428571429</v>
      </c>
      <c r="M73" s="310"/>
      <c r="O73" s="143"/>
      <c r="P73" s="143"/>
      <c r="AB73" s="143"/>
      <c r="AC73" s="143"/>
    </row>
    <row r="74" spans="2:29" s="308" customFormat="1" x14ac:dyDescent="0.3">
      <c r="B74" s="387">
        <f t="shared" si="1"/>
        <v>2026</v>
      </c>
      <c r="C74" s="388">
        <v>46082</v>
      </c>
      <c r="D74" s="389">
        <v>4.9206000000000003</v>
      </c>
      <c r="E74" s="390" t="e">
        <v>#N/A</v>
      </c>
      <c r="F74" s="391">
        <f t="shared" si="8"/>
        <v>4.7721735833333332</v>
      </c>
      <c r="G74" s="391">
        <v>4.9206000000000003</v>
      </c>
      <c r="H74" s="392"/>
      <c r="I74" s="389">
        <v>2.4554761904761904</v>
      </c>
      <c r="J74" s="390" t="e">
        <v>#N/A</v>
      </c>
      <c r="K74" s="391">
        <f t="shared" ref="K74:K82" si="9">AVERAGEIF($B$36:$B$95,B74,$L$36:$L$95)</f>
        <v>2.2498214285714284</v>
      </c>
      <c r="L74" s="391">
        <v>2.4554761904761904</v>
      </c>
      <c r="M74" s="310"/>
      <c r="O74" s="143"/>
      <c r="P74" s="143"/>
      <c r="AB74" s="143"/>
      <c r="AC74" s="143"/>
    </row>
    <row r="75" spans="2:29" s="308" customFormat="1" x14ac:dyDescent="0.3">
      <c r="B75" s="387">
        <f t="shared" si="1"/>
        <v>2026</v>
      </c>
      <c r="C75" s="388">
        <v>46113</v>
      </c>
      <c r="D75" s="389">
        <v>5.5012499999999998</v>
      </c>
      <c r="E75" s="390">
        <v>5.5012499999999998</v>
      </c>
      <c r="F75" s="391">
        <f t="shared" si="8"/>
        <v>4.7721735833333332</v>
      </c>
      <c r="G75" s="391">
        <v>5.5012499999999998</v>
      </c>
      <c r="H75" s="392"/>
      <c r="I75" s="389">
        <v>2.7926190476190476</v>
      </c>
      <c r="J75" s="390">
        <v>2.7926190476190476</v>
      </c>
      <c r="K75" s="391">
        <f t="shared" si="9"/>
        <v>2.2498214285714284</v>
      </c>
      <c r="L75" s="391">
        <v>2.7926190476190476</v>
      </c>
      <c r="M75" s="310"/>
      <c r="O75" s="143"/>
      <c r="P75" s="143"/>
      <c r="AB75" s="143"/>
      <c r="AC75" s="143"/>
    </row>
    <row r="76" spans="2:29" s="308" customFormat="1" x14ac:dyDescent="0.3">
      <c r="B76" s="387">
        <f t="shared" si="1"/>
        <v>2026</v>
      </c>
      <c r="C76" s="388">
        <v>46143</v>
      </c>
      <c r="D76" s="389" t="e">
        <v>#N/A</v>
      </c>
      <c r="E76" s="390">
        <v>5.3973329999999997</v>
      </c>
      <c r="F76" s="391">
        <f t="shared" si="8"/>
        <v>4.7721735833333332</v>
      </c>
      <c r="G76" s="391">
        <v>5.3973329999999997</v>
      </c>
      <c r="H76" s="392"/>
      <c r="I76" s="389" t="e">
        <v>#N/A</v>
      </c>
      <c r="J76" s="390">
        <v>2.5476190476190474</v>
      </c>
      <c r="K76" s="391">
        <f t="shared" si="9"/>
        <v>2.2498214285714284</v>
      </c>
      <c r="L76" s="391">
        <v>2.5476190476190474</v>
      </c>
      <c r="M76" s="310"/>
      <c r="O76" s="143"/>
      <c r="P76" s="143"/>
      <c r="AB76" s="143"/>
      <c r="AC76" s="143"/>
    </row>
    <row r="77" spans="2:29" s="308" customFormat="1" x14ac:dyDescent="0.3">
      <c r="B77" s="387">
        <f t="shared" si="1"/>
        <v>2026</v>
      </c>
      <c r="C77" s="388">
        <v>46174</v>
      </c>
      <c r="D77" s="389" t="e">
        <v>#N/A</v>
      </c>
      <c r="E77" s="390">
        <v>5.1916769999999994</v>
      </c>
      <c r="F77" s="391">
        <f t="shared" si="8"/>
        <v>4.7721735833333332</v>
      </c>
      <c r="G77" s="391">
        <v>5.1916769999999994</v>
      </c>
      <c r="H77" s="392"/>
      <c r="I77" s="389" t="e">
        <v>#N/A</v>
      </c>
      <c r="J77" s="390">
        <v>2.5</v>
      </c>
      <c r="K77" s="391">
        <f t="shared" si="9"/>
        <v>2.2498214285714284</v>
      </c>
      <c r="L77" s="391">
        <v>2.5</v>
      </c>
      <c r="M77" s="310"/>
      <c r="O77" s="143"/>
      <c r="P77" s="143"/>
      <c r="AB77" s="143"/>
      <c r="AC77" s="143"/>
    </row>
    <row r="78" spans="2:29" s="308" customFormat="1" x14ac:dyDescent="0.3">
      <c r="B78" s="387">
        <f t="shared" si="1"/>
        <v>2026</v>
      </c>
      <c r="C78" s="388">
        <v>46204</v>
      </c>
      <c r="D78" s="389" t="e">
        <v>#N/A</v>
      </c>
      <c r="E78" s="390">
        <v>5.0261649999999998</v>
      </c>
      <c r="F78" s="391">
        <f t="shared" si="8"/>
        <v>4.7721735833333332</v>
      </c>
      <c r="G78" s="391">
        <v>5.0261649999999998</v>
      </c>
      <c r="H78" s="392"/>
      <c r="I78" s="389" t="e">
        <v>#N/A</v>
      </c>
      <c r="J78" s="390">
        <v>2.4285714285714284</v>
      </c>
      <c r="K78" s="391">
        <f t="shared" si="9"/>
        <v>2.2498214285714284</v>
      </c>
      <c r="L78" s="391">
        <v>2.4285714285714284</v>
      </c>
      <c r="M78" s="310"/>
      <c r="O78" s="143"/>
      <c r="P78" s="143"/>
      <c r="AB78" s="143"/>
      <c r="AC78" s="143"/>
    </row>
    <row r="79" spans="2:29" s="308" customFormat="1" x14ac:dyDescent="0.3">
      <c r="B79" s="387">
        <f t="shared" si="1"/>
        <v>2026</v>
      </c>
      <c r="C79" s="388">
        <v>46235</v>
      </c>
      <c r="D79" s="389" t="e">
        <v>#N/A</v>
      </c>
      <c r="E79" s="390">
        <v>4.9462429999999999</v>
      </c>
      <c r="F79" s="391">
        <f t="shared" si="8"/>
        <v>4.7721735833333332</v>
      </c>
      <c r="G79" s="391">
        <v>4.9462429999999999</v>
      </c>
      <c r="H79" s="392"/>
      <c r="I79" s="389" t="e">
        <v>#N/A</v>
      </c>
      <c r="J79" s="390">
        <v>2.3571428571428572</v>
      </c>
      <c r="K79" s="391">
        <f t="shared" si="9"/>
        <v>2.2498214285714284</v>
      </c>
      <c r="L79" s="391">
        <v>2.3571428571428572</v>
      </c>
      <c r="M79" s="310"/>
      <c r="O79" s="143"/>
      <c r="P79" s="143"/>
      <c r="AB79" s="143"/>
      <c r="AC79" s="143"/>
    </row>
    <row r="80" spans="2:29" s="308" customFormat="1" x14ac:dyDescent="0.3">
      <c r="B80" s="387">
        <f t="shared" si="1"/>
        <v>2026</v>
      </c>
      <c r="C80" s="388">
        <v>46266</v>
      </c>
      <c r="D80" s="389" t="e">
        <v>#N/A</v>
      </c>
      <c r="E80" s="390">
        <v>4.8610930000000003</v>
      </c>
      <c r="F80" s="391">
        <f t="shared" si="8"/>
        <v>4.7721735833333332</v>
      </c>
      <c r="G80" s="391">
        <v>4.8610930000000003</v>
      </c>
      <c r="H80" s="392"/>
      <c r="I80" s="389" t="e">
        <v>#N/A</v>
      </c>
      <c r="J80" s="390">
        <v>2.2857142857142856</v>
      </c>
      <c r="K80" s="391">
        <f t="shared" si="9"/>
        <v>2.2498214285714284</v>
      </c>
      <c r="L80" s="391">
        <v>2.2857142857142856</v>
      </c>
      <c r="M80" s="310"/>
      <c r="O80" s="143"/>
      <c r="P80" s="143"/>
      <c r="AB80" s="143"/>
      <c r="AC80" s="143"/>
    </row>
    <row r="81" spans="2:29" s="308" customFormat="1" x14ac:dyDescent="0.3">
      <c r="B81" s="387">
        <f t="shared" si="1"/>
        <v>2026</v>
      </c>
      <c r="C81" s="388">
        <v>46296</v>
      </c>
      <c r="D81" s="389" t="e">
        <v>#N/A</v>
      </c>
      <c r="E81" s="390">
        <v>4.8108079999999998</v>
      </c>
      <c r="F81" s="391">
        <f t="shared" si="8"/>
        <v>4.7721735833333332</v>
      </c>
      <c r="G81" s="391">
        <v>4.8108079999999998</v>
      </c>
      <c r="H81" s="392"/>
      <c r="I81" s="389" t="e">
        <v>#N/A</v>
      </c>
      <c r="J81" s="390">
        <v>2.1904761904761907</v>
      </c>
      <c r="K81" s="391">
        <f t="shared" si="9"/>
        <v>2.2498214285714284</v>
      </c>
      <c r="L81" s="391">
        <v>2.1904761904761907</v>
      </c>
      <c r="M81" s="310"/>
      <c r="O81" s="143"/>
      <c r="P81" s="143"/>
      <c r="AB81" s="143"/>
      <c r="AC81" s="143"/>
    </row>
    <row r="82" spans="2:29" s="308" customFormat="1" x14ac:dyDescent="0.3">
      <c r="B82" s="387">
        <f t="shared" si="1"/>
        <v>2026</v>
      </c>
      <c r="C82" s="388">
        <v>46327</v>
      </c>
      <c r="D82" s="389" t="e">
        <v>#N/A</v>
      </c>
      <c r="E82" s="390">
        <v>4.7786369999999998</v>
      </c>
      <c r="F82" s="391">
        <f t="shared" si="8"/>
        <v>4.7721735833333332</v>
      </c>
      <c r="G82" s="391">
        <v>4.7786369999999998</v>
      </c>
      <c r="H82" s="392"/>
      <c r="I82" s="389" t="e">
        <v>#N/A</v>
      </c>
      <c r="J82" s="390">
        <v>2.1190476190476191</v>
      </c>
      <c r="K82" s="391">
        <f t="shared" si="9"/>
        <v>2.2498214285714284</v>
      </c>
      <c r="L82" s="391">
        <v>2.1190476190476191</v>
      </c>
      <c r="M82" s="310"/>
      <c r="O82" s="143"/>
      <c r="P82" s="143"/>
      <c r="AB82" s="143"/>
      <c r="AC82" s="143"/>
    </row>
    <row r="83" spans="2:29" s="308" customFormat="1" x14ac:dyDescent="0.3">
      <c r="B83" s="387">
        <f t="shared" si="1"/>
        <v>2026</v>
      </c>
      <c r="C83" s="388">
        <v>46357</v>
      </c>
      <c r="D83" s="389" t="e">
        <v>#N/A</v>
      </c>
      <c r="E83" s="390">
        <v>4.5875269999999997</v>
      </c>
      <c r="F83" s="391"/>
      <c r="G83" s="391">
        <v>4.5875269999999997</v>
      </c>
      <c r="H83" s="392"/>
      <c r="I83" s="389" t="e">
        <v>#N/A</v>
      </c>
      <c r="J83" s="390">
        <v>2.0476190476190474</v>
      </c>
      <c r="K83" s="391"/>
      <c r="L83" s="391">
        <v>2.0476190476190474</v>
      </c>
      <c r="M83" s="310"/>
      <c r="O83" s="143"/>
      <c r="P83" s="143"/>
      <c r="AB83" s="143"/>
      <c r="AC83" s="143"/>
    </row>
    <row r="84" spans="2:29" s="308" customFormat="1" x14ac:dyDescent="0.3">
      <c r="B84" s="387">
        <f t="shared" si="1"/>
        <v>2027</v>
      </c>
      <c r="C84" s="388">
        <v>46388</v>
      </c>
      <c r="D84" s="389" t="e">
        <v>#N/A</v>
      </c>
      <c r="E84" s="390">
        <v>4.591704</v>
      </c>
      <c r="F84" s="391"/>
      <c r="G84" s="391">
        <v>4.591704</v>
      </c>
      <c r="H84" s="392"/>
      <c r="I84" s="389" t="e">
        <v>#N/A</v>
      </c>
      <c r="J84" s="390">
        <v>2.0238095238095237</v>
      </c>
      <c r="K84" s="391"/>
      <c r="L84" s="391">
        <v>2.0238095238095237</v>
      </c>
      <c r="M84" s="310"/>
      <c r="O84" s="143"/>
      <c r="P84" s="143"/>
      <c r="AB84" s="143"/>
      <c r="AC84" s="143"/>
    </row>
    <row r="85" spans="2:29" s="308" customFormat="1" x14ac:dyDescent="0.3">
      <c r="B85" s="387">
        <f t="shared" si="1"/>
        <v>2027</v>
      </c>
      <c r="C85" s="388">
        <v>46419</v>
      </c>
      <c r="D85" s="389" t="e">
        <v>#N/A</v>
      </c>
      <c r="E85" s="390">
        <v>4.565232</v>
      </c>
      <c r="F85" s="391">
        <f t="shared" ref="F85:F94" si="10">AVERAGEIF($B$36:$B$95,B85,$G$36:$G$95)</f>
        <v>4.3811589166666671</v>
      </c>
      <c r="G85" s="391">
        <v>4.565232</v>
      </c>
      <c r="H85" s="392"/>
      <c r="I85" s="389" t="e">
        <v>#N/A</v>
      </c>
      <c r="J85" s="390">
        <v>2</v>
      </c>
      <c r="K85" s="391">
        <f t="shared" ref="K85:K94" si="11">AVERAGEIF($B$36:$B$95,B85,$L$36:$L$95)</f>
        <v>1.8928571428571426</v>
      </c>
      <c r="L85" s="391">
        <v>2</v>
      </c>
      <c r="M85" s="310"/>
      <c r="O85" s="143"/>
      <c r="P85" s="143"/>
      <c r="AB85" s="143"/>
      <c r="AC85" s="143"/>
    </row>
    <row r="86" spans="2:29" s="308" customFormat="1" x14ac:dyDescent="0.3">
      <c r="B86" s="387">
        <f t="shared" si="1"/>
        <v>2027</v>
      </c>
      <c r="C86" s="388">
        <v>46447</v>
      </c>
      <c r="D86" s="389" t="e">
        <v>#N/A</v>
      </c>
      <c r="E86" s="390">
        <v>4.5360639999999997</v>
      </c>
      <c r="F86" s="391">
        <f t="shared" si="10"/>
        <v>4.3811589166666671</v>
      </c>
      <c r="G86" s="391">
        <v>4.5360639999999997</v>
      </c>
      <c r="H86" s="392"/>
      <c r="I86" s="389" t="e">
        <v>#N/A</v>
      </c>
      <c r="J86" s="390">
        <v>1.9761904761904763</v>
      </c>
      <c r="K86" s="391">
        <f t="shared" si="11"/>
        <v>1.8928571428571426</v>
      </c>
      <c r="L86" s="391">
        <v>1.9761904761904763</v>
      </c>
      <c r="M86" s="310"/>
      <c r="O86" s="143"/>
      <c r="P86" s="143"/>
      <c r="AB86" s="143"/>
      <c r="AC86" s="143"/>
    </row>
    <row r="87" spans="2:29" s="308" customFormat="1" x14ac:dyDescent="0.3">
      <c r="B87" s="387">
        <f t="shared" si="1"/>
        <v>2027</v>
      </c>
      <c r="C87" s="388">
        <v>46478</v>
      </c>
      <c r="D87" s="389" t="e">
        <v>#N/A</v>
      </c>
      <c r="E87" s="390">
        <v>4.459746</v>
      </c>
      <c r="F87" s="391">
        <f t="shared" si="10"/>
        <v>4.3811589166666671</v>
      </c>
      <c r="G87" s="391">
        <v>4.459746</v>
      </c>
      <c r="H87" s="392"/>
      <c r="I87" s="389" t="e">
        <v>#N/A</v>
      </c>
      <c r="J87" s="390">
        <v>1.9523809523809523</v>
      </c>
      <c r="K87" s="391">
        <f t="shared" si="11"/>
        <v>1.8928571428571426</v>
      </c>
      <c r="L87" s="391">
        <v>1.9523809523809523</v>
      </c>
      <c r="M87" s="310"/>
      <c r="O87" s="143"/>
      <c r="P87" s="143"/>
      <c r="AB87" s="143"/>
      <c r="AC87" s="143"/>
    </row>
    <row r="88" spans="2:29" s="308" customFormat="1" x14ac:dyDescent="0.3">
      <c r="B88" s="387">
        <f t="shared" ref="B88:B95" si="12">YEAR(C88)</f>
        <v>2027</v>
      </c>
      <c r="C88" s="388">
        <v>46508</v>
      </c>
      <c r="D88" s="389" t="e">
        <v>#N/A</v>
      </c>
      <c r="E88" s="390">
        <v>4.4271830000000003</v>
      </c>
      <c r="F88" s="391">
        <f t="shared" si="10"/>
        <v>4.3811589166666671</v>
      </c>
      <c r="G88" s="391">
        <v>4.4271830000000003</v>
      </c>
      <c r="H88" s="392"/>
      <c r="I88" s="389" t="e">
        <v>#N/A</v>
      </c>
      <c r="J88" s="390">
        <v>1.9285714285714286</v>
      </c>
      <c r="K88" s="391">
        <f t="shared" si="11"/>
        <v>1.8928571428571426</v>
      </c>
      <c r="L88" s="391">
        <v>1.9285714285714286</v>
      </c>
      <c r="M88" s="310"/>
      <c r="O88" s="143"/>
      <c r="P88" s="143"/>
      <c r="AB88" s="143"/>
      <c r="AC88" s="143"/>
    </row>
    <row r="89" spans="2:29" s="308" customFormat="1" x14ac:dyDescent="0.3">
      <c r="B89" s="387">
        <f t="shared" si="12"/>
        <v>2027</v>
      </c>
      <c r="C89" s="388">
        <v>46539</v>
      </c>
      <c r="D89" s="389" t="e">
        <v>#N/A</v>
      </c>
      <c r="E89" s="390">
        <v>4.3810599999999997</v>
      </c>
      <c r="F89" s="391">
        <f t="shared" si="10"/>
        <v>4.3811589166666671</v>
      </c>
      <c r="G89" s="391">
        <v>4.3810599999999997</v>
      </c>
      <c r="H89" s="392"/>
      <c r="I89" s="389" t="e">
        <v>#N/A</v>
      </c>
      <c r="J89" s="390">
        <v>1.9047619047619047</v>
      </c>
      <c r="K89" s="391">
        <f t="shared" si="11"/>
        <v>1.8928571428571426</v>
      </c>
      <c r="L89" s="391">
        <v>1.9047619047619047</v>
      </c>
      <c r="M89" s="310"/>
      <c r="O89" s="143"/>
      <c r="P89" s="143"/>
      <c r="AB89" s="143"/>
      <c r="AC89" s="143"/>
    </row>
    <row r="90" spans="2:29" s="308" customFormat="1" x14ac:dyDescent="0.3">
      <c r="B90" s="387">
        <f t="shared" si="12"/>
        <v>2027</v>
      </c>
      <c r="C90" s="388">
        <v>46569</v>
      </c>
      <c r="D90" s="389" t="e">
        <v>#N/A</v>
      </c>
      <c r="E90" s="390">
        <v>4.3171109999999997</v>
      </c>
      <c r="F90" s="391">
        <f t="shared" si="10"/>
        <v>4.3811589166666671</v>
      </c>
      <c r="G90" s="391">
        <v>4.3171109999999997</v>
      </c>
      <c r="H90" s="392"/>
      <c r="I90" s="389" t="e">
        <v>#N/A</v>
      </c>
      <c r="J90" s="390">
        <v>1.8571428571428572</v>
      </c>
      <c r="K90" s="391">
        <f t="shared" si="11"/>
        <v>1.8928571428571426</v>
      </c>
      <c r="L90" s="391">
        <v>1.8571428571428572</v>
      </c>
      <c r="M90" s="310"/>
      <c r="O90" s="143"/>
      <c r="P90" s="143"/>
      <c r="AB90" s="143"/>
      <c r="AC90" s="143"/>
    </row>
    <row r="91" spans="2:29" s="308" customFormat="1" x14ac:dyDescent="0.3">
      <c r="B91" s="387">
        <f t="shared" si="12"/>
        <v>2027</v>
      </c>
      <c r="C91" s="388">
        <v>46600</v>
      </c>
      <c r="D91" s="389" t="e">
        <v>#N/A</v>
      </c>
      <c r="E91" s="390">
        <v>4.30769</v>
      </c>
      <c r="F91" s="391">
        <f t="shared" si="10"/>
        <v>4.3811589166666671</v>
      </c>
      <c r="G91" s="391">
        <v>4.30769</v>
      </c>
      <c r="H91" s="392"/>
      <c r="I91" s="389" t="e">
        <v>#N/A</v>
      </c>
      <c r="J91" s="390">
        <v>1.8571428571428572</v>
      </c>
      <c r="K91" s="391">
        <f t="shared" si="11"/>
        <v>1.8928571428571426</v>
      </c>
      <c r="L91" s="391">
        <v>1.8571428571428572</v>
      </c>
      <c r="M91" s="310"/>
      <c r="O91" s="143"/>
      <c r="P91" s="143"/>
      <c r="AB91" s="143"/>
      <c r="AC91" s="143"/>
    </row>
    <row r="92" spans="2:29" s="308" customFormat="1" x14ac:dyDescent="0.3">
      <c r="B92" s="387">
        <f t="shared" si="12"/>
        <v>2027</v>
      </c>
      <c r="C92" s="388">
        <v>46631</v>
      </c>
      <c r="D92" s="389" t="e">
        <v>#N/A</v>
      </c>
      <c r="E92" s="390">
        <v>4.3183980000000002</v>
      </c>
      <c r="F92" s="391">
        <f t="shared" si="10"/>
        <v>4.3811589166666671</v>
      </c>
      <c r="G92" s="391">
        <v>4.3183980000000002</v>
      </c>
      <c r="H92" s="392"/>
      <c r="I92" s="389" t="e">
        <v>#N/A</v>
      </c>
      <c r="J92" s="390">
        <v>1.8571428571428572</v>
      </c>
      <c r="K92" s="391">
        <f t="shared" si="11"/>
        <v>1.8928571428571426</v>
      </c>
      <c r="L92" s="391">
        <v>1.8571428571428572</v>
      </c>
      <c r="M92" s="310"/>
      <c r="O92" s="143"/>
      <c r="P92" s="143"/>
      <c r="AB92" s="143"/>
      <c r="AC92" s="143"/>
    </row>
    <row r="93" spans="2:29" s="308" customFormat="1" x14ac:dyDescent="0.3">
      <c r="B93" s="387">
        <f t="shared" si="12"/>
        <v>2027</v>
      </c>
      <c r="C93" s="388">
        <v>46661</v>
      </c>
      <c r="D93" s="389" t="e">
        <v>#N/A</v>
      </c>
      <c r="E93" s="390">
        <v>4.2535879999999997</v>
      </c>
      <c r="F93" s="391">
        <f t="shared" si="10"/>
        <v>4.3811589166666671</v>
      </c>
      <c r="G93" s="391">
        <v>4.2535879999999997</v>
      </c>
      <c r="H93" s="392"/>
      <c r="I93" s="389" t="e">
        <v>#N/A</v>
      </c>
      <c r="J93" s="390">
        <v>1.7857142857142858</v>
      </c>
      <c r="K93" s="391">
        <f t="shared" si="11"/>
        <v>1.8928571428571426</v>
      </c>
      <c r="L93" s="391">
        <v>1.7857142857142858</v>
      </c>
      <c r="M93" s="310"/>
      <c r="O93" s="143"/>
      <c r="P93" s="143"/>
      <c r="AB93" s="143"/>
      <c r="AC93" s="143"/>
    </row>
    <row r="94" spans="2:29" s="308" customFormat="1" x14ac:dyDescent="0.3">
      <c r="B94" s="387">
        <f t="shared" si="12"/>
        <v>2027</v>
      </c>
      <c r="C94" s="388">
        <v>46692</v>
      </c>
      <c r="D94" s="389" t="e">
        <v>#N/A</v>
      </c>
      <c r="E94" s="390">
        <v>4.2348239999999997</v>
      </c>
      <c r="F94" s="391">
        <f t="shared" si="10"/>
        <v>4.3811589166666671</v>
      </c>
      <c r="G94" s="391">
        <v>4.2348239999999997</v>
      </c>
      <c r="H94" s="392"/>
      <c r="I94" s="389" t="e">
        <v>#N/A</v>
      </c>
      <c r="J94" s="390">
        <v>1.7857142857142858</v>
      </c>
      <c r="K94" s="391">
        <f t="shared" si="11"/>
        <v>1.8928571428571426</v>
      </c>
      <c r="L94" s="391">
        <v>1.7857142857142858</v>
      </c>
      <c r="M94" s="310"/>
      <c r="O94" s="143"/>
      <c r="P94" s="143"/>
      <c r="AB94" s="143"/>
      <c r="AC94" s="143"/>
    </row>
    <row r="95" spans="2:29" s="308" customFormat="1" x14ac:dyDescent="0.3">
      <c r="B95" s="387">
        <f t="shared" si="12"/>
        <v>2027</v>
      </c>
      <c r="C95" s="388">
        <v>46722</v>
      </c>
      <c r="D95" s="389" t="e">
        <v>#N/A</v>
      </c>
      <c r="E95" s="390">
        <v>4.1813070000000003</v>
      </c>
      <c r="F95" s="391"/>
      <c r="G95" s="391">
        <v>4.1813070000000003</v>
      </c>
      <c r="H95" s="392"/>
      <c r="I95" s="389" t="e">
        <v>#N/A</v>
      </c>
      <c r="J95" s="390">
        <v>1.7857142857142858</v>
      </c>
      <c r="K95" s="391"/>
      <c r="L95" s="391">
        <v>1.7857142857142858</v>
      </c>
      <c r="M95" s="310"/>
      <c r="O95" s="143"/>
      <c r="P95" s="143"/>
      <c r="AB95" s="143"/>
      <c r="AC95" s="143"/>
    </row>
    <row r="96" spans="2:29" s="308" customFormat="1" ht="13.8" x14ac:dyDescent="0.25">
      <c r="G96" s="309"/>
      <c r="O96" s="143"/>
      <c r="P96" s="143"/>
      <c r="AB96" s="143"/>
      <c r="AC96" s="143"/>
    </row>
    <row r="97" spans="2:29" s="308" customFormat="1" ht="13.8" x14ac:dyDescent="0.25">
      <c r="G97" s="309"/>
      <c r="O97" s="143"/>
      <c r="P97" s="143"/>
      <c r="AB97" s="143"/>
      <c r="AC97" s="143"/>
    </row>
    <row r="98" spans="2:29" s="308" customFormat="1" ht="13.8" x14ac:dyDescent="0.25">
      <c r="G98" s="309"/>
      <c r="O98" s="143"/>
      <c r="P98" s="143"/>
      <c r="AB98" s="143"/>
      <c r="AC98" s="143"/>
    </row>
    <row r="99" spans="2:29" s="308" customFormat="1" ht="13.8" x14ac:dyDescent="0.25">
      <c r="B99" s="52"/>
      <c r="C99" s="52" t="s">
        <v>0</v>
      </c>
      <c r="G99" s="309"/>
      <c r="O99" s="143"/>
      <c r="P99" s="143"/>
      <c r="AB99" s="143"/>
      <c r="AC99" s="143"/>
    </row>
    <row r="100" spans="2:29" s="308" customFormat="1" ht="13.8" x14ac:dyDescent="0.25">
      <c r="B100" s="21">
        <v>2.5</v>
      </c>
      <c r="C100" s="20">
        <v>-0.5</v>
      </c>
      <c r="G100" s="309"/>
      <c r="O100" s="143"/>
      <c r="P100" s="143"/>
      <c r="AB100" s="143"/>
      <c r="AC100" s="143"/>
    </row>
    <row r="101" spans="2:29" s="308" customFormat="1" ht="13.8" x14ac:dyDescent="0.25">
      <c r="B101" s="21">
        <v>2.5</v>
      </c>
      <c r="C101" s="20">
        <v>0.5</v>
      </c>
      <c r="G101" s="309"/>
      <c r="O101" s="143"/>
      <c r="P101" s="143"/>
      <c r="AB101" s="143"/>
      <c r="AC101" s="143"/>
    </row>
    <row r="102" spans="2:29" s="308" customFormat="1" ht="13.8" x14ac:dyDescent="0.25">
      <c r="G102" s="309"/>
      <c r="O102" s="143"/>
      <c r="P102" s="143"/>
      <c r="AB102" s="143"/>
      <c r="AC102" s="143"/>
    </row>
    <row r="103" spans="2:29" s="308" customFormat="1" ht="13.8" x14ac:dyDescent="0.25">
      <c r="G103" s="309"/>
      <c r="O103" s="143"/>
      <c r="P103" s="143"/>
      <c r="AB103" s="143"/>
      <c r="AC103" s="143"/>
    </row>
    <row r="104" spans="2:29" s="308" customFormat="1" ht="13.8" x14ac:dyDescent="0.25">
      <c r="G104" s="309"/>
      <c r="O104" s="143"/>
      <c r="P104" s="143"/>
      <c r="AB104" s="143"/>
      <c r="AC104" s="143"/>
    </row>
    <row r="105" spans="2:29" s="308" customFormat="1" ht="13.8" x14ac:dyDescent="0.25">
      <c r="G105" s="309"/>
      <c r="O105" s="143"/>
      <c r="P105" s="143"/>
      <c r="AB105" s="143"/>
      <c r="AC105" s="143"/>
    </row>
    <row r="106" spans="2:29" s="308" customFormat="1" ht="13.8" x14ac:dyDescent="0.25">
      <c r="G106" s="309"/>
      <c r="O106" s="143"/>
      <c r="P106" s="143"/>
      <c r="AB106" s="143"/>
      <c r="AC106" s="143"/>
    </row>
    <row r="107" spans="2:29" s="308" customFormat="1" ht="13.8" x14ac:dyDescent="0.25">
      <c r="G107" s="309"/>
      <c r="O107" s="143"/>
      <c r="P107" s="143"/>
      <c r="AB107" s="143"/>
      <c r="AC107" s="143"/>
    </row>
    <row r="108" spans="2:29" s="308" customFormat="1" ht="13.8" x14ac:dyDescent="0.25">
      <c r="G108" s="309"/>
      <c r="O108" s="143"/>
      <c r="P108" s="143"/>
      <c r="AB108" s="143"/>
      <c r="AC108" s="143"/>
    </row>
    <row r="109" spans="2:29" s="308" customFormat="1" ht="13.8" x14ac:dyDescent="0.25">
      <c r="G109" s="309"/>
      <c r="O109" s="143"/>
      <c r="P109" s="143"/>
      <c r="AB109" s="143"/>
      <c r="AC109" s="143"/>
    </row>
    <row r="110" spans="2:29" s="308" customFormat="1" ht="13.8" x14ac:dyDescent="0.25">
      <c r="G110" s="309"/>
      <c r="O110" s="143"/>
      <c r="P110" s="143"/>
      <c r="AB110" s="143"/>
      <c r="AC110" s="143"/>
    </row>
    <row r="111" spans="2:29" s="308" customFormat="1" ht="13.8" x14ac:dyDescent="0.25">
      <c r="G111" s="309"/>
      <c r="O111" s="143"/>
      <c r="P111" s="143"/>
      <c r="AB111" s="143"/>
      <c r="AC111" s="143"/>
    </row>
    <row r="112" spans="2:29" s="308" customFormat="1" ht="13.8" x14ac:dyDescent="0.25">
      <c r="G112" s="309"/>
      <c r="O112" s="143"/>
      <c r="P112" s="143"/>
      <c r="AB112" s="143"/>
      <c r="AC112" s="143"/>
    </row>
    <row r="113" spans="7:29" s="308" customFormat="1" ht="13.8" x14ac:dyDescent="0.25">
      <c r="G113" s="309"/>
      <c r="O113" s="143"/>
      <c r="P113" s="143"/>
      <c r="AB113" s="143"/>
      <c r="AC113" s="143"/>
    </row>
    <row r="114" spans="7:29" s="308" customFormat="1" ht="13.8" x14ac:dyDescent="0.25">
      <c r="G114" s="309"/>
      <c r="O114" s="143"/>
      <c r="P114" s="143"/>
      <c r="AB114" s="143"/>
      <c r="AC114" s="143"/>
    </row>
    <row r="115" spans="7:29" s="308" customFormat="1" ht="13.8" x14ac:dyDescent="0.25">
      <c r="G115" s="309"/>
      <c r="O115" s="143"/>
      <c r="P115" s="143"/>
      <c r="AB115" s="143"/>
      <c r="AC115" s="143"/>
    </row>
    <row r="116" spans="7:29" s="308" customFormat="1" ht="13.8" x14ac:dyDescent="0.25">
      <c r="G116" s="309"/>
      <c r="O116" s="143"/>
      <c r="P116" s="143"/>
      <c r="AB116" s="143"/>
      <c r="AC116" s="143"/>
    </row>
    <row r="117" spans="7:29" s="308" customFormat="1" ht="13.8" x14ac:dyDescent="0.25">
      <c r="G117" s="309"/>
      <c r="O117" s="143"/>
      <c r="P117" s="143"/>
      <c r="AB117" s="143"/>
      <c r="AC117" s="143"/>
    </row>
    <row r="118" spans="7:29" s="308" customFormat="1" ht="13.8" x14ac:dyDescent="0.25">
      <c r="G118" s="309"/>
      <c r="O118" s="143"/>
      <c r="P118" s="143"/>
      <c r="AB118" s="143"/>
      <c r="AC118" s="143"/>
    </row>
    <row r="119" spans="7:29" s="308" customFormat="1" ht="13.8" x14ac:dyDescent="0.25">
      <c r="G119" s="309"/>
      <c r="O119" s="143"/>
      <c r="P119" s="143"/>
      <c r="AB119" s="143"/>
      <c r="AC119" s="143"/>
    </row>
    <row r="120" spans="7:29" s="308" customFormat="1" ht="13.8" x14ac:dyDescent="0.25">
      <c r="O120" s="143"/>
      <c r="P120" s="143"/>
      <c r="AB120" s="143"/>
      <c r="AC120" s="143"/>
    </row>
    <row r="121" spans="7:29" s="308" customFormat="1" ht="13.8" x14ac:dyDescent="0.25">
      <c r="O121" s="143"/>
      <c r="P121" s="143"/>
      <c r="AB121" s="143"/>
      <c r="AC121" s="143"/>
    </row>
    <row r="122" spans="7:29" s="308" customFormat="1" ht="13.8" x14ac:dyDescent="0.25">
      <c r="O122" s="143"/>
      <c r="P122" s="143"/>
      <c r="AB122" s="143"/>
      <c r="AC122" s="143"/>
    </row>
  </sheetData>
  <mergeCells count="2">
    <mergeCell ref="D24:H24"/>
    <mergeCell ref="J24:M24"/>
  </mergeCells>
  <conditionalFormatting sqref="D36:E95 I36:J95">
    <cfRule type="expression" dxfId="15" priority="12" stopIfTrue="1">
      <formula>ISNA(D36)</formula>
    </cfRule>
  </conditionalFormatting>
  <hyperlinks>
    <hyperlink ref="A3" location="Contents!A1" display="Return to Contents" xr:uid="{00000000-0004-0000-0D00-000000000000}"/>
  </hyperlink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2:AB134"/>
  <sheetViews>
    <sheetView zoomScaleNormal="100" workbookViewId="0"/>
  </sheetViews>
  <sheetFormatPr defaultColWidth="9.33203125" defaultRowHeight="14.4" x14ac:dyDescent="0.3"/>
  <cols>
    <col min="1" max="1" width="9.33203125" style="97"/>
    <col min="2" max="2" width="14.6640625" style="97" customWidth="1"/>
    <col min="3" max="13" width="9.33203125" style="97"/>
    <col min="14" max="15" width="9.33203125" style="98"/>
    <col min="16" max="16" width="9.33203125" style="97"/>
    <col min="17" max="17" width="37.33203125" style="97" bestFit="1" customWidth="1"/>
    <col min="18" max="26" width="9.33203125" style="97"/>
    <col min="27" max="28" width="9.33203125" style="98"/>
    <col min="29" max="16384" width="9.33203125" style="97"/>
  </cols>
  <sheetData>
    <row r="2" spans="1:18" ht="15.6" x14ac:dyDescent="0.3">
      <c r="A2" s="31" t="s">
        <v>968</v>
      </c>
    </row>
    <row r="3" spans="1:18" x14ac:dyDescent="0.3">
      <c r="A3" s="16" t="s">
        <v>15</v>
      </c>
      <c r="Q3" s="102"/>
    </row>
    <row r="4" spans="1:18" x14ac:dyDescent="0.3">
      <c r="B4" s="106"/>
      <c r="C4" s="106"/>
      <c r="D4" s="106"/>
      <c r="E4" s="106"/>
      <c r="F4" s="106"/>
      <c r="G4" s="106"/>
      <c r="H4" s="106"/>
      <c r="I4" s="106"/>
      <c r="J4" s="106"/>
      <c r="Q4" s="102"/>
    </row>
    <row r="5" spans="1:18" x14ac:dyDescent="0.3">
      <c r="B5" s="106"/>
      <c r="C5" s="106"/>
      <c r="D5" s="106"/>
      <c r="E5" s="106"/>
      <c r="F5" s="106"/>
      <c r="G5" s="106"/>
      <c r="H5" s="106"/>
      <c r="I5" s="106"/>
      <c r="J5" s="106"/>
      <c r="Q5" s="132" t="s">
        <v>329</v>
      </c>
      <c r="R5" s="133"/>
    </row>
    <row r="6" spans="1:18" x14ac:dyDescent="0.3">
      <c r="B6" s="106"/>
      <c r="C6" s="106"/>
      <c r="D6" s="106"/>
      <c r="E6" s="106"/>
      <c r="F6" s="106"/>
      <c r="G6" s="106"/>
      <c r="H6" s="106"/>
      <c r="I6" s="106"/>
      <c r="J6" s="106"/>
      <c r="Q6" s="218" t="s">
        <v>203</v>
      </c>
      <c r="R6" s="175" t="s">
        <v>210</v>
      </c>
    </row>
    <row r="7" spans="1:18" x14ac:dyDescent="0.3">
      <c r="B7" s="106"/>
      <c r="C7" s="106"/>
      <c r="D7" s="106"/>
      <c r="E7" s="106"/>
      <c r="F7" s="106"/>
      <c r="G7" s="106"/>
      <c r="H7" s="106"/>
      <c r="I7" s="106"/>
      <c r="J7" s="106"/>
      <c r="Q7" s="218" t="s">
        <v>205</v>
      </c>
      <c r="R7" s="175" t="s">
        <v>211</v>
      </c>
    </row>
    <row r="8" spans="1:18" x14ac:dyDescent="0.3">
      <c r="B8" s="106"/>
      <c r="C8" s="106"/>
      <c r="D8" s="106"/>
      <c r="E8" s="106"/>
      <c r="F8" s="106"/>
      <c r="G8" s="106"/>
      <c r="H8" s="106"/>
      <c r="I8" s="106"/>
      <c r="J8" s="106"/>
      <c r="Q8" s="218" t="s">
        <v>565</v>
      </c>
      <c r="R8" s="175" t="s">
        <v>566</v>
      </c>
    </row>
    <row r="9" spans="1:18" x14ac:dyDescent="0.3">
      <c r="B9" s="106"/>
      <c r="C9" s="106"/>
      <c r="D9" s="106"/>
      <c r="E9" s="106"/>
      <c r="F9" s="106"/>
      <c r="G9" s="106"/>
      <c r="H9" s="106"/>
      <c r="I9" s="106"/>
      <c r="J9" s="106"/>
      <c r="Q9" s="218" t="s">
        <v>567</v>
      </c>
      <c r="R9" s="175" t="s">
        <v>568</v>
      </c>
    </row>
    <row r="10" spans="1:18" x14ac:dyDescent="0.3">
      <c r="B10" s="106"/>
      <c r="C10" s="106"/>
      <c r="D10" s="106"/>
      <c r="E10" s="106"/>
      <c r="F10" s="106"/>
      <c r="G10" s="106"/>
      <c r="H10" s="106"/>
      <c r="I10" s="106"/>
      <c r="J10" s="106"/>
      <c r="Q10" s="218" t="s">
        <v>569</v>
      </c>
      <c r="R10" s="175" t="s">
        <v>574</v>
      </c>
    </row>
    <row r="11" spans="1:18" x14ac:dyDescent="0.3">
      <c r="B11" s="106"/>
      <c r="C11" s="106"/>
      <c r="D11" s="106"/>
      <c r="E11" s="106"/>
      <c r="F11" s="106"/>
      <c r="G11" s="106"/>
      <c r="H11" s="106"/>
      <c r="I11" s="106"/>
      <c r="J11" s="106"/>
      <c r="Q11" s="218" t="s">
        <v>204</v>
      </c>
      <c r="R11" s="175" t="s">
        <v>212</v>
      </c>
    </row>
    <row r="12" spans="1:18" x14ac:dyDescent="0.3">
      <c r="B12" s="106"/>
      <c r="C12" s="106"/>
      <c r="D12" s="106"/>
      <c r="E12" s="106"/>
      <c r="F12" s="106"/>
      <c r="G12" s="106"/>
      <c r="H12" s="106"/>
      <c r="I12" s="106"/>
      <c r="J12" s="106"/>
      <c r="Q12" s="218" t="s">
        <v>206</v>
      </c>
      <c r="R12" s="175" t="s">
        <v>213</v>
      </c>
    </row>
    <row r="13" spans="1:18" x14ac:dyDescent="0.3">
      <c r="B13" s="106"/>
      <c r="C13" s="106"/>
      <c r="D13" s="106"/>
      <c r="E13" s="106"/>
      <c r="F13" s="106"/>
      <c r="G13" s="106"/>
      <c r="H13" s="106"/>
      <c r="I13" s="106"/>
      <c r="J13" s="106"/>
      <c r="Q13" s="218" t="s">
        <v>570</v>
      </c>
      <c r="R13" s="175" t="s">
        <v>572</v>
      </c>
    </row>
    <row r="14" spans="1:18" x14ac:dyDescent="0.3">
      <c r="B14" s="106"/>
      <c r="C14" s="106"/>
      <c r="D14" s="106"/>
      <c r="E14" s="106"/>
      <c r="F14" s="106"/>
      <c r="G14" s="106"/>
      <c r="H14" s="106"/>
      <c r="I14" s="106"/>
      <c r="J14" s="106"/>
      <c r="Q14" s="218" t="s">
        <v>571</v>
      </c>
      <c r="R14" s="175" t="s">
        <v>573</v>
      </c>
    </row>
    <row r="15" spans="1:18" x14ac:dyDescent="0.3">
      <c r="B15" s="106"/>
      <c r="C15" s="106"/>
      <c r="D15" s="106"/>
      <c r="E15" s="106"/>
      <c r="F15" s="106"/>
      <c r="G15" s="106"/>
      <c r="H15" s="106"/>
      <c r="I15" s="106"/>
      <c r="J15" s="106"/>
      <c r="Q15" s="220" t="s">
        <v>406</v>
      </c>
      <c r="R15" s="343" t="s">
        <v>576</v>
      </c>
    </row>
    <row r="16" spans="1:18" x14ac:dyDescent="0.3">
      <c r="B16" s="106"/>
      <c r="C16" s="106"/>
      <c r="D16" s="106"/>
      <c r="E16" s="106"/>
      <c r="F16" s="106"/>
      <c r="G16" s="106"/>
      <c r="H16" s="106"/>
      <c r="I16" s="106"/>
      <c r="J16" s="106"/>
    </row>
    <row r="17" spans="1:12" x14ac:dyDescent="0.3">
      <c r="B17" s="106"/>
      <c r="C17" s="106"/>
      <c r="D17" s="106"/>
      <c r="E17" s="106"/>
      <c r="F17" s="106"/>
      <c r="G17" s="106"/>
      <c r="H17" s="106"/>
      <c r="I17" s="106"/>
      <c r="J17" s="106"/>
    </row>
    <row r="18" spans="1:12" x14ac:dyDescent="0.3">
      <c r="B18" s="106"/>
      <c r="C18" s="106"/>
      <c r="D18" s="106"/>
      <c r="E18" s="106"/>
      <c r="F18" s="106"/>
      <c r="G18" s="106"/>
      <c r="H18" s="106"/>
      <c r="I18" s="106"/>
      <c r="J18" s="106"/>
    </row>
    <row r="19" spans="1:12" x14ac:dyDescent="0.3">
      <c r="B19" s="106"/>
      <c r="C19" s="106"/>
      <c r="D19" s="106"/>
      <c r="E19" s="106"/>
      <c r="F19" s="106"/>
      <c r="G19" s="106"/>
      <c r="H19" s="137"/>
      <c r="I19" s="106"/>
      <c r="J19" s="106"/>
    </row>
    <row r="20" spans="1:12" x14ac:dyDescent="0.3">
      <c r="B20" s="106"/>
      <c r="C20" s="106"/>
      <c r="D20" s="106"/>
      <c r="E20" s="106"/>
      <c r="F20" s="106"/>
      <c r="G20" s="106"/>
      <c r="H20" s="106"/>
      <c r="I20" s="106"/>
      <c r="J20" s="106"/>
    </row>
    <row r="21" spans="1:12" x14ac:dyDescent="0.3">
      <c r="B21" s="106"/>
      <c r="C21" s="106"/>
      <c r="D21" s="106"/>
      <c r="E21" s="106"/>
      <c r="F21" s="106"/>
      <c r="G21" s="106"/>
      <c r="H21" s="106"/>
      <c r="I21" s="106"/>
      <c r="J21" s="106"/>
    </row>
    <row r="22" spans="1:12" x14ac:dyDescent="0.3">
      <c r="C22" s="60">
        <v>1.2989252247</v>
      </c>
      <c r="D22" s="60">
        <v>1.3781353360999999</v>
      </c>
      <c r="E22" s="60">
        <v>1.3636349616000001</v>
      </c>
      <c r="F22" s="60">
        <v>1.4554039463999999</v>
      </c>
      <c r="G22" s="60">
        <v>1.5363875726</v>
      </c>
    </row>
    <row r="24" spans="1:12" x14ac:dyDescent="0.3">
      <c r="A24"/>
      <c r="B24"/>
      <c r="C24" s="458" t="s">
        <v>50</v>
      </c>
      <c r="D24" s="458"/>
      <c r="E24" s="458"/>
      <c r="F24" s="458"/>
      <c r="G24" s="458"/>
      <c r="H24" s="23"/>
      <c r="I24" s="458" t="s">
        <v>77</v>
      </c>
      <c r="J24" s="458"/>
      <c r="K24" s="458"/>
      <c r="L24" s="458"/>
    </row>
    <row r="25" spans="1:12" x14ac:dyDescent="0.3">
      <c r="A25" s="98"/>
      <c r="B25" s="8"/>
      <c r="C25" s="59">
        <v>2023</v>
      </c>
      <c r="D25" s="59">
        <v>2024</v>
      </c>
      <c r="E25" s="59">
        <v>2025</v>
      </c>
      <c r="F25" s="59">
        <v>2026</v>
      </c>
      <c r="G25" s="59">
        <v>2027</v>
      </c>
      <c r="H25" s="25"/>
      <c r="I25" s="59">
        <v>2024</v>
      </c>
      <c r="J25" s="59">
        <v>2025</v>
      </c>
      <c r="K25" s="59">
        <v>2026</v>
      </c>
      <c r="L25" s="59">
        <v>2027</v>
      </c>
    </row>
    <row r="26" spans="1:12" x14ac:dyDescent="0.3">
      <c r="A26" s="98"/>
      <c r="B26" s="21" t="s">
        <v>203</v>
      </c>
      <c r="C26" s="60">
        <v>12.943383537000001</v>
      </c>
      <c r="D26" s="60">
        <v>13.234585620000001</v>
      </c>
      <c r="E26" s="60">
        <v>13.586086904</v>
      </c>
      <c r="F26" s="60">
        <v>13.649842173</v>
      </c>
      <c r="G26" s="60">
        <v>14.098660629999999</v>
      </c>
      <c r="H26" s="9"/>
      <c r="I26" s="5">
        <f t="shared" ref="I26:L27" si="0">D26-C26</f>
        <v>0.29120208299999994</v>
      </c>
      <c r="J26" s="5">
        <f t="shared" si="0"/>
        <v>0.35150128399999936</v>
      </c>
      <c r="K26" s="5">
        <f t="shared" si="0"/>
        <v>6.3755268999999615E-2</v>
      </c>
      <c r="L26" s="5">
        <f t="shared" si="0"/>
        <v>0.44881845699999978</v>
      </c>
    </row>
    <row r="27" spans="1:12" x14ac:dyDescent="0.3">
      <c r="A27" s="98"/>
      <c r="B27" s="21" t="s">
        <v>205</v>
      </c>
      <c r="C27" s="114">
        <v>6.4986191151000003</v>
      </c>
      <c r="D27" s="60">
        <v>7.0410874152999998</v>
      </c>
      <c r="E27" s="60">
        <v>7.4791562329000003</v>
      </c>
      <c r="F27" s="60">
        <v>7.7847000871000001</v>
      </c>
      <c r="G27" s="60">
        <v>8.1893042355999999</v>
      </c>
      <c r="H27" s="9"/>
      <c r="I27" s="5">
        <f t="shared" si="0"/>
        <v>0.54246830019999948</v>
      </c>
      <c r="J27" s="5">
        <f t="shared" si="0"/>
        <v>0.43806881760000049</v>
      </c>
      <c r="K27" s="5">
        <f t="shared" si="0"/>
        <v>0.30554385419999974</v>
      </c>
      <c r="L27" s="5">
        <f t="shared" si="0"/>
        <v>0.40460414849999982</v>
      </c>
    </row>
    <row r="28" spans="1:12" x14ac:dyDescent="0.3">
      <c r="A28" s="98"/>
      <c r="B28" s="109" t="s">
        <v>229</v>
      </c>
      <c r="C28" s="108">
        <f>C34-C26-C27-C29</f>
        <v>1.2235191289379976</v>
      </c>
      <c r="D28" s="108">
        <f>D34-D26-D27-D29</f>
        <v>1.173228991819999</v>
      </c>
      <c r="E28" s="108">
        <f>E34-E26-E27-E29</f>
        <v>1.1645435886399986</v>
      </c>
      <c r="F28" s="108">
        <f>F34-F26-F27-F29</f>
        <v>1.1908066942960003</v>
      </c>
      <c r="G28" s="108">
        <f>G34-G26-G27-G29</f>
        <v>1.163724593165</v>
      </c>
      <c r="H28" s="108"/>
      <c r="I28" s="5">
        <f>D28-C28</f>
        <v>-5.0290137117998679E-2</v>
      </c>
      <c r="J28" s="5">
        <f>E28-D28</f>
        <v>-8.6854031800003284E-3</v>
      </c>
      <c r="K28" s="5">
        <f>F28-E28</f>
        <v>2.6263105656001651E-2</v>
      </c>
      <c r="L28" s="5">
        <f>G28-F28</f>
        <v>-2.7082101131000291E-2</v>
      </c>
    </row>
    <row r="29" spans="1:12" x14ac:dyDescent="0.3">
      <c r="A29" s="98"/>
      <c r="B29" s="109" t="s">
        <v>575</v>
      </c>
      <c r="C29" s="108">
        <f>SUM(C30:C33)</f>
        <v>1.3159219069620001</v>
      </c>
      <c r="D29" s="108">
        <f>SUM(D30:D33)</f>
        <v>1.3946962648799999</v>
      </c>
      <c r="E29" s="108">
        <f>SUM(E30:E33)</f>
        <v>1.38176977546</v>
      </c>
      <c r="F29" s="108">
        <f>SUM(F30:F33)</f>
        <v>1.4766987926040003</v>
      </c>
      <c r="G29" s="108">
        <f>SUM(G30:G33)</f>
        <v>1.5584384282350001</v>
      </c>
      <c r="H29" s="108"/>
      <c r="I29" s="5">
        <f t="shared" ref="I29:I34" si="1">D29-C29</f>
        <v>7.8774357917999804E-2</v>
      </c>
      <c r="J29" s="5">
        <f t="shared" ref="J29:J34" si="2">E29-D29</f>
        <v>-1.2926489419999854E-2</v>
      </c>
      <c r="K29" s="5">
        <f t="shared" ref="K29:K34" si="3">F29-E29</f>
        <v>9.4929017144000261E-2</v>
      </c>
      <c r="L29" s="5">
        <f t="shared" ref="L29:L34" si="4">G29-F29</f>
        <v>8.1739635630999841E-2</v>
      </c>
    </row>
    <row r="30" spans="1:12" x14ac:dyDescent="0.3">
      <c r="A30" s="98"/>
      <c r="B30" s="23" t="s">
        <v>577</v>
      </c>
      <c r="C30" s="410">
        <v>1.0163213781</v>
      </c>
      <c r="D30" s="410">
        <v>1.0555092349999999</v>
      </c>
      <c r="E30" s="410">
        <v>1.0759574767</v>
      </c>
      <c r="F30" s="410">
        <v>1.0956399342000001</v>
      </c>
      <c r="G30" s="410">
        <v>1.1025459918</v>
      </c>
      <c r="H30" s="9"/>
      <c r="I30" s="412">
        <f t="shared" si="1"/>
        <v>3.9187856899999929E-2</v>
      </c>
      <c r="J30" s="412">
        <f t="shared" si="2"/>
        <v>2.0448241700000036E-2</v>
      </c>
      <c r="K30" s="412">
        <f t="shared" si="3"/>
        <v>1.9682457500000083E-2</v>
      </c>
      <c r="L30" s="412">
        <f t="shared" si="4"/>
        <v>6.9060575999999596E-3</v>
      </c>
    </row>
    <row r="31" spans="1:12" x14ac:dyDescent="0.3">
      <c r="A31" s="98"/>
      <c r="B31" s="23" t="s">
        <v>578</v>
      </c>
      <c r="C31" s="410">
        <v>0.16957591507</v>
      </c>
      <c r="D31" s="410">
        <v>0.20779904365999999</v>
      </c>
      <c r="E31" s="410">
        <v>0.19037609041</v>
      </c>
      <c r="F31" s="410">
        <v>0.23538550875</v>
      </c>
      <c r="G31" s="410">
        <v>0.29387005396999999</v>
      </c>
      <c r="H31" s="9"/>
      <c r="I31" s="412">
        <f t="shared" si="1"/>
        <v>3.8223128589999988E-2</v>
      </c>
      <c r="J31" s="412">
        <f t="shared" si="2"/>
        <v>-1.7422953249999984E-2</v>
      </c>
      <c r="K31" s="412">
        <f t="shared" si="3"/>
        <v>4.5009418339999996E-2</v>
      </c>
      <c r="L31" s="412">
        <f t="shared" si="4"/>
        <v>5.8484545219999989E-2</v>
      </c>
    </row>
    <row r="32" spans="1:12" x14ac:dyDescent="0.3">
      <c r="A32" s="98"/>
      <c r="B32" s="23" t="s">
        <v>579</v>
      </c>
      <c r="C32" s="410">
        <v>1.9337860251999999E-2</v>
      </c>
      <c r="D32" s="410">
        <v>2.2657311409999999E-2</v>
      </c>
      <c r="E32" s="410">
        <v>4.0404021934000001E-2</v>
      </c>
      <c r="F32" s="410">
        <v>4.2296335643999997E-2</v>
      </c>
      <c r="G32" s="410">
        <v>5.2842229315000003E-2</v>
      </c>
      <c r="H32" s="9"/>
      <c r="I32" s="412">
        <f t="shared" si="1"/>
        <v>3.3194511579999995E-3</v>
      </c>
      <c r="J32" s="412">
        <f t="shared" si="2"/>
        <v>1.7746710524000002E-2</v>
      </c>
      <c r="K32" s="412">
        <f t="shared" si="3"/>
        <v>1.8923137099999959E-3</v>
      </c>
      <c r="L32" s="412">
        <f t="shared" si="4"/>
        <v>1.0545893671000006E-2</v>
      </c>
    </row>
    <row r="33" spans="1:12" x14ac:dyDescent="0.3">
      <c r="A33" s="98"/>
      <c r="B33" s="25" t="s">
        <v>580</v>
      </c>
      <c r="C33" s="411">
        <v>0.11068675354</v>
      </c>
      <c r="D33" s="411">
        <v>0.10873067481</v>
      </c>
      <c r="E33" s="411">
        <v>7.5032186415999999E-2</v>
      </c>
      <c r="F33" s="411">
        <v>0.10337701401</v>
      </c>
      <c r="G33" s="411">
        <v>0.10918015315</v>
      </c>
      <c r="H33" s="49"/>
      <c r="I33" s="413">
        <f t="shared" si="1"/>
        <v>-1.9560787300000049E-3</v>
      </c>
      <c r="J33" s="413">
        <f t="shared" si="2"/>
        <v>-3.3698488393999998E-2</v>
      </c>
      <c r="K33" s="413">
        <f t="shared" si="3"/>
        <v>2.8344827594000005E-2</v>
      </c>
      <c r="L33" s="413">
        <f t="shared" si="4"/>
        <v>5.8031391399999965E-3</v>
      </c>
    </row>
    <row r="34" spans="1:12" x14ac:dyDescent="0.3">
      <c r="A34"/>
      <c r="B34" s="2" t="s">
        <v>202</v>
      </c>
      <c r="C34" s="60">
        <v>21.981443687999999</v>
      </c>
      <c r="D34" s="60">
        <v>22.843598291999999</v>
      </c>
      <c r="E34" s="60">
        <v>23.611556500999999</v>
      </c>
      <c r="F34" s="60">
        <v>24.102047747</v>
      </c>
      <c r="G34" s="60">
        <v>25.010127886999999</v>
      </c>
      <c r="H34"/>
      <c r="I34" s="5">
        <f t="shared" si="1"/>
        <v>0.86215460400000055</v>
      </c>
      <c r="J34" s="5">
        <f t="shared" si="2"/>
        <v>0.76795820899999967</v>
      </c>
      <c r="K34" s="5">
        <f t="shared" si="3"/>
        <v>0.49049124600000127</v>
      </c>
      <c r="L34" s="5">
        <f t="shared" si="4"/>
        <v>0.90808013999999915</v>
      </c>
    </row>
    <row r="35" spans="1:12" x14ac:dyDescent="0.3">
      <c r="B35" s="260" t="s">
        <v>998</v>
      </c>
      <c r="C35"/>
      <c r="D35" s="2"/>
      <c r="E35"/>
      <c r="F35"/>
      <c r="G35"/>
      <c r="H35"/>
      <c r="I35" s="2" t="s">
        <v>7</v>
      </c>
      <c r="J35" s="19">
        <f>E26/D26-1</f>
        <v>2.6559296535043186E-2</v>
      </c>
      <c r="K35" s="19">
        <f>F26/E26-1</f>
        <v>4.6926881485815919E-3</v>
      </c>
      <c r="L35" s="19">
        <f>G26/F26-1</f>
        <v>3.2880853222448492E-2</v>
      </c>
    </row>
    <row r="36" spans="1:12" x14ac:dyDescent="0.3">
      <c r="D36" s="108"/>
      <c r="E36" s="108"/>
      <c r="F36" s="108"/>
      <c r="G36" s="108"/>
    </row>
    <row r="38" spans="1:12" x14ac:dyDescent="0.3">
      <c r="A38" s="109"/>
      <c r="B38" s="109"/>
      <c r="C38" s="109" t="s">
        <v>232</v>
      </c>
      <c r="D38" s="109" t="s">
        <v>209</v>
      </c>
      <c r="E38" s="324" t="s">
        <v>208</v>
      </c>
      <c r="F38" s="324" t="s">
        <v>442</v>
      </c>
    </row>
    <row r="39" spans="1:12" x14ac:dyDescent="0.3">
      <c r="A39" s="109">
        <f t="shared" ref="A39:A86" si="5">YEAR(B39)</f>
        <v>2024</v>
      </c>
      <c r="B39" s="311">
        <v>45292</v>
      </c>
      <c r="C39" s="312">
        <v>21.129078676999999</v>
      </c>
      <c r="D39" s="105" t="e">
        <v>#N/A</v>
      </c>
      <c r="E39" s="313"/>
      <c r="F39" s="313">
        <v>21.129078676999999</v>
      </c>
      <c r="G39" s="103"/>
    </row>
    <row r="40" spans="1:12" x14ac:dyDescent="0.3">
      <c r="A40" s="109">
        <f t="shared" si="5"/>
        <v>2024</v>
      </c>
      <c r="B40" s="311">
        <v>45323</v>
      </c>
      <c r="C40" s="312">
        <v>22.243022551999999</v>
      </c>
      <c r="D40" s="105" t="e">
        <v>#N/A</v>
      </c>
      <c r="E40" s="313">
        <f t="shared" ref="E40:E49" si="6">AVERAGEIF($A$39:$A$100,A40,$F$39:$F$100)</f>
        <v>22.842990434666671</v>
      </c>
      <c r="F40" s="313">
        <v>22.243022551999999</v>
      </c>
      <c r="G40" s="103"/>
    </row>
    <row r="41" spans="1:12" x14ac:dyDescent="0.3">
      <c r="A41" s="109">
        <f t="shared" si="5"/>
        <v>2024</v>
      </c>
      <c r="B41" s="311">
        <v>45352</v>
      </c>
      <c r="C41" s="312">
        <v>22.658277323</v>
      </c>
      <c r="D41" s="105" t="e">
        <v>#N/A</v>
      </c>
      <c r="E41" s="313">
        <f t="shared" si="6"/>
        <v>22.842990434666671</v>
      </c>
      <c r="F41" s="313">
        <v>22.658277323</v>
      </c>
      <c r="G41" s="103"/>
      <c r="H41" s="104"/>
    </row>
    <row r="42" spans="1:12" x14ac:dyDescent="0.3">
      <c r="A42" s="109">
        <f t="shared" si="5"/>
        <v>2024</v>
      </c>
      <c r="B42" s="311">
        <v>45383</v>
      </c>
      <c r="C42" s="312">
        <v>22.895583266999999</v>
      </c>
      <c r="D42" s="105" t="e">
        <v>#N/A</v>
      </c>
      <c r="E42" s="313">
        <f t="shared" si="6"/>
        <v>22.842990434666671</v>
      </c>
      <c r="F42" s="313">
        <v>22.895583266999999</v>
      </c>
      <c r="G42" s="103"/>
    </row>
    <row r="43" spans="1:12" x14ac:dyDescent="0.3">
      <c r="A43" s="109">
        <f t="shared" si="5"/>
        <v>2024</v>
      </c>
      <c r="B43" s="311">
        <v>45413</v>
      </c>
      <c r="C43" s="312">
        <v>22.908524418999999</v>
      </c>
      <c r="D43" s="105" t="e">
        <v>#N/A</v>
      </c>
      <c r="E43" s="313">
        <f t="shared" si="6"/>
        <v>22.842990434666671</v>
      </c>
      <c r="F43" s="313">
        <v>22.908524418999999</v>
      </c>
      <c r="G43" s="103"/>
    </row>
    <row r="44" spans="1:12" x14ac:dyDescent="0.3">
      <c r="A44" s="109">
        <f t="shared" si="5"/>
        <v>2024</v>
      </c>
      <c r="B44" s="311">
        <v>45444</v>
      </c>
      <c r="C44" s="312">
        <v>22.964069200000001</v>
      </c>
      <c r="D44" s="105" t="e">
        <v>#N/A</v>
      </c>
      <c r="E44" s="313">
        <f t="shared" si="6"/>
        <v>22.842990434666671</v>
      </c>
      <c r="F44" s="313">
        <v>22.964069200000001</v>
      </c>
      <c r="G44" s="103"/>
    </row>
    <row r="45" spans="1:12" x14ac:dyDescent="0.3">
      <c r="A45" s="109">
        <f t="shared" si="5"/>
        <v>2024</v>
      </c>
      <c r="B45" s="311">
        <v>45474</v>
      </c>
      <c r="C45" s="312">
        <v>22.788602354999998</v>
      </c>
      <c r="D45" s="105" t="e">
        <v>#N/A</v>
      </c>
      <c r="E45" s="313">
        <f t="shared" si="6"/>
        <v>22.842990434666671</v>
      </c>
      <c r="F45" s="313">
        <v>22.788602354999998</v>
      </c>
      <c r="G45" s="103"/>
    </row>
    <row r="46" spans="1:12" x14ac:dyDescent="0.3">
      <c r="A46" s="109">
        <f t="shared" si="5"/>
        <v>2024</v>
      </c>
      <c r="B46" s="311">
        <v>45505</v>
      </c>
      <c r="C46" s="312">
        <v>23.188880483999998</v>
      </c>
      <c r="D46" s="105" t="e">
        <v>#N/A</v>
      </c>
      <c r="E46" s="313">
        <f t="shared" si="6"/>
        <v>22.842990434666671</v>
      </c>
      <c r="F46" s="313">
        <v>23.188880483999998</v>
      </c>
      <c r="G46" s="103"/>
    </row>
    <row r="47" spans="1:12" x14ac:dyDescent="0.3">
      <c r="A47" s="109">
        <f t="shared" si="5"/>
        <v>2024</v>
      </c>
      <c r="B47" s="311">
        <v>45536</v>
      </c>
      <c r="C47" s="312">
        <v>22.9912691</v>
      </c>
      <c r="D47" s="105" t="e">
        <v>#N/A</v>
      </c>
      <c r="E47" s="313">
        <f t="shared" si="6"/>
        <v>22.842990434666671</v>
      </c>
      <c r="F47" s="313">
        <v>22.9912691</v>
      </c>
      <c r="G47" s="103"/>
    </row>
    <row r="48" spans="1:12" x14ac:dyDescent="0.3">
      <c r="A48" s="109">
        <f t="shared" si="5"/>
        <v>2024</v>
      </c>
      <c r="B48" s="311">
        <v>45566</v>
      </c>
      <c r="C48" s="312">
        <v>23.515549451999998</v>
      </c>
      <c r="D48" s="105" t="e">
        <v>#N/A</v>
      </c>
      <c r="E48" s="313">
        <f t="shared" si="6"/>
        <v>22.842990434666671</v>
      </c>
      <c r="F48" s="313">
        <v>23.515549451999998</v>
      </c>
      <c r="G48" s="103"/>
    </row>
    <row r="49" spans="1:8" x14ac:dyDescent="0.3">
      <c r="A49" s="109">
        <f t="shared" si="5"/>
        <v>2024</v>
      </c>
      <c r="B49" s="311">
        <v>45597</v>
      </c>
      <c r="C49" s="312">
        <v>23.4985</v>
      </c>
      <c r="D49" s="105" t="e">
        <v>#N/A</v>
      </c>
      <c r="E49" s="313">
        <f t="shared" si="6"/>
        <v>22.842990434666671</v>
      </c>
      <c r="F49" s="313">
        <v>23.4985</v>
      </c>
      <c r="G49" s="103"/>
    </row>
    <row r="50" spans="1:8" x14ac:dyDescent="0.3">
      <c r="A50" s="109">
        <f t="shared" si="5"/>
        <v>2024</v>
      </c>
      <c r="B50" s="311">
        <v>45627</v>
      </c>
      <c r="C50" s="312">
        <v>23.334528386999999</v>
      </c>
      <c r="D50" s="105" t="e">
        <v>#N/A</v>
      </c>
      <c r="E50" s="313"/>
      <c r="F50" s="313">
        <v>23.334528386999999</v>
      </c>
      <c r="G50" s="103"/>
    </row>
    <row r="51" spans="1:8" x14ac:dyDescent="0.3">
      <c r="A51" s="109">
        <f t="shared" si="5"/>
        <v>2025</v>
      </c>
      <c r="B51" s="311">
        <v>45658</v>
      </c>
      <c r="C51" s="312">
        <v>22.346916289999999</v>
      </c>
      <c r="D51" s="105" t="e">
        <v>#N/A</v>
      </c>
      <c r="E51" s="313"/>
      <c r="F51" s="313">
        <v>22.346916289999999</v>
      </c>
      <c r="G51" s="103"/>
    </row>
    <row r="52" spans="1:8" x14ac:dyDescent="0.3">
      <c r="A52" s="109">
        <f t="shared" si="5"/>
        <v>2025</v>
      </c>
      <c r="B52" s="311">
        <v>45689</v>
      </c>
      <c r="C52" s="312">
        <v>22.665701786</v>
      </c>
      <c r="D52" s="105" t="e">
        <v>#N/A</v>
      </c>
      <c r="E52" s="313">
        <f>AVERAGEIF($A$39:$A$100,A52,$F$39:$F$100)</f>
        <v>23.606656995416667</v>
      </c>
      <c r="F52" s="313">
        <v>22.665701786</v>
      </c>
      <c r="G52" s="103"/>
    </row>
    <row r="53" spans="1:8" x14ac:dyDescent="0.3">
      <c r="A53" s="109">
        <f t="shared" si="5"/>
        <v>2025</v>
      </c>
      <c r="B53" s="311">
        <v>45717</v>
      </c>
      <c r="C53" s="312">
        <v>23.219827386999999</v>
      </c>
      <c r="D53" s="105" t="e">
        <v>#N/A</v>
      </c>
      <c r="E53" s="313">
        <f t="shared" ref="E53:E61" si="7">AVERAGEIF($A$39:$A$100,A53,$F$39:$F$100)</f>
        <v>23.606656995416667</v>
      </c>
      <c r="F53" s="313">
        <v>23.219827386999999</v>
      </c>
      <c r="G53" s="103"/>
      <c r="H53" s="104"/>
    </row>
    <row r="54" spans="1:8" x14ac:dyDescent="0.3">
      <c r="A54" s="109">
        <f t="shared" si="5"/>
        <v>2025</v>
      </c>
      <c r="B54" s="311">
        <v>45748</v>
      </c>
      <c r="C54" s="312">
        <v>23.244844467</v>
      </c>
      <c r="D54" s="105" t="e">
        <v>#N/A</v>
      </c>
      <c r="E54" s="313">
        <f t="shared" si="7"/>
        <v>23.606656995416667</v>
      </c>
      <c r="F54" s="313">
        <v>23.244844467</v>
      </c>
      <c r="G54" s="103"/>
    </row>
    <row r="55" spans="1:8" x14ac:dyDescent="0.3">
      <c r="A55" s="109">
        <f t="shared" si="5"/>
        <v>2025</v>
      </c>
      <c r="B55" s="311">
        <v>45778</v>
      </c>
      <c r="C55" s="312">
        <v>23.525363644999999</v>
      </c>
      <c r="D55" s="105" t="e">
        <v>#N/A</v>
      </c>
      <c r="E55" s="313">
        <f t="shared" si="7"/>
        <v>23.606656995416667</v>
      </c>
      <c r="F55" s="313">
        <v>23.525363644999999</v>
      </c>
      <c r="G55" s="103"/>
    </row>
    <row r="56" spans="1:8" x14ac:dyDescent="0.3">
      <c r="A56" s="109">
        <f t="shared" si="5"/>
        <v>2025</v>
      </c>
      <c r="B56" s="311">
        <v>45809</v>
      </c>
      <c r="C56" s="312">
        <v>23.712115366999999</v>
      </c>
      <c r="D56" s="105" t="e">
        <v>#N/A</v>
      </c>
      <c r="E56" s="313">
        <f t="shared" si="7"/>
        <v>23.606656995416667</v>
      </c>
      <c r="F56" s="313">
        <v>23.712115366999999</v>
      </c>
      <c r="G56" s="103"/>
    </row>
    <row r="57" spans="1:8" x14ac:dyDescent="0.3">
      <c r="A57" s="109">
        <f t="shared" si="5"/>
        <v>2025</v>
      </c>
      <c r="B57" s="311">
        <v>45839</v>
      </c>
      <c r="C57" s="312">
        <v>23.890237355</v>
      </c>
      <c r="D57" s="105" t="e">
        <v>#N/A</v>
      </c>
      <c r="E57" s="313">
        <f t="shared" si="7"/>
        <v>23.606656995416667</v>
      </c>
      <c r="F57" s="313">
        <v>23.890237355</v>
      </c>
      <c r="G57" s="103"/>
    </row>
    <row r="58" spans="1:8" x14ac:dyDescent="0.3">
      <c r="A58" s="109">
        <f t="shared" si="5"/>
        <v>2025</v>
      </c>
      <c r="B58" s="311">
        <v>45870</v>
      </c>
      <c r="C58" s="312">
        <v>24.116929097</v>
      </c>
      <c r="D58" s="105" t="e">
        <v>#N/A</v>
      </c>
      <c r="E58" s="313">
        <f t="shared" si="7"/>
        <v>23.606656995416667</v>
      </c>
      <c r="F58" s="313">
        <v>24.116929097</v>
      </c>
      <c r="G58" s="103"/>
    </row>
    <row r="59" spans="1:8" x14ac:dyDescent="0.3">
      <c r="A59" s="109">
        <f t="shared" si="5"/>
        <v>2025</v>
      </c>
      <c r="B59" s="311">
        <v>45901</v>
      </c>
      <c r="C59" s="312">
        <v>24.295439600000002</v>
      </c>
      <c r="D59" s="105" t="e">
        <v>#N/A</v>
      </c>
      <c r="E59" s="313">
        <f t="shared" si="7"/>
        <v>23.606656995416667</v>
      </c>
      <c r="F59" s="313">
        <v>24.295439600000002</v>
      </c>
      <c r="G59" s="103"/>
    </row>
    <row r="60" spans="1:8" x14ac:dyDescent="0.3">
      <c r="A60" s="109">
        <f t="shared" si="5"/>
        <v>2025</v>
      </c>
      <c r="B60" s="311">
        <v>45931</v>
      </c>
      <c r="C60" s="312">
        <v>24.146539935</v>
      </c>
      <c r="D60" s="105" t="e">
        <v>#N/A</v>
      </c>
      <c r="E60" s="313">
        <f t="shared" si="7"/>
        <v>23.606656995416667</v>
      </c>
      <c r="F60" s="313">
        <v>24.146539935</v>
      </c>
      <c r="G60" s="103"/>
    </row>
    <row r="61" spans="1:8" x14ac:dyDescent="0.3">
      <c r="A61" s="109">
        <f t="shared" si="5"/>
        <v>2025</v>
      </c>
      <c r="B61" s="311">
        <v>45962</v>
      </c>
      <c r="C61" s="312">
        <v>24.208774500000001</v>
      </c>
      <c r="D61" s="105" t="e">
        <v>#N/A</v>
      </c>
      <c r="E61" s="313">
        <f t="shared" si="7"/>
        <v>23.606656995416667</v>
      </c>
      <c r="F61" s="313">
        <v>24.208774500000001</v>
      </c>
      <c r="G61" s="103"/>
    </row>
    <row r="62" spans="1:8" x14ac:dyDescent="0.3">
      <c r="A62" s="109">
        <f t="shared" si="5"/>
        <v>2025</v>
      </c>
      <c r="B62" s="311">
        <v>45992</v>
      </c>
      <c r="C62" s="312">
        <v>23.907194516000001</v>
      </c>
      <c r="D62" s="105" t="e">
        <v>#N/A</v>
      </c>
      <c r="E62" s="313"/>
      <c r="F62" s="313">
        <v>23.907194516000001</v>
      </c>
      <c r="G62" s="103"/>
    </row>
    <row r="63" spans="1:8" x14ac:dyDescent="0.3">
      <c r="A63" s="109">
        <f t="shared" si="5"/>
        <v>2026</v>
      </c>
      <c r="B63" s="311">
        <v>46023</v>
      </c>
      <c r="C63" s="312">
        <v>22.957596806000002</v>
      </c>
      <c r="D63" s="105" t="e">
        <v>#N/A</v>
      </c>
      <c r="E63" s="313"/>
      <c r="F63" s="313">
        <v>22.957596806000002</v>
      </c>
      <c r="G63" s="103"/>
    </row>
    <row r="64" spans="1:8" x14ac:dyDescent="0.3">
      <c r="A64" s="109">
        <f t="shared" si="5"/>
        <v>2026</v>
      </c>
      <c r="B64" s="311">
        <v>46054</v>
      </c>
      <c r="C64" s="312">
        <v>23.855298535999999</v>
      </c>
      <c r="D64" s="105" t="e">
        <v>#N/A</v>
      </c>
      <c r="E64" s="313">
        <f>AVERAGEIF($A$39:$A$100,A64,$F$39:$F$100)</f>
        <v>24.101645266999999</v>
      </c>
      <c r="F64" s="313">
        <v>23.855298535999999</v>
      </c>
      <c r="G64" s="103"/>
    </row>
    <row r="65" spans="1:8" x14ac:dyDescent="0.3">
      <c r="A65" s="109">
        <f t="shared" si="5"/>
        <v>2026</v>
      </c>
      <c r="B65" s="311">
        <v>46082</v>
      </c>
      <c r="C65" s="312">
        <v>23.977089653</v>
      </c>
      <c r="D65" s="105" t="e">
        <v>#N/A</v>
      </c>
      <c r="E65" s="313">
        <f t="shared" ref="E65:E73" si="8">AVERAGEIF($A$39:$A$100,A65,$F$39:$F$100)</f>
        <v>24.101645266999999</v>
      </c>
      <c r="F65" s="313">
        <v>23.977089653</v>
      </c>
      <c r="G65" s="103"/>
      <c r="H65" s="104"/>
    </row>
    <row r="66" spans="1:8" x14ac:dyDescent="0.3">
      <c r="A66" s="109">
        <f t="shared" si="5"/>
        <v>2026</v>
      </c>
      <c r="B66" s="311">
        <v>46113</v>
      </c>
      <c r="C66" s="312">
        <v>24.023813309000001</v>
      </c>
      <c r="D66" s="105">
        <v>24.023813309000001</v>
      </c>
      <c r="E66" s="313">
        <f t="shared" si="8"/>
        <v>24.101645266999999</v>
      </c>
      <c r="F66" s="313">
        <v>24.023813309000001</v>
      </c>
      <c r="G66" s="103"/>
    </row>
    <row r="67" spans="1:8" x14ac:dyDescent="0.3">
      <c r="A67" s="109">
        <f t="shared" si="5"/>
        <v>2026</v>
      </c>
      <c r="B67" s="311">
        <v>46143</v>
      </c>
      <c r="C67" s="312" t="e">
        <v>#N/A</v>
      </c>
      <c r="D67" s="105">
        <v>24.116713300000001</v>
      </c>
      <c r="E67" s="313">
        <f t="shared" si="8"/>
        <v>24.101645266999999</v>
      </c>
      <c r="F67" s="313">
        <v>24.116713300000001</v>
      </c>
      <c r="G67" s="103"/>
    </row>
    <row r="68" spans="1:8" x14ac:dyDescent="0.3">
      <c r="A68" s="109">
        <f t="shared" si="5"/>
        <v>2026</v>
      </c>
      <c r="B68" s="311">
        <v>46174</v>
      </c>
      <c r="C68" s="312" t="e">
        <v>#N/A</v>
      </c>
      <c r="D68" s="105">
        <v>24.272584699999999</v>
      </c>
      <c r="E68" s="313">
        <f t="shared" si="8"/>
        <v>24.101645266999999</v>
      </c>
      <c r="F68" s="313">
        <v>24.272584699999999</v>
      </c>
      <c r="G68" s="103"/>
    </row>
    <row r="69" spans="1:8" x14ac:dyDescent="0.3">
      <c r="A69" s="109">
        <f t="shared" si="5"/>
        <v>2026</v>
      </c>
      <c r="B69" s="311">
        <v>46204</v>
      </c>
      <c r="C69" s="312" t="e">
        <v>#N/A</v>
      </c>
      <c r="D69" s="105">
        <v>24.226451300000001</v>
      </c>
      <c r="E69" s="313">
        <f t="shared" si="8"/>
        <v>24.101645266999999</v>
      </c>
      <c r="F69" s="313">
        <v>24.226451300000001</v>
      </c>
      <c r="G69" s="103"/>
    </row>
    <row r="70" spans="1:8" x14ac:dyDescent="0.3">
      <c r="A70" s="109">
        <f t="shared" si="5"/>
        <v>2026</v>
      </c>
      <c r="B70" s="311">
        <v>46235</v>
      </c>
      <c r="C70" s="312" t="e">
        <v>#N/A</v>
      </c>
      <c r="D70" s="105">
        <v>24.306933799999999</v>
      </c>
      <c r="E70" s="313">
        <f t="shared" si="8"/>
        <v>24.101645266999999</v>
      </c>
      <c r="F70" s="313">
        <v>24.306933799999999</v>
      </c>
      <c r="G70" s="103"/>
    </row>
    <row r="71" spans="1:8" x14ac:dyDescent="0.3">
      <c r="A71" s="109">
        <f t="shared" si="5"/>
        <v>2026</v>
      </c>
      <c r="B71" s="311">
        <v>46266</v>
      </c>
      <c r="C71" s="312" t="e">
        <v>#N/A</v>
      </c>
      <c r="D71" s="105">
        <v>24.161265499999999</v>
      </c>
      <c r="E71" s="313">
        <f t="shared" si="8"/>
        <v>24.101645266999999</v>
      </c>
      <c r="F71" s="313">
        <v>24.161265499999999</v>
      </c>
      <c r="G71" s="103"/>
    </row>
    <row r="72" spans="1:8" x14ac:dyDescent="0.3">
      <c r="A72" s="109">
        <f t="shared" si="5"/>
        <v>2026</v>
      </c>
      <c r="B72" s="311">
        <v>46296</v>
      </c>
      <c r="C72" s="312" t="e">
        <v>#N/A</v>
      </c>
      <c r="D72" s="105">
        <v>24.296010899999999</v>
      </c>
      <c r="E72" s="313">
        <f t="shared" si="8"/>
        <v>24.101645266999999</v>
      </c>
      <c r="F72" s="313">
        <v>24.296010899999999</v>
      </c>
      <c r="G72" s="103"/>
    </row>
    <row r="73" spans="1:8" x14ac:dyDescent="0.3">
      <c r="A73" s="109">
        <f t="shared" si="5"/>
        <v>2026</v>
      </c>
      <c r="B73" s="311">
        <v>46327</v>
      </c>
      <c r="C73" s="312" t="e">
        <v>#N/A</v>
      </c>
      <c r="D73" s="105">
        <v>24.541052499999999</v>
      </c>
      <c r="E73" s="313">
        <f t="shared" si="8"/>
        <v>24.101645266999999</v>
      </c>
      <c r="F73" s="313">
        <v>24.541052499999999</v>
      </c>
      <c r="G73" s="103"/>
    </row>
    <row r="74" spans="1:8" x14ac:dyDescent="0.3">
      <c r="A74" s="109">
        <f t="shared" si="5"/>
        <v>2026</v>
      </c>
      <c r="B74" s="311">
        <v>46357</v>
      </c>
      <c r="C74" s="312" t="e">
        <v>#N/A</v>
      </c>
      <c r="D74" s="105">
        <v>24.4849329</v>
      </c>
      <c r="E74" s="313"/>
      <c r="F74" s="313">
        <v>24.4849329</v>
      </c>
      <c r="G74" s="103"/>
    </row>
    <row r="75" spans="1:8" x14ac:dyDescent="0.3">
      <c r="A75" s="109">
        <f t="shared" si="5"/>
        <v>2027</v>
      </c>
      <c r="B75" s="311">
        <v>46388</v>
      </c>
      <c r="C75" s="312" t="e">
        <v>#N/A</v>
      </c>
      <c r="D75" s="105">
        <v>24.494220599999998</v>
      </c>
      <c r="E75" s="313"/>
      <c r="F75" s="313">
        <v>24.494220599999998</v>
      </c>
      <c r="G75" s="103"/>
    </row>
    <row r="76" spans="1:8" x14ac:dyDescent="0.3">
      <c r="A76" s="109">
        <f t="shared" si="5"/>
        <v>2027</v>
      </c>
      <c r="B76" s="311">
        <v>46419</v>
      </c>
      <c r="C76" s="312" t="e">
        <v>#N/A</v>
      </c>
      <c r="D76" s="105">
        <v>24.320935299999999</v>
      </c>
      <c r="E76" s="313">
        <f>AVERAGEIF($A$39:$A$100,A76,$F$39:$F$100)</f>
        <v>25.006085258333332</v>
      </c>
      <c r="F76" s="313">
        <v>24.320935299999999</v>
      </c>
      <c r="G76" s="103"/>
    </row>
    <row r="77" spans="1:8" x14ac:dyDescent="0.3">
      <c r="A77" s="109">
        <f t="shared" si="5"/>
        <v>2027</v>
      </c>
      <c r="B77" s="311">
        <v>46447</v>
      </c>
      <c r="C77" s="312" t="e">
        <v>#N/A</v>
      </c>
      <c r="D77" s="105">
        <v>24.745725499999999</v>
      </c>
      <c r="E77" s="313">
        <f t="shared" ref="E77:E85" si="9">AVERAGEIF($A$39:$A$100,A77,$F$39:$F$100)</f>
        <v>25.006085258333332</v>
      </c>
      <c r="F77" s="313">
        <v>24.745725499999999</v>
      </c>
      <c r="G77" s="103"/>
      <c r="H77" s="104"/>
    </row>
    <row r="78" spans="1:8" x14ac:dyDescent="0.3">
      <c r="A78" s="109">
        <f t="shared" si="5"/>
        <v>2027</v>
      </c>
      <c r="B78" s="311">
        <v>46478</v>
      </c>
      <c r="C78" s="312" t="e">
        <v>#N/A</v>
      </c>
      <c r="D78" s="105">
        <v>24.9559152</v>
      </c>
      <c r="E78" s="313">
        <f t="shared" si="9"/>
        <v>25.006085258333332</v>
      </c>
      <c r="F78" s="313">
        <v>24.9559152</v>
      </c>
      <c r="G78" s="103"/>
    </row>
    <row r="79" spans="1:8" x14ac:dyDescent="0.3">
      <c r="A79" s="109">
        <f t="shared" si="5"/>
        <v>2027</v>
      </c>
      <c r="B79" s="311">
        <v>46508</v>
      </c>
      <c r="C79" s="312" t="e">
        <v>#N/A</v>
      </c>
      <c r="D79" s="105">
        <v>25.088837999999999</v>
      </c>
      <c r="E79" s="313">
        <f t="shared" si="9"/>
        <v>25.006085258333332</v>
      </c>
      <c r="F79" s="313">
        <v>25.088837999999999</v>
      </c>
      <c r="G79" s="103"/>
    </row>
    <row r="80" spans="1:8" x14ac:dyDescent="0.3">
      <c r="A80" s="109">
        <f t="shared" si="5"/>
        <v>2027</v>
      </c>
      <c r="B80" s="311">
        <v>46539</v>
      </c>
      <c r="C80" s="312" t="e">
        <v>#N/A</v>
      </c>
      <c r="D80" s="105">
        <v>25.152302200000001</v>
      </c>
      <c r="E80" s="313">
        <f t="shared" si="9"/>
        <v>25.006085258333332</v>
      </c>
      <c r="F80" s="313">
        <v>25.152302200000001</v>
      </c>
      <c r="G80" s="103"/>
    </row>
    <row r="81" spans="1:7" x14ac:dyDescent="0.3">
      <c r="A81" s="109">
        <f t="shared" si="5"/>
        <v>2027</v>
      </c>
      <c r="B81" s="311">
        <v>46569</v>
      </c>
      <c r="C81" s="312" t="e">
        <v>#N/A</v>
      </c>
      <c r="D81" s="105">
        <v>25.1140489</v>
      </c>
      <c r="E81" s="313">
        <f t="shared" si="9"/>
        <v>25.006085258333332</v>
      </c>
      <c r="F81" s="313">
        <v>25.1140489</v>
      </c>
      <c r="G81" s="103"/>
    </row>
    <row r="82" spans="1:7" x14ac:dyDescent="0.3">
      <c r="A82" s="109">
        <f t="shared" si="5"/>
        <v>2027</v>
      </c>
      <c r="B82" s="311">
        <v>46600</v>
      </c>
      <c r="C82" s="312" t="e">
        <v>#N/A</v>
      </c>
      <c r="D82" s="105">
        <v>25.211430700000001</v>
      </c>
      <c r="E82" s="313">
        <f t="shared" si="9"/>
        <v>25.006085258333332</v>
      </c>
      <c r="F82" s="313">
        <v>25.211430700000001</v>
      </c>
      <c r="G82" s="103"/>
    </row>
    <row r="83" spans="1:7" x14ac:dyDescent="0.3">
      <c r="A83" s="109">
        <f t="shared" si="5"/>
        <v>2027</v>
      </c>
      <c r="B83" s="311">
        <v>46631</v>
      </c>
      <c r="C83" s="312" t="e">
        <v>#N/A</v>
      </c>
      <c r="D83" s="105">
        <v>25.0893546</v>
      </c>
      <c r="E83" s="313">
        <f t="shared" si="9"/>
        <v>25.006085258333332</v>
      </c>
      <c r="F83" s="313">
        <v>25.0893546</v>
      </c>
      <c r="G83" s="103"/>
    </row>
    <row r="84" spans="1:7" x14ac:dyDescent="0.3">
      <c r="A84" s="109">
        <f t="shared" si="5"/>
        <v>2027</v>
      </c>
      <c r="B84" s="311">
        <v>46661</v>
      </c>
      <c r="C84" s="312" t="e">
        <v>#N/A</v>
      </c>
      <c r="D84" s="105">
        <v>25.204200799999999</v>
      </c>
      <c r="E84" s="313">
        <f t="shared" si="9"/>
        <v>25.006085258333332</v>
      </c>
      <c r="F84" s="313">
        <v>25.204200799999999</v>
      </c>
      <c r="G84" s="103"/>
    </row>
    <row r="85" spans="1:7" x14ac:dyDescent="0.3">
      <c r="A85" s="109">
        <f t="shared" si="5"/>
        <v>2027</v>
      </c>
      <c r="B85" s="311">
        <v>46692</v>
      </c>
      <c r="C85" s="312" t="e">
        <v>#N/A</v>
      </c>
      <c r="D85" s="105">
        <v>25.406659300000001</v>
      </c>
      <c r="E85" s="313">
        <f t="shared" si="9"/>
        <v>25.006085258333332</v>
      </c>
      <c r="F85" s="313">
        <v>25.406659300000001</v>
      </c>
      <c r="G85" s="103"/>
    </row>
    <row r="86" spans="1:7" x14ac:dyDescent="0.3">
      <c r="A86" s="109">
        <f t="shared" si="5"/>
        <v>2027</v>
      </c>
      <c r="B86" s="311">
        <v>46722</v>
      </c>
      <c r="C86" s="312" t="e">
        <v>#N/A</v>
      </c>
      <c r="D86" s="105">
        <v>25.289391999999999</v>
      </c>
      <c r="E86" s="313"/>
      <c r="F86" s="313">
        <v>25.289391999999999</v>
      </c>
      <c r="G86" s="103"/>
    </row>
    <row r="87" spans="1:7" x14ac:dyDescent="0.3">
      <c r="F87" s="104"/>
      <c r="G87" s="103"/>
    </row>
    <row r="88" spans="1:7" x14ac:dyDescent="0.3">
      <c r="F88" s="104"/>
      <c r="G88" s="103"/>
    </row>
    <row r="89" spans="1:7" x14ac:dyDescent="0.3">
      <c r="F89" s="104"/>
      <c r="G89" s="103"/>
    </row>
    <row r="90" spans="1:7" x14ac:dyDescent="0.3">
      <c r="F90" s="104"/>
      <c r="G90" s="103"/>
    </row>
    <row r="91" spans="1:7" x14ac:dyDescent="0.3">
      <c r="F91" s="104"/>
      <c r="G91" s="103"/>
    </row>
    <row r="92" spans="1:7" x14ac:dyDescent="0.3">
      <c r="A92" s="4"/>
      <c r="B92" s="4" t="s">
        <v>0</v>
      </c>
      <c r="F92" s="104"/>
      <c r="G92" s="103"/>
    </row>
    <row r="93" spans="1:7" x14ac:dyDescent="0.3">
      <c r="A93">
        <v>2.5</v>
      </c>
      <c r="B93" s="13">
        <v>-1</v>
      </c>
      <c r="F93" s="104"/>
      <c r="G93" s="103"/>
    </row>
    <row r="94" spans="1:7" x14ac:dyDescent="0.3">
      <c r="A94">
        <v>2.5</v>
      </c>
      <c r="B94" s="13">
        <v>2</v>
      </c>
      <c r="F94" s="104"/>
      <c r="G94" s="103"/>
    </row>
    <row r="95" spans="1:7" x14ac:dyDescent="0.3">
      <c r="F95" s="104"/>
      <c r="G95" s="103"/>
    </row>
    <row r="96" spans="1:7" x14ac:dyDescent="0.3">
      <c r="F96" s="104"/>
      <c r="G96" s="103"/>
    </row>
    <row r="97" spans="6:7" x14ac:dyDescent="0.3">
      <c r="F97" s="104"/>
      <c r="G97" s="103"/>
    </row>
    <row r="98" spans="6:7" x14ac:dyDescent="0.3">
      <c r="F98" s="104"/>
      <c r="G98" s="103"/>
    </row>
    <row r="99" spans="6:7" x14ac:dyDescent="0.3">
      <c r="F99" s="104"/>
      <c r="G99" s="103"/>
    </row>
    <row r="100" spans="6:7" x14ac:dyDescent="0.3">
      <c r="F100" s="104"/>
      <c r="G100" s="103"/>
    </row>
    <row r="101" spans="6:7" x14ac:dyDescent="0.3">
      <c r="F101" s="104"/>
      <c r="G101" s="103"/>
    </row>
    <row r="102" spans="6:7" x14ac:dyDescent="0.3">
      <c r="F102" s="104"/>
      <c r="G102" s="103"/>
    </row>
    <row r="103" spans="6:7" x14ac:dyDescent="0.3">
      <c r="F103" s="104"/>
      <c r="G103" s="103"/>
    </row>
    <row r="104" spans="6:7" x14ac:dyDescent="0.3">
      <c r="F104" s="104"/>
      <c r="G104" s="103"/>
    </row>
    <row r="105" spans="6:7" x14ac:dyDescent="0.3">
      <c r="F105" s="104"/>
      <c r="G105" s="103"/>
    </row>
    <row r="106" spans="6:7" x14ac:dyDescent="0.3">
      <c r="F106" s="104"/>
      <c r="G106" s="103"/>
    </row>
    <row r="107" spans="6:7" x14ac:dyDescent="0.3">
      <c r="F107" s="104"/>
      <c r="G107" s="103"/>
    </row>
    <row r="108" spans="6:7" x14ac:dyDescent="0.3">
      <c r="F108" s="104"/>
      <c r="G108" s="103"/>
    </row>
    <row r="109" spans="6:7" x14ac:dyDescent="0.3">
      <c r="F109" s="104"/>
      <c r="G109" s="103"/>
    </row>
    <row r="110" spans="6:7" x14ac:dyDescent="0.3">
      <c r="F110" s="104"/>
    </row>
    <row r="111" spans="6:7" x14ac:dyDescent="0.3">
      <c r="F111" s="104"/>
    </row>
    <row r="112" spans="6:7" x14ac:dyDescent="0.3">
      <c r="F112" s="104"/>
    </row>
    <row r="113" spans="6:6" x14ac:dyDescent="0.3">
      <c r="F113" s="104"/>
    </row>
    <row r="114" spans="6:6" x14ac:dyDescent="0.3">
      <c r="F114" s="104"/>
    </row>
    <row r="115" spans="6:6" x14ac:dyDescent="0.3">
      <c r="F115" s="104"/>
    </row>
    <row r="116" spans="6:6" x14ac:dyDescent="0.3">
      <c r="F116" s="104"/>
    </row>
    <row r="117" spans="6:6" x14ac:dyDescent="0.3">
      <c r="F117" s="104"/>
    </row>
    <row r="118" spans="6:6" x14ac:dyDescent="0.3">
      <c r="F118" s="104"/>
    </row>
    <row r="119" spans="6:6" x14ac:dyDescent="0.3">
      <c r="F119" s="104"/>
    </row>
    <row r="120" spans="6:6" x14ac:dyDescent="0.3">
      <c r="F120" s="104"/>
    </row>
    <row r="121" spans="6:6" x14ac:dyDescent="0.3">
      <c r="F121" s="104"/>
    </row>
    <row r="122" spans="6:6" x14ac:dyDescent="0.3">
      <c r="F122" s="104"/>
    </row>
    <row r="123" spans="6:6" x14ac:dyDescent="0.3">
      <c r="F123" s="104"/>
    </row>
    <row r="124" spans="6:6" x14ac:dyDescent="0.3">
      <c r="F124" s="104"/>
    </row>
    <row r="125" spans="6:6" x14ac:dyDescent="0.3">
      <c r="F125" s="104"/>
    </row>
    <row r="126" spans="6:6" x14ac:dyDescent="0.3">
      <c r="F126" s="104"/>
    </row>
    <row r="127" spans="6:6" x14ac:dyDescent="0.3">
      <c r="F127" s="104"/>
    </row>
    <row r="128" spans="6:6" x14ac:dyDescent="0.3">
      <c r="F128" s="104"/>
    </row>
    <row r="129" spans="6:6" x14ac:dyDescent="0.3">
      <c r="F129" s="104"/>
    </row>
    <row r="130" spans="6:6" x14ac:dyDescent="0.3">
      <c r="F130" s="104"/>
    </row>
    <row r="131" spans="6:6" x14ac:dyDescent="0.3">
      <c r="F131" s="104"/>
    </row>
    <row r="132" spans="6:6" x14ac:dyDescent="0.3">
      <c r="F132" s="104"/>
    </row>
    <row r="133" spans="6:6" x14ac:dyDescent="0.3">
      <c r="F133" s="104"/>
    </row>
    <row r="134" spans="6:6" x14ac:dyDescent="0.3">
      <c r="F134" s="104"/>
    </row>
  </sheetData>
  <mergeCells count="2">
    <mergeCell ref="C24:G24"/>
    <mergeCell ref="I24:L24"/>
  </mergeCells>
  <conditionalFormatting sqref="C39:D86">
    <cfRule type="expression" dxfId="14" priority="1" stopIfTrue="1">
      <formula>ISNA(C39)</formula>
    </cfRule>
  </conditionalFormatting>
  <hyperlinks>
    <hyperlink ref="A3" location="Contents!A1" display="Return to Contents" xr:uid="{00000000-0004-0000-0E00-000000000000}"/>
  </hyperlinks>
  <pageMargins left="0.7" right="0.7" top="0.75" bottom="0.75" header="0.3" footer="0.3"/>
  <pageSetup orientation="landscape" verticalDpi="599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3"/>
  <dimension ref="A1:AC131"/>
  <sheetViews>
    <sheetView zoomScaleNormal="100" workbookViewId="0"/>
  </sheetViews>
  <sheetFormatPr defaultColWidth="9.33203125" defaultRowHeight="14.4" x14ac:dyDescent="0.3"/>
  <cols>
    <col min="1" max="2" width="9.33203125" style="97"/>
    <col min="3" max="3" width="9.5546875" style="97" customWidth="1"/>
    <col min="4" max="14" width="9.33203125" style="97"/>
    <col min="15" max="16" width="9.33203125" style="98"/>
    <col min="17" max="17" width="9.33203125" style="97"/>
    <col min="18" max="18" width="26.33203125" style="97" customWidth="1"/>
    <col min="19" max="27" width="9.33203125" style="97"/>
    <col min="28" max="29" width="9.33203125" style="98"/>
    <col min="30" max="16384" width="9.33203125" style="97"/>
  </cols>
  <sheetData>
    <row r="1" spans="1:19" x14ac:dyDescent="0.3">
      <c r="N1" s="110"/>
      <c r="O1" s="143"/>
    </row>
    <row r="2" spans="1:19" ht="15.6" x14ac:dyDescent="0.3">
      <c r="A2" s="31" t="s">
        <v>968</v>
      </c>
    </row>
    <row r="3" spans="1:19" x14ac:dyDescent="0.3">
      <c r="A3" s="16" t="s">
        <v>15</v>
      </c>
      <c r="R3" s="102"/>
    </row>
    <row r="4" spans="1:19" x14ac:dyDescent="0.3">
      <c r="B4" s="106"/>
      <c r="C4" s="106"/>
      <c r="D4" s="106"/>
      <c r="E4" s="106"/>
      <c r="F4" s="106"/>
      <c r="G4" s="106"/>
      <c r="H4" s="106"/>
      <c r="I4" s="106"/>
      <c r="J4" s="106"/>
      <c r="K4" s="106"/>
      <c r="R4" s="102"/>
    </row>
    <row r="5" spans="1:19" x14ac:dyDescent="0.3">
      <c r="B5" s="106"/>
      <c r="C5" s="106"/>
      <c r="D5" s="106"/>
      <c r="E5" s="106"/>
      <c r="F5" s="106"/>
      <c r="G5" s="106"/>
      <c r="H5" s="106"/>
      <c r="I5" s="106"/>
      <c r="J5" s="106"/>
      <c r="K5" s="106"/>
      <c r="R5" s="132" t="s">
        <v>329</v>
      </c>
      <c r="S5" s="133"/>
    </row>
    <row r="6" spans="1:19" x14ac:dyDescent="0.3">
      <c r="B6" s="106"/>
      <c r="C6" s="106"/>
      <c r="D6" s="106"/>
      <c r="E6" s="106"/>
      <c r="F6" s="106"/>
      <c r="G6" s="106"/>
      <c r="H6" s="106"/>
      <c r="I6" s="106"/>
      <c r="J6" s="106"/>
      <c r="K6" s="106"/>
      <c r="R6" s="164" t="s">
        <v>221</v>
      </c>
      <c r="S6" s="174" t="s">
        <v>214</v>
      </c>
    </row>
    <row r="7" spans="1:19" x14ac:dyDescent="0.3">
      <c r="B7" s="106"/>
      <c r="C7" s="106"/>
      <c r="D7" s="106"/>
      <c r="E7" s="106"/>
      <c r="F7" s="106"/>
      <c r="G7" s="106"/>
      <c r="H7" s="106"/>
      <c r="I7" s="106"/>
      <c r="J7" s="106"/>
      <c r="K7" s="106"/>
      <c r="R7" s="165" t="s">
        <v>218</v>
      </c>
      <c r="S7" s="175" t="s">
        <v>215</v>
      </c>
    </row>
    <row r="8" spans="1:19" x14ac:dyDescent="0.3">
      <c r="B8" s="106"/>
      <c r="C8" s="106"/>
      <c r="D8" s="106"/>
      <c r="E8" s="106"/>
      <c r="F8" s="106"/>
      <c r="G8" s="106"/>
      <c r="H8" s="106"/>
      <c r="I8" s="106"/>
      <c r="J8" s="106"/>
      <c r="K8" s="106"/>
      <c r="R8" s="165" t="s">
        <v>219</v>
      </c>
      <c r="S8" s="219" t="s">
        <v>216</v>
      </c>
    </row>
    <row r="9" spans="1:19" x14ac:dyDescent="0.3">
      <c r="B9" s="106"/>
      <c r="C9" s="106"/>
      <c r="D9" s="106"/>
      <c r="E9" s="106"/>
      <c r="F9" s="106"/>
      <c r="G9" s="106"/>
      <c r="H9" s="106"/>
      <c r="I9" s="106"/>
      <c r="J9" s="106"/>
      <c r="K9" s="106"/>
      <c r="R9" s="165" t="s">
        <v>220</v>
      </c>
      <c r="S9" s="219" t="s">
        <v>217</v>
      </c>
    </row>
    <row r="10" spans="1:19" x14ac:dyDescent="0.3"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R10" s="243" t="s">
        <v>407</v>
      </c>
      <c r="S10" s="244" t="s">
        <v>211</v>
      </c>
    </row>
    <row r="11" spans="1:19" x14ac:dyDescent="0.3">
      <c r="B11" s="106"/>
      <c r="C11" s="106"/>
      <c r="D11" s="106"/>
      <c r="E11" s="106"/>
      <c r="F11" s="106"/>
      <c r="G11" s="106"/>
      <c r="H11" s="106"/>
      <c r="I11" s="106"/>
      <c r="J11" s="106"/>
      <c r="K11" s="106"/>
    </row>
    <row r="12" spans="1:19" x14ac:dyDescent="0.3">
      <c r="B12" s="106"/>
      <c r="C12" s="106"/>
      <c r="D12" s="106"/>
      <c r="E12" s="106"/>
      <c r="F12" s="106"/>
      <c r="G12" s="106"/>
      <c r="H12" s="106"/>
      <c r="I12" s="106"/>
      <c r="J12" s="106"/>
      <c r="K12" s="106"/>
    </row>
    <row r="13" spans="1:19" x14ac:dyDescent="0.3">
      <c r="B13" s="106"/>
      <c r="C13" s="106"/>
      <c r="D13" s="106"/>
      <c r="E13" s="106"/>
      <c r="F13" s="106"/>
      <c r="G13" s="106"/>
      <c r="H13" s="106"/>
      <c r="I13" s="106"/>
      <c r="J13" s="106"/>
      <c r="K13" s="106"/>
    </row>
    <row r="14" spans="1:19" x14ac:dyDescent="0.3">
      <c r="B14" s="106"/>
      <c r="C14" s="106"/>
      <c r="D14" s="106"/>
      <c r="E14" s="106"/>
      <c r="F14" s="106"/>
      <c r="G14" s="106"/>
      <c r="H14" s="106"/>
      <c r="I14" s="106"/>
      <c r="J14" s="106"/>
      <c r="K14" s="106"/>
    </row>
    <row r="15" spans="1:19" x14ac:dyDescent="0.3">
      <c r="B15" s="106"/>
      <c r="C15" s="106"/>
      <c r="D15" s="106"/>
      <c r="E15" s="106"/>
      <c r="F15" s="106"/>
      <c r="G15" s="106"/>
      <c r="H15" s="106"/>
      <c r="I15" s="106"/>
      <c r="J15" s="106"/>
      <c r="K15" s="106"/>
    </row>
    <row r="16" spans="1:19" x14ac:dyDescent="0.3">
      <c r="B16" s="106"/>
      <c r="C16" s="106"/>
      <c r="D16" s="106"/>
      <c r="E16" s="106"/>
      <c r="F16" s="106"/>
      <c r="G16" s="106"/>
      <c r="H16" s="106"/>
      <c r="I16" s="106"/>
      <c r="J16" s="106"/>
      <c r="K16" s="106"/>
    </row>
    <row r="17" spans="2:13" x14ac:dyDescent="0.3">
      <c r="B17" s="106"/>
      <c r="C17" s="106"/>
      <c r="D17" s="106"/>
      <c r="E17" s="106"/>
      <c r="F17" s="106"/>
      <c r="G17" s="106"/>
      <c r="H17" s="106"/>
      <c r="I17" s="106"/>
      <c r="J17" s="106"/>
      <c r="K17" s="106"/>
    </row>
    <row r="18" spans="2:13" x14ac:dyDescent="0.3">
      <c r="B18" s="106"/>
      <c r="C18" s="106"/>
      <c r="D18" s="106"/>
      <c r="E18" s="106"/>
      <c r="F18" s="106"/>
      <c r="G18" s="106"/>
      <c r="H18" s="106"/>
      <c r="I18" s="106"/>
      <c r="J18" s="106"/>
      <c r="K18" s="106"/>
    </row>
    <row r="19" spans="2:13" x14ac:dyDescent="0.3">
      <c r="B19" s="106"/>
      <c r="C19" s="106"/>
      <c r="D19" s="106"/>
      <c r="E19" s="106"/>
      <c r="F19" s="106"/>
      <c r="G19" s="106"/>
      <c r="H19" s="106"/>
      <c r="I19" s="106"/>
      <c r="J19" s="106"/>
      <c r="K19" s="106"/>
    </row>
    <row r="20" spans="2:13" x14ac:dyDescent="0.3">
      <c r="B20" s="106"/>
      <c r="C20" s="106"/>
      <c r="D20" s="106"/>
      <c r="E20" s="106"/>
      <c r="F20" s="106"/>
      <c r="G20" s="106"/>
      <c r="H20" s="106"/>
      <c r="I20" s="106"/>
      <c r="J20" s="106"/>
      <c r="K20" s="106"/>
    </row>
    <row r="21" spans="2:13" x14ac:dyDescent="0.3">
      <c r="B21" s="106"/>
      <c r="C21" s="106"/>
      <c r="D21" s="106"/>
      <c r="E21" s="106"/>
      <c r="F21" s="106"/>
      <c r="G21" s="106"/>
      <c r="H21" s="106"/>
      <c r="I21" s="106"/>
      <c r="J21" s="106"/>
      <c r="K21" s="106"/>
    </row>
    <row r="24" spans="2:13" x14ac:dyDescent="0.3">
      <c r="B24"/>
      <c r="C24"/>
      <c r="D24" s="458" t="s">
        <v>50</v>
      </c>
      <c r="E24" s="458"/>
      <c r="F24" s="458"/>
      <c r="G24" s="458"/>
      <c r="H24" s="458"/>
      <c r="I24" s="23"/>
      <c r="J24" s="458" t="s">
        <v>77</v>
      </c>
      <c r="K24" s="458"/>
      <c r="L24" s="458"/>
      <c r="M24" s="458"/>
    </row>
    <row r="25" spans="2:13" x14ac:dyDescent="0.3">
      <c r="C25" s="8"/>
      <c r="D25" s="59">
        <v>2023</v>
      </c>
      <c r="E25" s="59">
        <v>2024</v>
      </c>
      <c r="F25" s="59">
        <v>2025</v>
      </c>
      <c r="G25" s="59">
        <v>2026</v>
      </c>
      <c r="H25" s="59">
        <v>2027</v>
      </c>
      <c r="I25" s="25"/>
      <c r="J25" s="59">
        <v>2024</v>
      </c>
      <c r="K25" s="59">
        <v>2025</v>
      </c>
      <c r="L25" s="59">
        <v>2026</v>
      </c>
      <c r="M25" s="59">
        <v>2027</v>
      </c>
    </row>
    <row r="26" spans="2:13" x14ac:dyDescent="0.3">
      <c r="C26" s="21" t="s">
        <v>221</v>
      </c>
      <c r="D26" s="236">
        <v>2.6519259753000002</v>
      </c>
      <c r="E26" s="5">
        <v>2.8677295792000002</v>
      </c>
      <c r="F26" s="5">
        <v>3.1006357041000001</v>
      </c>
      <c r="G26" s="5">
        <v>3.2741736076999999</v>
      </c>
      <c r="H26" s="5">
        <v>3.4516595095999998</v>
      </c>
      <c r="I26" s="5"/>
      <c r="J26" s="5">
        <f t="shared" ref="J26:M27" si="0">E26-D26</f>
        <v>0.21580360389999997</v>
      </c>
      <c r="K26" s="5">
        <f t="shared" si="0"/>
        <v>0.23290612489999996</v>
      </c>
      <c r="L26" s="5">
        <f t="shared" si="0"/>
        <v>0.17353790359999977</v>
      </c>
      <c r="M26" s="5">
        <f t="shared" si="0"/>
        <v>0.17748590189999991</v>
      </c>
    </row>
    <row r="27" spans="2:13" x14ac:dyDescent="0.3">
      <c r="C27" s="21" t="s">
        <v>218</v>
      </c>
      <c r="D27" s="5">
        <v>2.0211451808000001</v>
      </c>
      <c r="E27" s="5">
        <v>2.1813552950999999</v>
      </c>
      <c r="F27" s="5">
        <v>2.2977370000000001</v>
      </c>
      <c r="G27" s="5">
        <v>2.4065803926</v>
      </c>
      <c r="H27" s="5">
        <v>2.5583164767</v>
      </c>
      <c r="I27" s="5"/>
      <c r="J27" s="5">
        <f t="shared" si="0"/>
        <v>0.16021011429999987</v>
      </c>
      <c r="K27" s="5">
        <f t="shared" si="0"/>
        <v>0.11638170490000022</v>
      </c>
      <c r="L27" s="5">
        <f t="shared" si="0"/>
        <v>0.10884339259999987</v>
      </c>
      <c r="M27" s="5">
        <f t="shared" si="0"/>
        <v>0.15173608409999995</v>
      </c>
    </row>
    <row r="28" spans="2:13" x14ac:dyDescent="0.3">
      <c r="C28" s="21" t="s">
        <v>219</v>
      </c>
      <c r="D28" s="5">
        <v>1.062682063</v>
      </c>
      <c r="E28" s="5">
        <v>1.1419397268</v>
      </c>
      <c r="F28" s="5">
        <v>1.1963149123000001</v>
      </c>
      <c r="G28" s="5">
        <v>1.2393503923</v>
      </c>
      <c r="H28" s="5">
        <v>1.2976157863</v>
      </c>
      <c r="I28" s="5"/>
      <c r="J28" s="5">
        <f t="shared" ref="J28:M29" si="1">E28-D28</f>
        <v>7.9257663799999989E-2</v>
      </c>
      <c r="K28" s="5">
        <f t="shared" si="1"/>
        <v>5.4375185500000089E-2</v>
      </c>
      <c r="L28" s="5">
        <f t="shared" si="1"/>
        <v>4.3035479999999904E-2</v>
      </c>
      <c r="M28" s="5">
        <f t="shared" si="1"/>
        <v>5.826539399999997E-2</v>
      </c>
    </row>
    <row r="29" spans="2:13" x14ac:dyDescent="0.3">
      <c r="C29" s="54" t="s">
        <v>220</v>
      </c>
      <c r="D29" s="43">
        <v>0.76286589588999998</v>
      </c>
      <c r="E29" s="43">
        <v>0.85006281420999996</v>
      </c>
      <c r="F29" s="43">
        <v>0.88446861643999997</v>
      </c>
      <c r="G29" s="43">
        <v>0.86459558547000004</v>
      </c>
      <c r="H29" s="43">
        <v>0.88171239588999994</v>
      </c>
      <c r="I29" s="43"/>
      <c r="J29" s="43">
        <f t="shared" si="1"/>
        <v>8.7196918319999983E-2</v>
      </c>
      <c r="K29" s="43">
        <f t="shared" si="1"/>
        <v>3.4405802230000004E-2</v>
      </c>
      <c r="L29" s="43">
        <f t="shared" si="1"/>
        <v>-1.9873030969999927E-2</v>
      </c>
      <c r="M29" s="43">
        <f t="shared" si="1"/>
        <v>1.7116810419999906E-2</v>
      </c>
    </row>
    <row r="30" spans="2:13" x14ac:dyDescent="0.3">
      <c r="C30" s="2" t="s">
        <v>202</v>
      </c>
      <c r="D30" s="10">
        <f>+SUM(D26:D29)</f>
        <v>6.4986191149900012</v>
      </c>
      <c r="E30" s="10">
        <f>+SUM(E26:E29)</f>
        <v>7.0410874153100007</v>
      </c>
      <c r="F30" s="10">
        <f>+SUM(F26:F29)</f>
        <v>7.4791562328399994</v>
      </c>
      <c r="G30" s="10">
        <f>+SUM(G26:G29)</f>
        <v>7.7846999780700008</v>
      </c>
      <c r="H30" s="10">
        <f>+SUM(H26:H29)</f>
        <v>8.1893041684899988</v>
      </c>
      <c r="I30"/>
      <c r="J30" s="5">
        <f>+SUM(J26:J29)</f>
        <v>0.54246830031999982</v>
      </c>
      <c r="K30" s="5">
        <f>+SUM(K26:K29)</f>
        <v>0.43806881753000027</v>
      </c>
      <c r="L30" s="5">
        <f>+SUM(L26:L29)</f>
        <v>0.30554374522999961</v>
      </c>
      <c r="M30" s="5">
        <f>+SUM(M26:M29)</f>
        <v>0.40460419041999973</v>
      </c>
    </row>
    <row r="31" spans="2:13" x14ac:dyDescent="0.3">
      <c r="C31" s="260" t="s">
        <v>998</v>
      </c>
      <c r="D31"/>
      <c r="E31" s="2"/>
      <c r="F31"/>
      <c r="G31"/>
      <c r="H31"/>
      <c r="I31"/>
      <c r="J31" s="2"/>
      <c r="K31" s="19"/>
      <c r="L31" s="19"/>
      <c r="M31" s="19"/>
    </row>
    <row r="35" spans="2:8" x14ac:dyDescent="0.3">
      <c r="B35" s="109"/>
      <c r="C35" s="109"/>
      <c r="D35" s="109" t="s">
        <v>232</v>
      </c>
      <c r="E35" s="109" t="s">
        <v>209</v>
      </c>
      <c r="F35" s="324" t="s">
        <v>208</v>
      </c>
      <c r="G35" s="324" t="s">
        <v>442</v>
      </c>
    </row>
    <row r="36" spans="2:8" x14ac:dyDescent="0.3">
      <c r="B36" s="109">
        <f t="shared" ref="B36:B83" si="2">YEAR(C36)</f>
        <v>2024</v>
      </c>
      <c r="C36" s="311">
        <v>45292</v>
      </c>
      <c r="D36" s="339">
        <v>6.1396769999999998</v>
      </c>
      <c r="E36" s="101" t="e">
        <v>#N/A</v>
      </c>
      <c r="F36" s="338"/>
      <c r="G36" s="338">
        <v>6.1396769999999998</v>
      </c>
      <c r="H36" s="103"/>
    </row>
    <row r="37" spans="2:8" x14ac:dyDescent="0.3">
      <c r="B37" s="109">
        <f t="shared" si="2"/>
        <v>2024</v>
      </c>
      <c r="C37" s="311">
        <v>45323</v>
      </c>
      <c r="D37" s="339">
        <v>6.7073450000000001</v>
      </c>
      <c r="E37" s="101" t="e">
        <v>#N/A</v>
      </c>
      <c r="F37" s="338">
        <f t="shared" ref="F37:F46" si="3">AVERAGEIF($B$36:$B$97,B37,$G$36:$G$97)</f>
        <v>7.041050583333333</v>
      </c>
      <c r="G37" s="338">
        <v>6.7073450000000001</v>
      </c>
      <c r="H37" s="103"/>
    </row>
    <row r="38" spans="2:8" x14ac:dyDescent="0.3">
      <c r="B38" s="109">
        <f t="shared" si="2"/>
        <v>2024</v>
      </c>
      <c r="C38" s="311">
        <v>45352</v>
      </c>
      <c r="D38" s="339">
        <v>6.9603229999999998</v>
      </c>
      <c r="E38" s="101" t="e">
        <v>#N/A</v>
      </c>
      <c r="F38" s="338">
        <f t="shared" si="3"/>
        <v>7.041050583333333</v>
      </c>
      <c r="G38" s="338">
        <v>6.9603229999999998</v>
      </c>
      <c r="H38" s="103"/>
    </row>
    <row r="39" spans="2:8" x14ac:dyDescent="0.3">
      <c r="B39" s="109">
        <f t="shared" si="2"/>
        <v>2024</v>
      </c>
      <c r="C39" s="311">
        <v>45383</v>
      </c>
      <c r="D39" s="339">
        <v>7.0796000000000001</v>
      </c>
      <c r="E39" s="101" t="e">
        <v>#N/A</v>
      </c>
      <c r="F39" s="338">
        <f t="shared" si="3"/>
        <v>7.041050583333333</v>
      </c>
      <c r="G39" s="338">
        <v>7.0796000000000001</v>
      </c>
      <c r="H39" s="103"/>
    </row>
    <row r="40" spans="2:8" x14ac:dyDescent="0.3">
      <c r="B40" s="109">
        <f t="shared" si="2"/>
        <v>2024</v>
      </c>
      <c r="C40" s="311">
        <v>45413</v>
      </c>
      <c r="D40" s="339">
        <v>7.1399679999999996</v>
      </c>
      <c r="E40" s="101" t="e">
        <v>#N/A</v>
      </c>
      <c r="F40" s="338">
        <f t="shared" si="3"/>
        <v>7.041050583333333</v>
      </c>
      <c r="G40" s="338">
        <v>7.1399679999999996</v>
      </c>
      <c r="H40" s="103"/>
    </row>
    <row r="41" spans="2:8" x14ac:dyDescent="0.3">
      <c r="B41" s="109">
        <f t="shared" si="2"/>
        <v>2024</v>
      </c>
      <c r="C41" s="311">
        <v>45444</v>
      </c>
      <c r="D41" s="339">
        <v>7.1203000000000003</v>
      </c>
      <c r="E41" s="101" t="e">
        <v>#N/A</v>
      </c>
      <c r="F41" s="338">
        <f t="shared" si="3"/>
        <v>7.041050583333333</v>
      </c>
      <c r="G41" s="338">
        <v>7.1203000000000003</v>
      </c>
      <c r="H41" s="103"/>
    </row>
    <row r="42" spans="2:8" x14ac:dyDescent="0.3">
      <c r="B42" s="109">
        <f t="shared" si="2"/>
        <v>2024</v>
      </c>
      <c r="C42" s="311">
        <v>45474</v>
      </c>
      <c r="D42" s="339">
        <v>7.0094839999999996</v>
      </c>
      <c r="E42" s="101" t="e">
        <v>#N/A</v>
      </c>
      <c r="F42" s="338">
        <f t="shared" si="3"/>
        <v>7.041050583333333</v>
      </c>
      <c r="G42" s="338">
        <v>7.0094839999999996</v>
      </c>
      <c r="H42" s="103"/>
    </row>
    <row r="43" spans="2:8" x14ac:dyDescent="0.3">
      <c r="B43" s="109">
        <f t="shared" si="2"/>
        <v>2024</v>
      </c>
      <c r="C43" s="311">
        <v>45505</v>
      </c>
      <c r="D43" s="339">
        <v>7.1390969999999996</v>
      </c>
      <c r="E43" s="101" t="e">
        <v>#N/A</v>
      </c>
      <c r="F43" s="338">
        <f t="shared" si="3"/>
        <v>7.041050583333333</v>
      </c>
      <c r="G43" s="338">
        <v>7.1390969999999996</v>
      </c>
      <c r="H43" s="103"/>
    </row>
    <row r="44" spans="2:8" x14ac:dyDescent="0.3">
      <c r="B44" s="109">
        <f t="shared" si="2"/>
        <v>2024</v>
      </c>
      <c r="C44" s="311">
        <v>45536</v>
      </c>
      <c r="D44" s="339">
        <v>7.2344999999999997</v>
      </c>
      <c r="E44" s="101" t="e">
        <v>#N/A</v>
      </c>
      <c r="F44" s="338">
        <f t="shared" si="3"/>
        <v>7.041050583333333</v>
      </c>
      <c r="G44" s="338">
        <v>7.2344999999999997</v>
      </c>
      <c r="H44" s="103"/>
    </row>
    <row r="45" spans="2:8" x14ac:dyDescent="0.3">
      <c r="B45" s="109">
        <f t="shared" si="2"/>
        <v>2024</v>
      </c>
      <c r="C45" s="311">
        <v>45566</v>
      </c>
      <c r="D45" s="339">
        <v>7.3744189999999996</v>
      </c>
      <c r="E45" s="101" t="e">
        <v>#N/A</v>
      </c>
      <c r="F45" s="338">
        <f t="shared" si="3"/>
        <v>7.041050583333333</v>
      </c>
      <c r="G45" s="338">
        <v>7.3744189999999996</v>
      </c>
      <c r="H45" s="103"/>
    </row>
    <row r="46" spans="2:8" x14ac:dyDescent="0.3">
      <c r="B46" s="109">
        <f t="shared" si="2"/>
        <v>2024</v>
      </c>
      <c r="C46" s="311">
        <v>45597</v>
      </c>
      <c r="D46" s="339">
        <v>7.3837330000000003</v>
      </c>
      <c r="E46" s="101" t="e">
        <v>#N/A</v>
      </c>
      <c r="F46" s="338">
        <f t="shared" si="3"/>
        <v>7.041050583333333</v>
      </c>
      <c r="G46" s="338">
        <v>7.3837330000000003</v>
      </c>
      <c r="H46" s="103"/>
    </row>
    <row r="47" spans="2:8" x14ac:dyDescent="0.3">
      <c r="B47" s="109">
        <f t="shared" si="2"/>
        <v>2024</v>
      </c>
      <c r="C47" s="311">
        <v>45627</v>
      </c>
      <c r="D47" s="339">
        <v>7.204161</v>
      </c>
      <c r="E47" s="101" t="e">
        <v>#N/A</v>
      </c>
      <c r="F47" s="338"/>
      <c r="G47" s="338">
        <v>7.204161</v>
      </c>
      <c r="H47" s="103"/>
    </row>
    <row r="48" spans="2:8" x14ac:dyDescent="0.3">
      <c r="B48" s="109">
        <f t="shared" si="2"/>
        <v>2025</v>
      </c>
      <c r="C48" s="311">
        <v>45658</v>
      </c>
      <c r="D48" s="339">
        <v>6.7095159999999998</v>
      </c>
      <c r="E48" s="101" t="e">
        <v>#N/A</v>
      </c>
      <c r="F48" s="338"/>
      <c r="G48" s="338">
        <v>6.7095159999999998</v>
      </c>
      <c r="H48" s="103"/>
    </row>
    <row r="49" spans="2:8" x14ac:dyDescent="0.3">
      <c r="B49" s="109">
        <f t="shared" si="2"/>
        <v>2025</v>
      </c>
      <c r="C49" s="311">
        <v>45689</v>
      </c>
      <c r="D49" s="339">
        <v>6.9413210000000003</v>
      </c>
      <c r="E49" s="101" t="e">
        <v>#N/A</v>
      </c>
      <c r="F49" s="338">
        <f t="shared" ref="F49:F58" si="4">AVERAGEIF($B$36:$B$97,B49,$G$36:$G$97)</f>
        <v>7.4766159166666659</v>
      </c>
      <c r="G49" s="338">
        <v>6.9413210000000003</v>
      </c>
      <c r="H49" s="103"/>
    </row>
    <row r="50" spans="2:8" x14ac:dyDescent="0.3">
      <c r="B50" s="109">
        <f t="shared" si="2"/>
        <v>2025</v>
      </c>
      <c r="C50" s="311">
        <v>45717</v>
      </c>
      <c r="D50" s="339">
        <v>7.3242580000000004</v>
      </c>
      <c r="E50" s="101" t="e">
        <v>#N/A</v>
      </c>
      <c r="F50" s="338">
        <f t="shared" si="4"/>
        <v>7.4766159166666659</v>
      </c>
      <c r="G50" s="338">
        <v>7.3242580000000004</v>
      </c>
      <c r="H50" s="103"/>
    </row>
    <row r="51" spans="2:8" x14ac:dyDescent="0.3">
      <c r="B51" s="109">
        <f t="shared" si="2"/>
        <v>2025</v>
      </c>
      <c r="C51" s="311">
        <v>45748</v>
      </c>
      <c r="D51" s="339">
        <v>7.3574330000000003</v>
      </c>
      <c r="E51" s="101" t="e">
        <v>#N/A</v>
      </c>
      <c r="F51" s="338">
        <f t="shared" si="4"/>
        <v>7.4766159166666659</v>
      </c>
      <c r="G51" s="338">
        <v>7.3574330000000003</v>
      </c>
      <c r="H51" s="103"/>
    </row>
    <row r="52" spans="2:8" x14ac:dyDescent="0.3">
      <c r="B52" s="109">
        <f t="shared" si="2"/>
        <v>2025</v>
      </c>
      <c r="C52" s="311">
        <v>45778</v>
      </c>
      <c r="D52" s="339">
        <v>7.4719360000000004</v>
      </c>
      <c r="E52" s="101" t="e">
        <v>#N/A</v>
      </c>
      <c r="F52" s="338">
        <f t="shared" si="4"/>
        <v>7.4766159166666659</v>
      </c>
      <c r="G52" s="338">
        <v>7.4719360000000004</v>
      </c>
      <c r="H52" s="103"/>
    </row>
    <row r="53" spans="2:8" x14ac:dyDescent="0.3">
      <c r="B53" s="109">
        <f t="shared" si="2"/>
        <v>2025</v>
      </c>
      <c r="C53" s="311">
        <v>45809</v>
      </c>
      <c r="D53" s="339">
        <v>7.4839330000000004</v>
      </c>
      <c r="E53" s="101" t="e">
        <v>#N/A</v>
      </c>
      <c r="F53" s="338">
        <f t="shared" si="4"/>
        <v>7.4766159166666659</v>
      </c>
      <c r="G53" s="338">
        <v>7.4839330000000004</v>
      </c>
      <c r="H53" s="103"/>
    </row>
    <row r="54" spans="2:8" x14ac:dyDescent="0.3">
      <c r="B54" s="109">
        <f t="shared" si="2"/>
        <v>2025</v>
      </c>
      <c r="C54" s="311">
        <v>45839</v>
      </c>
      <c r="D54" s="339">
        <v>7.576581</v>
      </c>
      <c r="E54" s="101" t="e">
        <v>#N/A</v>
      </c>
      <c r="F54" s="338">
        <f t="shared" si="4"/>
        <v>7.4766159166666659</v>
      </c>
      <c r="G54" s="338">
        <v>7.576581</v>
      </c>
      <c r="H54" s="103"/>
    </row>
    <row r="55" spans="2:8" x14ac:dyDescent="0.3">
      <c r="B55" s="109">
        <f t="shared" si="2"/>
        <v>2025</v>
      </c>
      <c r="C55" s="311">
        <v>45870</v>
      </c>
      <c r="D55" s="339">
        <v>7.7120649999999999</v>
      </c>
      <c r="E55" s="101" t="e">
        <v>#N/A</v>
      </c>
      <c r="F55" s="338">
        <f t="shared" si="4"/>
        <v>7.4766159166666659</v>
      </c>
      <c r="G55" s="338">
        <v>7.7120649999999999</v>
      </c>
      <c r="H55" s="103"/>
    </row>
    <row r="56" spans="2:8" x14ac:dyDescent="0.3">
      <c r="B56" s="109">
        <f t="shared" si="2"/>
        <v>2025</v>
      </c>
      <c r="C56" s="311">
        <v>45901</v>
      </c>
      <c r="D56" s="339">
        <v>7.8946670000000001</v>
      </c>
      <c r="E56" s="101" t="e">
        <v>#N/A</v>
      </c>
      <c r="F56" s="338">
        <f t="shared" si="4"/>
        <v>7.4766159166666659</v>
      </c>
      <c r="G56" s="338">
        <v>7.8946670000000001</v>
      </c>
      <c r="H56" s="103"/>
    </row>
    <row r="57" spans="2:8" x14ac:dyDescent="0.3">
      <c r="B57" s="109">
        <f t="shared" si="2"/>
        <v>2025</v>
      </c>
      <c r="C57" s="311">
        <v>45931</v>
      </c>
      <c r="D57" s="339">
        <v>7.7984520000000002</v>
      </c>
      <c r="E57" s="101" t="e">
        <v>#N/A</v>
      </c>
      <c r="F57" s="338">
        <f t="shared" si="4"/>
        <v>7.4766159166666659</v>
      </c>
      <c r="G57" s="338">
        <v>7.7984520000000002</v>
      </c>
      <c r="H57" s="103"/>
    </row>
    <row r="58" spans="2:8" x14ac:dyDescent="0.3">
      <c r="B58" s="109">
        <f t="shared" si="2"/>
        <v>2025</v>
      </c>
      <c r="C58" s="311">
        <v>45962</v>
      </c>
      <c r="D58" s="339">
        <v>7.8491</v>
      </c>
      <c r="E58" s="101" t="e">
        <v>#N/A</v>
      </c>
      <c r="F58" s="338">
        <f t="shared" si="4"/>
        <v>7.4766159166666659</v>
      </c>
      <c r="G58" s="338">
        <v>7.8491</v>
      </c>
      <c r="H58" s="103"/>
    </row>
    <row r="59" spans="2:8" x14ac:dyDescent="0.3">
      <c r="B59" s="109">
        <f t="shared" si="2"/>
        <v>2025</v>
      </c>
      <c r="C59" s="311">
        <v>45992</v>
      </c>
      <c r="D59" s="339">
        <v>7.6001289999999999</v>
      </c>
      <c r="E59" s="101" t="e">
        <v>#N/A</v>
      </c>
      <c r="F59" s="338"/>
      <c r="G59" s="338">
        <v>7.6001289999999999</v>
      </c>
      <c r="H59" s="103"/>
    </row>
    <row r="60" spans="2:8" x14ac:dyDescent="0.3">
      <c r="B60" s="109">
        <f t="shared" si="2"/>
        <v>2026</v>
      </c>
      <c r="C60" s="311">
        <v>46023</v>
      </c>
      <c r="D60" s="339">
        <v>7.2125159999999999</v>
      </c>
      <c r="E60" s="101" t="e">
        <v>#N/A</v>
      </c>
      <c r="F60" s="338"/>
      <c r="G60" s="338">
        <v>7.2125159999999999</v>
      </c>
      <c r="H60" s="103"/>
    </row>
    <row r="61" spans="2:8" x14ac:dyDescent="0.3">
      <c r="B61" s="109">
        <f t="shared" si="2"/>
        <v>2026</v>
      </c>
      <c r="C61" s="311">
        <v>46054</v>
      </c>
      <c r="D61" s="339">
        <v>7.6536790000000003</v>
      </c>
      <c r="E61" s="101" t="e">
        <v>#N/A</v>
      </c>
      <c r="F61" s="338">
        <f t="shared" ref="F61:F70" si="5">AVERAGEIF($B$36:$B$97,B61,$G$36:$G$97)</f>
        <v>7.7846061367083337</v>
      </c>
      <c r="G61" s="338">
        <v>7.6536790000000003</v>
      </c>
      <c r="H61" s="103"/>
    </row>
    <row r="62" spans="2:8" x14ac:dyDescent="0.3">
      <c r="B62" s="109">
        <f t="shared" si="2"/>
        <v>2026</v>
      </c>
      <c r="C62" s="311">
        <v>46082</v>
      </c>
      <c r="D62" s="339">
        <v>7.6876705834000001</v>
      </c>
      <c r="E62" s="101" t="e">
        <v>#N/A</v>
      </c>
      <c r="F62" s="338">
        <f t="shared" si="5"/>
        <v>7.7846061367083337</v>
      </c>
      <c r="G62" s="338">
        <v>7.6876705834000001</v>
      </c>
      <c r="H62" s="103"/>
    </row>
    <row r="63" spans="2:8" x14ac:dyDescent="0.3">
      <c r="B63" s="109">
        <f t="shared" si="2"/>
        <v>2026</v>
      </c>
      <c r="C63" s="311">
        <v>46113</v>
      </c>
      <c r="D63" s="339">
        <v>7.6961590571</v>
      </c>
      <c r="E63" s="101">
        <v>7.6961590571</v>
      </c>
      <c r="F63" s="338">
        <f t="shared" si="5"/>
        <v>7.7846061367083337</v>
      </c>
      <c r="G63" s="338">
        <v>7.6961590571</v>
      </c>
      <c r="H63" s="103"/>
    </row>
    <row r="64" spans="2:8" x14ac:dyDescent="0.3">
      <c r="B64" s="109">
        <f t="shared" si="2"/>
        <v>2026</v>
      </c>
      <c r="C64" s="311">
        <v>46143</v>
      </c>
      <c r="D64" s="339" t="e">
        <v>#N/A</v>
      </c>
      <c r="E64" s="101">
        <v>7.7384919999999999</v>
      </c>
      <c r="F64" s="338">
        <f t="shared" si="5"/>
        <v>7.7846061367083337</v>
      </c>
      <c r="G64" s="338">
        <v>7.7384919999999999</v>
      </c>
      <c r="H64" s="103"/>
    </row>
    <row r="65" spans="2:8" x14ac:dyDescent="0.3">
      <c r="B65" s="109">
        <f t="shared" si="2"/>
        <v>2026</v>
      </c>
      <c r="C65" s="311">
        <v>46174</v>
      </c>
      <c r="D65" s="339" t="e">
        <v>#N/A</v>
      </c>
      <c r="E65" s="101">
        <v>7.797682</v>
      </c>
      <c r="F65" s="338">
        <f t="shared" si="5"/>
        <v>7.7846061367083337</v>
      </c>
      <c r="G65" s="338">
        <v>7.797682</v>
      </c>
      <c r="H65" s="103"/>
    </row>
    <row r="66" spans="2:8" x14ac:dyDescent="0.3">
      <c r="B66" s="109">
        <f t="shared" si="2"/>
        <v>2026</v>
      </c>
      <c r="C66" s="311">
        <v>46204</v>
      </c>
      <c r="D66" s="339" t="e">
        <v>#N/A</v>
      </c>
      <c r="E66" s="101">
        <v>7.8193349999999997</v>
      </c>
      <c r="F66" s="338">
        <f t="shared" si="5"/>
        <v>7.7846061367083337</v>
      </c>
      <c r="G66" s="338">
        <v>7.8193349999999997</v>
      </c>
      <c r="H66" s="103"/>
    </row>
    <row r="67" spans="2:8" x14ac:dyDescent="0.3">
      <c r="B67" s="109">
        <f t="shared" si="2"/>
        <v>2026</v>
      </c>
      <c r="C67" s="311">
        <v>46235</v>
      </c>
      <c r="D67" s="339" t="e">
        <v>#N/A</v>
      </c>
      <c r="E67" s="101">
        <v>7.9203760000000001</v>
      </c>
      <c r="F67" s="338">
        <f t="shared" si="5"/>
        <v>7.7846061367083337</v>
      </c>
      <c r="G67" s="338">
        <v>7.9203760000000001</v>
      </c>
      <c r="H67" s="103"/>
    </row>
    <row r="68" spans="2:8" x14ac:dyDescent="0.3">
      <c r="B68" s="109">
        <f t="shared" si="2"/>
        <v>2026</v>
      </c>
      <c r="C68" s="311">
        <v>46266</v>
      </c>
      <c r="D68" s="339" t="e">
        <v>#N/A</v>
      </c>
      <c r="E68" s="101">
        <v>7.9773849999999999</v>
      </c>
      <c r="F68" s="338">
        <f t="shared" si="5"/>
        <v>7.7846061367083337</v>
      </c>
      <c r="G68" s="338">
        <v>7.9773849999999999</v>
      </c>
      <c r="H68" s="103"/>
    </row>
    <row r="69" spans="2:8" x14ac:dyDescent="0.3">
      <c r="B69" s="109">
        <f t="shared" si="2"/>
        <v>2026</v>
      </c>
      <c r="C69" s="311">
        <v>46296</v>
      </c>
      <c r="D69" s="339" t="e">
        <v>#N/A</v>
      </c>
      <c r="E69" s="101">
        <v>8.0203710000000008</v>
      </c>
      <c r="F69" s="338">
        <f t="shared" si="5"/>
        <v>7.7846061367083337</v>
      </c>
      <c r="G69" s="338">
        <v>8.0203710000000008</v>
      </c>
      <c r="H69" s="103"/>
    </row>
    <row r="70" spans="2:8" x14ac:dyDescent="0.3">
      <c r="B70" s="109">
        <f t="shared" si="2"/>
        <v>2026</v>
      </c>
      <c r="C70" s="311">
        <v>46327</v>
      </c>
      <c r="D70" s="339" t="e">
        <v>#N/A</v>
      </c>
      <c r="E70" s="101">
        <v>8.0256880000000006</v>
      </c>
      <c r="F70" s="338">
        <f t="shared" si="5"/>
        <v>7.7846061367083337</v>
      </c>
      <c r="G70" s="338">
        <v>8.0256880000000006</v>
      </c>
      <c r="H70" s="103"/>
    </row>
    <row r="71" spans="2:8" x14ac:dyDescent="0.3">
      <c r="B71" s="109">
        <f t="shared" si="2"/>
        <v>2026</v>
      </c>
      <c r="C71" s="311">
        <v>46357</v>
      </c>
      <c r="D71" s="339" t="e">
        <v>#N/A</v>
      </c>
      <c r="E71" s="101">
        <v>7.86592</v>
      </c>
      <c r="F71" s="338"/>
      <c r="G71" s="338">
        <v>7.86592</v>
      </c>
      <c r="H71" s="103"/>
    </row>
    <row r="72" spans="2:8" x14ac:dyDescent="0.3">
      <c r="B72" s="109">
        <f t="shared" si="2"/>
        <v>2027</v>
      </c>
      <c r="C72" s="311">
        <v>46388</v>
      </c>
      <c r="D72" s="339" t="e">
        <v>#N/A</v>
      </c>
      <c r="E72" s="101">
        <v>7.8746109999999998</v>
      </c>
      <c r="F72" s="338"/>
      <c r="G72" s="338">
        <v>7.8746109999999998</v>
      </c>
      <c r="H72" s="103"/>
    </row>
    <row r="73" spans="2:8" x14ac:dyDescent="0.3">
      <c r="B73" s="109">
        <f t="shared" si="2"/>
        <v>2027</v>
      </c>
      <c r="C73" s="311">
        <v>46419</v>
      </c>
      <c r="D73" s="339" t="e">
        <v>#N/A</v>
      </c>
      <c r="E73" s="101">
        <v>7.8479000000000001</v>
      </c>
      <c r="F73" s="338">
        <f t="shared" ref="F73:F82" si="6">AVERAGEIF($B$36:$B$97,B73,$G$36:$G$97)</f>
        <v>8.1875666666666671</v>
      </c>
      <c r="G73" s="338">
        <v>7.8479000000000001</v>
      </c>
      <c r="H73" s="103"/>
    </row>
    <row r="74" spans="2:8" x14ac:dyDescent="0.3">
      <c r="B74" s="109">
        <f t="shared" si="2"/>
        <v>2027</v>
      </c>
      <c r="C74" s="311">
        <v>46447</v>
      </c>
      <c r="D74" s="339" t="e">
        <v>#N/A</v>
      </c>
      <c r="E74" s="101">
        <v>8.0844149999999999</v>
      </c>
      <c r="F74" s="338">
        <f t="shared" si="6"/>
        <v>8.1875666666666671</v>
      </c>
      <c r="G74" s="338">
        <v>8.0844149999999999</v>
      </c>
      <c r="H74" s="103"/>
    </row>
    <row r="75" spans="2:8" x14ac:dyDescent="0.3">
      <c r="B75" s="109">
        <f t="shared" si="2"/>
        <v>2027</v>
      </c>
      <c r="C75" s="311">
        <v>46478</v>
      </c>
      <c r="D75" s="339" t="e">
        <v>#N/A</v>
      </c>
      <c r="E75" s="101">
        <v>8.2051440000000007</v>
      </c>
      <c r="F75" s="338">
        <f t="shared" si="6"/>
        <v>8.1875666666666671</v>
      </c>
      <c r="G75" s="338">
        <v>8.2051440000000007</v>
      </c>
      <c r="H75" s="103"/>
    </row>
    <row r="76" spans="2:8" x14ac:dyDescent="0.3">
      <c r="B76" s="109">
        <f t="shared" si="2"/>
        <v>2027</v>
      </c>
      <c r="C76" s="311">
        <v>46508</v>
      </c>
      <c r="D76" s="339" t="e">
        <v>#N/A</v>
      </c>
      <c r="E76" s="101">
        <v>8.2480139999999995</v>
      </c>
      <c r="F76" s="338">
        <f t="shared" si="6"/>
        <v>8.1875666666666671</v>
      </c>
      <c r="G76" s="338">
        <v>8.2480139999999995</v>
      </c>
      <c r="H76" s="103"/>
    </row>
    <row r="77" spans="2:8" x14ac:dyDescent="0.3">
      <c r="B77" s="109">
        <f t="shared" si="2"/>
        <v>2027</v>
      </c>
      <c r="C77" s="311">
        <v>46539</v>
      </c>
      <c r="D77" s="339" t="e">
        <v>#N/A</v>
      </c>
      <c r="E77" s="101">
        <v>8.2284629999999996</v>
      </c>
      <c r="F77" s="338">
        <f t="shared" si="6"/>
        <v>8.1875666666666671</v>
      </c>
      <c r="G77" s="338">
        <v>8.2284629999999996</v>
      </c>
      <c r="H77" s="103"/>
    </row>
    <row r="78" spans="2:8" x14ac:dyDescent="0.3">
      <c r="B78" s="109">
        <f t="shared" si="2"/>
        <v>2027</v>
      </c>
      <c r="C78" s="311">
        <v>46569</v>
      </c>
      <c r="D78" s="339" t="e">
        <v>#N/A</v>
      </c>
      <c r="E78" s="101">
        <v>8.2146209999999993</v>
      </c>
      <c r="F78" s="338">
        <f t="shared" si="6"/>
        <v>8.1875666666666671</v>
      </c>
      <c r="G78" s="338">
        <v>8.2146209999999993</v>
      </c>
      <c r="H78" s="103"/>
    </row>
    <row r="79" spans="2:8" x14ac:dyDescent="0.3">
      <c r="B79" s="109">
        <f t="shared" si="2"/>
        <v>2027</v>
      </c>
      <c r="C79" s="311">
        <v>46600</v>
      </c>
      <c r="D79" s="339" t="e">
        <v>#N/A</v>
      </c>
      <c r="E79" s="101">
        <v>8.2913879999999995</v>
      </c>
      <c r="F79" s="338">
        <f t="shared" si="6"/>
        <v>8.1875666666666671</v>
      </c>
      <c r="G79" s="338">
        <v>8.2913879999999995</v>
      </c>
      <c r="H79" s="103"/>
    </row>
    <row r="80" spans="2:8" x14ac:dyDescent="0.3">
      <c r="B80" s="109">
        <f t="shared" si="2"/>
        <v>2027</v>
      </c>
      <c r="C80" s="311">
        <v>46631</v>
      </c>
      <c r="D80" s="339" t="e">
        <v>#N/A</v>
      </c>
      <c r="E80" s="101">
        <v>8.3394150000000007</v>
      </c>
      <c r="F80" s="338">
        <f t="shared" si="6"/>
        <v>8.1875666666666671</v>
      </c>
      <c r="G80" s="338">
        <v>8.3394150000000007</v>
      </c>
      <c r="H80" s="103"/>
    </row>
    <row r="81" spans="2:8" x14ac:dyDescent="0.3">
      <c r="B81" s="109">
        <f t="shared" si="2"/>
        <v>2027</v>
      </c>
      <c r="C81" s="311">
        <v>46661</v>
      </c>
      <c r="D81" s="339" t="e">
        <v>#N/A</v>
      </c>
      <c r="E81" s="101">
        <v>8.3626810000000003</v>
      </c>
      <c r="F81" s="338">
        <f t="shared" si="6"/>
        <v>8.1875666666666671</v>
      </c>
      <c r="G81" s="338">
        <v>8.3626810000000003</v>
      </c>
      <c r="H81" s="103"/>
    </row>
    <row r="82" spans="2:8" x14ac:dyDescent="0.3">
      <c r="B82" s="109">
        <f t="shared" si="2"/>
        <v>2027</v>
      </c>
      <c r="C82" s="311">
        <v>46692</v>
      </c>
      <c r="D82" s="339" t="e">
        <v>#N/A</v>
      </c>
      <c r="E82" s="101">
        <v>8.3620319999999992</v>
      </c>
      <c r="F82" s="338">
        <f t="shared" si="6"/>
        <v>8.1875666666666671</v>
      </c>
      <c r="G82" s="338">
        <v>8.3620319999999992</v>
      </c>
      <c r="H82" s="103"/>
    </row>
    <row r="83" spans="2:8" x14ac:dyDescent="0.3">
      <c r="B83" s="109">
        <f t="shared" si="2"/>
        <v>2027</v>
      </c>
      <c r="C83" s="311">
        <v>46722</v>
      </c>
      <c r="D83" s="339" t="e">
        <v>#N/A</v>
      </c>
      <c r="E83" s="101">
        <v>8.1921160000000004</v>
      </c>
      <c r="F83" s="338"/>
      <c r="G83" s="338">
        <v>8.1921160000000004</v>
      </c>
      <c r="H83" s="103"/>
    </row>
    <row r="84" spans="2:8" x14ac:dyDescent="0.3">
      <c r="C84" s="99"/>
      <c r="E84" s="104"/>
      <c r="F84" s="103"/>
      <c r="G84" s="104"/>
      <c r="H84" s="103"/>
    </row>
    <row r="85" spans="2:8" x14ac:dyDescent="0.3">
      <c r="C85" s="99"/>
      <c r="E85" s="104"/>
      <c r="F85" s="103"/>
      <c r="G85" s="104"/>
      <c r="H85" s="103"/>
    </row>
    <row r="86" spans="2:8" x14ac:dyDescent="0.3">
      <c r="C86" s="99"/>
      <c r="E86" s="104"/>
      <c r="F86" s="103"/>
      <c r="G86" s="104"/>
      <c r="H86" s="103"/>
    </row>
    <row r="87" spans="2:8" x14ac:dyDescent="0.3">
      <c r="C87" s="99"/>
      <c r="E87" s="104"/>
      <c r="F87" s="103"/>
      <c r="G87" s="104"/>
      <c r="H87" s="103"/>
    </row>
    <row r="88" spans="2:8" x14ac:dyDescent="0.3">
      <c r="C88" s="99"/>
      <c r="E88" s="104"/>
      <c r="F88" s="103"/>
      <c r="G88" s="104"/>
      <c r="H88" s="103"/>
    </row>
    <row r="89" spans="2:8" x14ac:dyDescent="0.3">
      <c r="B89" s="4"/>
      <c r="C89" s="4" t="s">
        <v>0</v>
      </c>
      <c r="E89" s="104"/>
      <c r="F89" s="103"/>
      <c r="G89" s="104"/>
      <c r="H89" s="103"/>
    </row>
    <row r="90" spans="2:8" x14ac:dyDescent="0.3">
      <c r="B90">
        <v>2.5</v>
      </c>
      <c r="C90" s="5">
        <v>0</v>
      </c>
      <c r="E90" s="104"/>
      <c r="F90" s="103"/>
      <c r="G90" s="104"/>
      <c r="H90" s="103"/>
    </row>
    <row r="91" spans="2:8" x14ac:dyDescent="0.3">
      <c r="B91">
        <v>2.5</v>
      </c>
      <c r="C91" s="5">
        <v>1</v>
      </c>
      <c r="E91" s="104"/>
      <c r="F91" s="103"/>
      <c r="G91" s="104"/>
      <c r="H91" s="103"/>
    </row>
    <row r="92" spans="2:8" x14ac:dyDescent="0.3">
      <c r="C92" s="99"/>
      <c r="E92" s="104"/>
      <c r="F92" s="103"/>
      <c r="G92" s="104"/>
      <c r="H92" s="103"/>
    </row>
    <row r="93" spans="2:8" x14ac:dyDescent="0.3">
      <c r="C93" s="99"/>
      <c r="E93" s="104"/>
      <c r="F93" s="103"/>
      <c r="G93" s="104"/>
      <c r="H93" s="103"/>
    </row>
    <row r="94" spans="2:8" x14ac:dyDescent="0.3">
      <c r="C94" s="99"/>
      <c r="E94" s="104"/>
      <c r="F94" s="103"/>
      <c r="G94" s="104"/>
      <c r="H94" s="103"/>
    </row>
    <row r="95" spans="2:8" x14ac:dyDescent="0.3">
      <c r="C95" s="99"/>
      <c r="E95" s="104"/>
      <c r="F95" s="103"/>
      <c r="G95" s="104"/>
      <c r="H95" s="103"/>
    </row>
    <row r="96" spans="2:8" x14ac:dyDescent="0.3">
      <c r="C96" s="99"/>
      <c r="E96" s="104"/>
      <c r="F96" s="103"/>
      <c r="G96" s="104"/>
      <c r="H96" s="103"/>
    </row>
    <row r="97" spans="3:8" x14ac:dyDescent="0.3">
      <c r="C97" s="99"/>
      <c r="E97" s="104"/>
      <c r="F97" s="103"/>
      <c r="G97" s="104"/>
      <c r="H97" s="103"/>
    </row>
    <row r="98" spans="3:8" x14ac:dyDescent="0.3">
      <c r="G98" s="104"/>
      <c r="H98" s="103"/>
    </row>
    <row r="99" spans="3:8" x14ac:dyDescent="0.3">
      <c r="G99" s="104"/>
      <c r="H99" s="103"/>
    </row>
    <row r="100" spans="3:8" x14ac:dyDescent="0.3">
      <c r="G100" s="104"/>
      <c r="H100" s="103"/>
    </row>
    <row r="101" spans="3:8" x14ac:dyDescent="0.3">
      <c r="G101" s="104"/>
      <c r="H101" s="103"/>
    </row>
    <row r="102" spans="3:8" x14ac:dyDescent="0.3">
      <c r="G102" s="104"/>
      <c r="H102" s="103"/>
    </row>
    <row r="103" spans="3:8" x14ac:dyDescent="0.3">
      <c r="G103" s="104"/>
      <c r="H103" s="103"/>
    </row>
    <row r="104" spans="3:8" x14ac:dyDescent="0.3">
      <c r="G104" s="104"/>
      <c r="H104" s="103"/>
    </row>
    <row r="105" spans="3:8" x14ac:dyDescent="0.3">
      <c r="G105" s="104"/>
      <c r="H105" s="103"/>
    </row>
    <row r="106" spans="3:8" x14ac:dyDescent="0.3">
      <c r="G106" s="104"/>
      <c r="H106" s="103"/>
    </row>
    <row r="107" spans="3:8" x14ac:dyDescent="0.3">
      <c r="G107" s="104"/>
    </row>
    <row r="108" spans="3:8" x14ac:dyDescent="0.3">
      <c r="G108" s="104"/>
    </row>
    <row r="109" spans="3:8" x14ac:dyDescent="0.3">
      <c r="G109" s="104"/>
    </row>
    <row r="110" spans="3:8" x14ac:dyDescent="0.3">
      <c r="G110" s="104"/>
    </row>
    <row r="111" spans="3:8" x14ac:dyDescent="0.3">
      <c r="G111" s="104"/>
    </row>
    <row r="112" spans="3:8" x14ac:dyDescent="0.3">
      <c r="G112" s="104"/>
    </row>
    <row r="113" spans="7:7" x14ac:dyDescent="0.3">
      <c r="G113" s="104"/>
    </row>
    <row r="114" spans="7:7" x14ac:dyDescent="0.3">
      <c r="G114" s="104"/>
    </row>
    <row r="115" spans="7:7" x14ac:dyDescent="0.3">
      <c r="G115" s="104"/>
    </row>
    <row r="116" spans="7:7" x14ac:dyDescent="0.3">
      <c r="G116" s="104"/>
    </row>
    <row r="117" spans="7:7" x14ac:dyDescent="0.3">
      <c r="G117" s="104"/>
    </row>
    <row r="118" spans="7:7" x14ac:dyDescent="0.3">
      <c r="G118" s="104"/>
    </row>
    <row r="119" spans="7:7" x14ac:dyDescent="0.3">
      <c r="G119" s="104"/>
    </row>
    <row r="120" spans="7:7" x14ac:dyDescent="0.3">
      <c r="G120" s="104"/>
    </row>
    <row r="121" spans="7:7" x14ac:dyDescent="0.3">
      <c r="G121" s="104"/>
    </row>
    <row r="122" spans="7:7" x14ac:dyDescent="0.3">
      <c r="G122" s="104"/>
    </row>
    <row r="123" spans="7:7" x14ac:dyDescent="0.3">
      <c r="G123" s="104"/>
    </row>
    <row r="124" spans="7:7" x14ac:dyDescent="0.3">
      <c r="G124" s="104"/>
    </row>
    <row r="125" spans="7:7" x14ac:dyDescent="0.3">
      <c r="G125" s="104"/>
    </row>
    <row r="126" spans="7:7" x14ac:dyDescent="0.3">
      <c r="G126" s="104"/>
    </row>
    <row r="127" spans="7:7" x14ac:dyDescent="0.3">
      <c r="G127" s="104"/>
    </row>
    <row r="128" spans="7:7" x14ac:dyDescent="0.3">
      <c r="G128" s="104"/>
    </row>
    <row r="129" spans="7:7" x14ac:dyDescent="0.3">
      <c r="G129" s="104"/>
    </row>
    <row r="130" spans="7:7" x14ac:dyDescent="0.3">
      <c r="G130" s="104"/>
    </row>
    <row r="131" spans="7:7" x14ac:dyDescent="0.3">
      <c r="G131" s="104"/>
    </row>
  </sheetData>
  <mergeCells count="2">
    <mergeCell ref="D24:H24"/>
    <mergeCell ref="J24:M24"/>
  </mergeCells>
  <conditionalFormatting sqref="D36:E97">
    <cfRule type="expression" dxfId="13" priority="1" stopIfTrue="1">
      <formula>ISNA(D36)</formula>
    </cfRule>
  </conditionalFormatting>
  <hyperlinks>
    <hyperlink ref="A3" location="Contents!A1" display="Return to Contents" xr:uid="{00000000-0004-0000-0F00-000000000000}"/>
  </hyperlinks>
  <pageMargins left="0.7" right="0.7" top="0.75" bottom="0.75" header="0.3" footer="0.3"/>
  <pageSetup orientation="landscape" verticalDpi="599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2:AC132"/>
  <sheetViews>
    <sheetView zoomScaleNormal="100" workbookViewId="0"/>
  </sheetViews>
  <sheetFormatPr defaultColWidth="9.33203125" defaultRowHeight="14.4" x14ac:dyDescent="0.3"/>
  <cols>
    <col min="1" max="2" width="9.33203125" style="97"/>
    <col min="3" max="3" width="14.6640625" style="97" customWidth="1"/>
    <col min="4" max="14" width="9.33203125" style="97"/>
    <col min="15" max="16" width="9.33203125" style="98"/>
    <col min="17" max="17" width="9.33203125" style="97"/>
    <col min="18" max="18" width="31.33203125" style="97" customWidth="1"/>
    <col min="19" max="19" width="11" style="97" customWidth="1"/>
    <col min="20" max="27" width="9.33203125" style="97"/>
    <col min="28" max="29" width="9.33203125" style="98"/>
    <col min="30" max="16384" width="9.33203125" style="97"/>
  </cols>
  <sheetData>
    <row r="2" spans="1:19" ht="15.6" x14ac:dyDescent="0.3">
      <c r="A2" s="31" t="s">
        <v>968</v>
      </c>
    </row>
    <row r="3" spans="1:19" x14ac:dyDescent="0.3">
      <c r="A3" s="16" t="s">
        <v>15</v>
      </c>
      <c r="R3" s="102"/>
    </row>
    <row r="4" spans="1:19" x14ac:dyDescent="0.3">
      <c r="C4" s="106"/>
      <c r="D4" s="106"/>
      <c r="E4" s="106"/>
      <c r="F4" s="106"/>
      <c r="G4" s="106"/>
      <c r="H4" s="106"/>
      <c r="I4" s="106"/>
      <c r="J4" s="106"/>
      <c r="K4" s="106"/>
    </row>
    <row r="5" spans="1:19" x14ac:dyDescent="0.3">
      <c r="C5" s="106"/>
      <c r="D5" s="106"/>
      <c r="E5" s="106"/>
      <c r="F5" s="106"/>
      <c r="G5" s="106"/>
      <c r="H5" s="106"/>
      <c r="I5" s="106"/>
      <c r="J5" s="106"/>
      <c r="K5" s="106"/>
      <c r="R5" s="132" t="s">
        <v>329</v>
      </c>
      <c r="S5" s="133"/>
    </row>
    <row r="6" spans="1:19" x14ac:dyDescent="0.3">
      <c r="C6" s="106"/>
      <c r="D6" s="106"/>
      <c r="E6" s="106"/>
      <c r="F6" s="106"/>
      <c r="G6" s="106"/>
      <c r="H6" s="106"/>
      <c r="I6" s="106"/>
      <c r="J6" s="106"/>
      <c r="K6" s="106"/>
      <c r="R6" s="164" t="s">
        <v>224</v>
      </c>
      <c r="S6" s="174" t="s">
        <v>223</v>
      </c>
    </row>
    <row r="7" spans="1:19" x14ac:dyDescent="0.3">
      <c r="C7" s="106"/>
      <c r="D7" s="106"/>
      <c r="E7" s="106"/>
      <c r="F7" s="106"/>
      <c r="G7" s="106"/>
      <c r="H7" s="106"/>
      <c r="I7" s="106"/>
      <c r="J7" s="106"/>
      <c r="K7" s="106"/>
      <c r="R7" s="165" t="s">
        <v>226</v>
      </c>
      <c r="S7" s="175" t="s">
        <v>225</v>
      </c>
    </row>
    <row r="8" spans="1:19" x14ac:dyDescent="0.3">
      <c r="C8" s="106"/>
      <c r="D8" s="106"/>
      <c r="E8" s="106"/>
      <c r="F8" s="106"/>
      <c r="G8" s="106"/>
      <c r="H8" s="106"/>
      <c r="I8" s="106"/>
      <c r="J8" s="106"/>
      <c r="K8" s="106"/>
      <c r="R8" s="165" t="s">
        <v>228</v>
      </c>
      <c r="S8" s="175" t="s">
        <v>227</v>
      </c>
    </row>
    <row r="9" spans="1:19" x14ac:dyDescent="0.3">
      <c r="C9" s="106"/>
      <c r="D9" s="106"/>
      <c r="E9" s="106"/>
      <c r="F9" s="106"/>
      <c r="G9" s="106"/>
      <c r="H9" s="106"/>
      <c r="I9" s="106"/>
      <c r="J9" s="106"/>
      <c r="K9" s="106"/>
      <c r="R9" s="165" t="s">
        <v>230</v>
      </c>
      <c r="S9" s="175" t="s">
        <v>231</v>
      </c>
    </row>
    <row r="10" spans="1:19" x14ac:dyDescent="0.3">
      <c r="C10" s="106"/>
      <c r="D10" s="106"/>
      <c r="E10" s="106"/>
      <c r="F10" s="106"/>
      <c r="G10" s="106"/>
      <c r="H10" s="106"/>
      <c r="I10" s="106"/>
      <c r="J10" s="106"/>
      <c r="K10" s="106"/>
      <c r="R10" s="317" t="s">
        <v>257</v>
      </c>
      <c r="S10" s="343" t="s">
        <v>222</v>
      </c>
    </row>
    <row r="11" spans="1:19" x14ac:dyDescent="0.3">
      <c r="C11" s="106"/>
      <c r="D11" s="106"/>
      <c r="E11" s="106"/>
      <c r="F11" s="106"/>
      <c r="G11" s="106"/>
      <c r="H11" s="106"/>
      <c r="I11" s="106"/>
      <c r="J11" s="106"/>
      <c r="K11" s="106"/>
    </row>
    <row r="12" spans="1:19" x14ac:dyDescent="0.3">
      <c r="C12" s="106"/>
      <c r="D12" s="106"/>
      <c r="E12" s="106"/>
      <c r="F12" s="106"/>
      <c r="G12" s="106"/>
      <c r="H12" s="106"/>
      <c r="I12" s="106"/>
      <c r="J12" s="106"/>
      <c r="K12" s="106"/>
    </row>
    <row r="13" spans="1:19" x14ac:dyDescent="0.3">
      <c r="C13" s="106"/>
      <c r="D13" s="106"/>
      <c r="E13" s="106"/>
      <c r="F13" s="106"/>
      <c r="G13" s="106"/>
      <c r="H13" s="106"/>
      <c r="I13" s="106"/>
      <c r="J13" s="106"/>
      <c r="K13" s="106"/>
    </row>
    <row r="14" spans="1:19" x14ac:dyDescent="0.3">
      <c r="C14" s="106"/>
      <c r="D14" s="106"/>
      <c r="E14" s="106"/>
      <c r="F14" s="106"/>
      <c r="G14" s="106"/>
      <c r="H14" s="106"/>
      <c r="I14" s="106"/>
      <c r="J14" s="106"/>
      <c r="K14" s="106"/>
    </row>
    <row r="15" spans="1:19" x14ac:dyDescent="0.3">
      <c r="C15" s="106"/>
      <c r="D15" s="106"/>
      <c r="E15" s="106"/>
      <c r="F15" s="106"/>
      <c r="G15" s="106"/>
      <c r="H15" s="106"/>
      <c r="I15" s="106"/>
      <c r="J15" s="106"/>
      <c r="K15" s="106"/>
    </row>
    <row r="16" spans="1:19" x14ac:dyDescent="0.3">
      <c r="C16" s="106"/>
      <c r="D16" s="106"/>
      <c r="E16" s="106"/>
      <c r="F16" s="106"/>
      <c r="G16" s="106"/>
      <c r="H16" s="106"/>
      <c r="I16" s="106"/>
      <c r="J16" s="106"/>
      <c r="K16" s="106"/>
    </row>
    <row r="17" spans="2:13" x14ac:dyDescent="0.3">
      <c r="C17" s="106"/>
      <c r="D17" s="106"/>
      <c r="E17" s="106"/>
      <c r="F17" s="106"/>
      <c r="G17" s="106"/>
      <c r="H17" s="106"/>
      <c r="I17" s="106"/>
      <c r="J17" s="106"/>
      <c r="K17" s="106"/>
    </row>
    <row r="18" spans="2:13" x14ac:dyDescent="0.3">
      <c r="C18" s="106"/>
      <c r="D18" s="106"/>
      <c r="E18" s="106"/>
      <c r="F18" s="106"/>
      <c r="G18" s="106"/>
      <c r="H18" s="106"/>
      <c r="I18" s="106"/>
      <c r="J18" s="106"/>
      <c r="K18" s="106"/>
    </row>
    <row r="19" spans="2:13" x14ac:dyDescent="0.3">
      <c r="C19" s="106"/>
      <c r="D19" s="106"/>
      <c r="E19" s="106"/>
      <c r="F19" s="106"/>
      <c r="G19" s="106"/>
      <c r="H19" s="137"/>
      <c r="I19" s="137"/>
      <c r="J19" s="106"/>
      <c r="K19" s="106"/>
    </row>
    <row r="20" spans="2:13" x14ac:dyDescent="0.3">
      <c r="C20" s="106"/>
      <c r="D20" s="106"/>
      <c r="E20" s="106"/>
      <c r="F20" s="106"/>
      <c r="G20" s="106"/>
      <c r="H20" s="106"/>
      <c r="I20" s="106"/>
      <c r="J20" s="106"/>
      <c r="K20" s="106"/>
    </row>
    <row r="21" spans="2:13" x14ac:dyDescent="0.3">
      <c r="C21" s="106"/>
      <c r="D21" s="106"/>
      <c r="E21" s="106"/>
      <c r="F21" s="106"/>
      <c r="G21" s="106"/>
      <c r="H21" s="106"/>
      <c r="I21" s="106"/>
      <c r="J21" s="106"/>
      <c r="K21" s="106"/>
    </row>
    <row r="22" spans="2:13" x14ac:dyDescent="0.3">
      <c r="C22" s="106"/>
      <c r="D22" s="106"/>
      <c r="E22" s="106"/>
      <c r="F22" s="106"/>
      <c r="G22" s="106"/>
      <c r="H22" s="106"/>
      <c r="I22" s="106"/>
      <c r="J22" s="106"/>
      <c r="K22" s="106"/>
    </row>
    <row r="24" spans="2:13" x14ac:dyDescent="0.3">
      <c r="B24"/>
      <c r="C24"/>
      <c r="D24" s="458" t="s">
        <v>256</v>
      </c>
      <c r="E24" s="458"/>
      <c r="F24" s="458"/>
      <c r="G24" s="458"/>
      <c r="H24" s="458"/>
      <c r="I24" s="23"/>
      <c r="J24" s="458" t="s">
        <v>77</v>
      </c>
      <c r="K24" s="458"/>
      <c r="L24" s="458"/>
      <c r="M24" s="458"/>
    </row>
    <row r="25" spans="2:13" x14ac:dyDescent="0.3">
      <c r="C25" s="8"/>
      <c r="D25" s="59">
        <v>2023</v>
      </c>
      <c r="E25" s="59">
        <v>2024</v>
      </c>
      <c r="F25" s="59">
        <v>2025</v>
      </c>
      <c r="G25" s="59">
        <v>2026</v>
      </c>
      <c r="H25" s="59">
        <v>2027</v>
      </c>
      <c r="I25" s="25"/>
      <c r="J25" s="59">
        <v>2024</v>
      </c>
      <c r="K25" s="59">
        <v>2025</v>
      </c>
      <c r="L25" s="59">
        <v>2026</v>
      </c>
      <c r="M25" s="59">
        <v>2027</v>
      </c>
    </row>
    <row r="26" spans="2:13" x14ac:dyDescent="0.3">
      <c r="C26" s="21" t="s">
        <v>224</v>
      </c>
      <c r="D26" s="60">
        <v>8.9449804247000007</v>
      </c>
      <c r="E26" s="60">
        <v>8.9665295409999999</v>
      </c>
      <c r="F26" s="60">
        <v>8.9059181287999998</v>
      </c>
      <c r="G26" s="60">
        <v>8.7840119342000005</v>
      </c>
      <c r="H26" s="60">
        <v>8.6801647725999995</v>
      </c>
      <c r="I26" s="9"/>
      <c r="J26" s="14">
        <f t="shared" ref="J26:M30" si="0">E26-D26</f>
        <v>2.1549116299999227E-2</v>
      </c>
      <c r="K26" s="14">
        <f t="shared" si="0"/>
        <v>-6.0611412200000103E-2</v>
      </c>
      <c r="L26" s="14">
        <f t="shared" si="0"/>
        <v>-0.1219061945999993</v>
      </c>
      <c r="M26" s="14">
        <f t="shared" si="0"/>
        <v>-0.10384716160000096</v>
      </c>
    </row>
    <row r="27" spans="2:13" x14ac:dyDescent="0.3">
      <c r="C27" s="21" t="s">
        <v>226</v>
      </c>
      <c r="D27" s="60">
        <v>1.6532682795</v>
      </c>
      <c r="E27" s="60">
        <v>1.6901627104000001</v>
      </c>
      <c r="F27" s="60">
        <v>1.7251207644</v>
      </c>
      <c r="G27" s="60">
        <v>1.7191007918000001</v>
      </c>
      <c r="H27" s="60">
        <v>1.7456995314999999</v>
      </c>
      <c r="I27" s="9"/>
      <c r="J27" s="14">
        <f t="shared" si="0"/>
        <v>3.6894430900000108E-2</v>
      </c>
      <c r="K27" s="14">
        <f t="shared" si="0"/>
        <v>3.495805399999985E-2</v>
      </c>
      <c r="L27" s="14">
        <f t="shared" si="0"/>
        <v>-6.0199725999998677E-3</v>
      </c>
      <c r="M27" s="14">
        <f t="shared" si="0"/>
        <v>2.6598739699999818E-2</v>
      </c>
    </row>
    <row r="28" spans="2:13" x14ac:dyDescent="0.3">
      <c r="C28" s="21" t="s">
        <v>228</v>
      </c>
      <c r="D28" s="60">
        <v>3.9161271260000001</v>
      </c>
      <c r="E28" s="60">
        <v>3.7920585710000001</v>
      </c>
      <c r="F28" s="60">
        <v>3.894324863</v>
      </c>
      <c r="G28" s="60">
        <v>3.8628068794999999</v>
      </c>
      <c r="H28" s="60">
        <v>3.8186354547999999</v>
      </c>
      <c r="I28" s="9"/>
      <c r="J28" s="14">
        <f t="shared" si="0"/>
        <v>-0.12406855500000002</v>
      </c>
      <c r="K28" s="14">
        <f t="shared" si="0"/>
        <v>0.10226629199999993</v>
      </c>
      <c r="L28" s="14">
        <f t="shared" si="0"/>
        <v>-3.1517983500000124E-2</v>
      </c>
      <c r="M28" s="14">
        <f t="shared" si="0"/>
        <v>-4.4171424700000017E-2</v>
      </c>
    </row>
    <row r="29" spans="2:13" x14ac:dyDescent="0.3">
      <c r="C29" s="21" t="s">
        <v>230</v>
      </c>
      <c r="D29" s="60">
        <v>3.5045092301</v>
      </c>
      <c r="E29" s="60">
        <v>3.7413265901999999</v>
      </c>
      <c r="F29" s="60">
        <v>3.8704617726000001</v>
      </c>
      <c r="G29" s="60">
        <v>4.0332851044</v>
      </c>
      <c r="H29" s="60">
        <v>4.1098704411</v>
      </c>
      <c r="I29" s="9"/>
      <c r="J29" s="14">
        <f>E29-D29</f>
        <v>0.23681736009999987</v>
      </c>
      <c r="K29" s="14">
        <f>F29-E29</f>
        <v>0.12913518240000021</v>
      </c>
      <c r="L29" s="14">
        <f>G29-F29</f>
        <v>0.16282333179999986</v>
      </c>
      <c r="M29" s="14">
        <f>H29-G29</f>
        <v>7.6585336700000006E-2</v>
      </c>
    </row>
    <row r="30" spans="2:13" x14ac:dyDescent="0.3">
      <c r="C30" s="54" t="s">
        <v>229</v>
      </c>
      <c r="D30" s="61">
        <f>+D31-SUM(D26:D29)</f>
        <v>2.2561294847000006</v>
      </c>
      <c r="E30" s="61">
        <f>+E31-SUM(E26:E29)</f>
        <v>2.2736439204000014</v>
      </c>
      <c r="F30" s="61">
        <f>+F31-SUM(F26:F29)</f>
        <v>2.2145052241999998</v>
      </c>
      <c r="G30" s="61">
        <f>+G31-SUM(G26:G29)</f>
        <v>2.3063527511000004</v>
      </c>
      <c r="H30" s="61">
        <f>+H31-SUM(H26:H29)</f>
        <v>2.336563745000003</v>
      </c>
      <c r="I30" s="49"/>
      <c r="J30" s="45">
        <f t="shared" si="0"/>
        <v>1.7514435700000774E-2</v>
      </c>
      <c r="K30" s="45">
        <f t="shared" si="0"/>
        <v>-5.9138696200001561E-2</v>
      </c>
      <c r="L30" s="45">
        <f t="shared" si="0"/>
        <v>9.1847526900000531E-2</v>
      </c>
      <c r="M30" s="45">
        <f t="shared" si="0"/>
        <v>3.0210993900002592E-2</v>
      </c>
    </row>
    <row r="31" spans="2:13" x14ac:dyDescent="0.3">
      <c r="C31" s="2" t="s">
        <v>202</v>
      </c>
      <c r="D31" s="60">
        <v>20.275014545000001</v>
      </c>
      <c r="E31" s="60">
        <v>20.463721332999999</v>
      </c>
      <c r="F31" s="60">
        <v>20.610330753</v>
      </c>
      <c r="G31" s="60">
        <v>20.705557461000001</v>
      </c>
      <c r="H31" s="60">
        <v>20.690933945000001</v>
      </c>
      <c r="I31"/>
      <c r="J31" s="5">
        <f>+SUM(J26:J30)</f>
        <v>0.18870678799999996</v>
      </c>
      <c r="K31" s="5">
        <f>+SUM(K26:K30)</f>
        <v>0.14660941999999832</v>
      </c>
      <c r="L31" s="5">
        <f>+SUM(L26:L30)</f>
        <v>9.5226708000001103E-2</v>
      </c>
      <c r="M31" s="5">
        <f>+SUM(M26:M30)</f>
        <v>-1.462351599999856E-2</v>
      </c>
    </row>
    <row r="32" spans="2:13" x14ac:dyDescent="0.3">
      <c r="B32" s="260" t="s">
        <v>998</v>
      </c>
      <c r="C32"/>
      <c r="D32"/>
      <c r="E32" s="2"/>
      <c r="F32"/>
      <c r="G32"/>
      <c r="H32"/>
      <c r="I32"/>
      <c r="J32" s="2" t="s">
        <v>7</v>
      </c>
      <c r="K32" s="19">
        <f>F26/E26-1</f>
        <v>-6.7597404238564085E-3</v>
      </c>
      <c r="L32" s="19">
        <f>G26/F26-1</f>
        <v>-1.3688223138474509E-2</v>
      </c>
      <c r="M32" s="19">
        <f>H26/G26-1</f>
        <v>-1.1822292863205131E-2</v>
      </c>
    </row>
    <row r="36" spans="2:8" x14ac:dyDescent="0.3">
      <c r="D36" s="109" t="s">
        <v>458</v>
      </c>
      <c r="E36" s="109" t="s">
        <v>209</v>
      </c>
      <c r="F36" s="109" t="s">
        <v>208</v>
      </c>
      <c r="G36" s="109" t="s">
        <v>442</v>
      </c>
    </row>
    <row r="37" spans="2:8" x14ac:dyDescent="0.3">
      <c r="B37" s="109">
        <f t="shared" ref="B37:B84" si="1">YEAR(C37)</f>
        <v>2024</v>
      </c>
      <c r="C37" s="311">
        <v>45292</v>
      </c>
      <c r="D37" s="312">
        <v>19.789279000000001</v>
      </c>
      <c r="E37" s="105" t="e">
        <v>#N/A</v>
      </c>
      <c r="F37" s="313"/>
      <c r="G37" s="313">
        <v>19.789279000000001</v>
      </c>
      <c r="H37" s="103"/>
    </row>
    <row r="38" spans="2:8" x14ac:dyDescent="0.3">
      <c r="B38" s="109">
        <f t="shared" si="1"/>
        <v>2024</v>
      </c>
      <c r="C38" s="311">
        <v>45323</v>
      </c>
      <c r="D38" s="312">
        <v>19.972377999999999</v>
      </c>
      <c r="E38" s="105" t="e">
        <v>#N/A</v>
      </c>
      <c r="F38" s="313"/>
      <c r="G38" s="313">
        <v>19.972377999999999</v>
      </c>
      <c r="H38" s="103"/>
    </row>
    <row r="39" spans="2:8" x14ac:dyDescent="0.3">
      <c r="B39" s="109">
        <f t="shared" si="1"/>
        <v>2024</v>
      </c>
      <c r="C39" s="311">
        <v>45352</v>
      </c>
      <c r="D39" s="312">
        <v>20.011388</v>
      </c>
      <c r="E39" s="105" t="e">
        <v>#N/A</v>
      </c>
      <c r="F39" s="313">
        <f t="shared" ref="F39:F46" si="2">AVERAGEIF($B$37:$B$98,B39,$G$37:$G$98)</f>
        <v>20.459898166666665</v>
      </c>
      <c r="G39" s="313">
        <v>20.011388</v>
      </c>
      <c r="H39" s="103"/>
    </row>
    <row r="40" spans="2:8" x14ac:dyDescent="0.3">
      <c r="B40" s="109">
        <f t="shared" si="1"/>
        <v>2024</v>
      </c>
      <c r="C40" s="311">
        <v>45383</v>
      </c>
      <c r="D40" s="312">
        <v>20.155279</v>
      </c>
      <c r="E40" s="105" t="e">
        <v>#N/A</v>
      </c>
      <c r="F40" s="313">
        <f t="shared" si="2"/>
        <v>20.459898166666665</v>
      </c>
      <c r="G40" s="313">
        <v>20.155279</v>
      </c>
      <c r="H40" s="103"/>
    </row>
    <row r="41" spans="2:8" x14ac:dyDescent="0.3">
      <c r="B41" s="109">
        <f t="shared" si="1"/>
        <v>2024</v>
      </c>
      <c r="C41" s="311">
        <v>45413</v>
      </c>
      <c r="D41" s="312">
        <v>20.887834000000002</v>
      </c>
      <c r="E41" s="105" t="e">
        <v>#N/A</v>
      </c>
      <c r="F41" s="313">
        <f t="shared" si="2"/>
        <v>20.459898166666665</v>
      </c>
      <c r="G41" s="313">
        <v>20.887834000000002</v>
      </c>
      <c r="H41" s="103"/>
    </row>
    <row r="42" spans="2:8" x14ac:dyDescent="0.3">
      <c r="B42" s="109">
        <f t="shared" si="1"/>
        <v>2024</v>
      </c>
      <c r="C42" s="311">
        <v>45444</v>
      </c>
      <c r="D42" s="312">
        <v>20.536577000000001</v>
      </c>
      <c r="E42" s="105" t="e">
        <v>#N/A</v>
      </c>
      <c r="F42" s="313">
        <f t="shared" si="2"/>
        <v>20.459898166666665</v>
      </c>
      <c r="G42" s="313">
        <v>20.536577000000001</v>
      </c>
      <c r="H42" s="103"/>
    </row>
    <row r="43" spans="2:8" x14ac:dyDescent="0.3">
      <c r="B43" s="109">
        <f t="shared" si="1"/>
        <v>2024</v>
      </c>
      <c r="C43" s="311">
        <v>45474</v>
      </c>
      <c r="D43" s="312">
        <v>20.593178000000002</v>
      </c>
      <c r="E43" s="105" t="e">
        <v>#N/A</v>
      </c>
      <c r="F43" s="313">
        <f t="shared" si="2"/>
        <v>20.459898166666665</v>
      </c>
      <c r="G43" s="313">
        <v>20.593178000000002</v>
      </c>
      <c r="H43" s="103"/>
    </row>
    <row r="44" spans="2:8" x14ac:dyDescent="0.3">
      <c r="B44" s="109">
        <f t="shared" si="1"/>
        <v>2024</v>
      </c>
      <c r="C44" s="311">
        <v>45505</v>
      </c>
      <c r="D44" s="312">
        <v>20.984949</v>
      </c>
      <c r="E44" s="105" t="e">
        <v>#N/A</v>
      </c>
      <c r="F44" s="313">
        <f t="shared" si="2"/>
        <v>20.459898166666665</v>
      </c>
      <c r="G44" s="313">
        <v>20.984949</v>
      </c>
      <c r="H44" s="103"/>
    </row>
    <row r="45" spans="2:8" x14ac:dyDescent="0.3">
      <c r="B45" s="109">
        <f t="shared" si="1"/>
        <v>2024</v>
      </c>
      <c r="C45" s="311">
        <v>45536</v>
      </c>
      <c r="D45" s="312">
        <v>20.356294999999999</v>
      </c>
      <c r="E45" s="105" t="e">
        <v>#N/A</v>
      </c>
      <c r="F45" s="313">
        <f t="shared" si="2"/>
        <v>20.459898166666665</v>
      </c>
      <c r="G45" s="313">
        <v>20.356294999999999</v>
      </c>
      <c r="H45" s="103"/>
    </row>
    <row r="46" spans="2:8" x14ac:dyDescent="0.3">
      <c r="B46" s="109">
        <f t="shared" si="1"/>
        <v>2024</v>
      </c>
      <c r="C46" s="311">
        <v>45566</v>
      </c>
      <c r="D46" s="312">
        <v>21.249372000000001</v>
      </c>
      <c r="E46" s="105" t="e">
        <v>#N/A</v>
      </c>
      <c r="F46" s="313">
        <f t="shared" si="2"/>
        <v>20.459898166666665</v>
      </c>
      <c r="G46" s="313">
        <v>21.249372000000001</v>
      </c>
      <c r="H46" s="103"/>
    </row>
    <row r="47" spans="2:8" x14ac:dyDescent="0.3">
      <c r="B47" s="109">
        <f t="shared" si="1"/>
        <v>2024</v>
      </c>
      <c r="C47" s="311">
        <v>45597</v>
      </c>
      <c r="D47" s="312">
        <v>20.367203</v>
      </c>
      <c r="E47" s="105" t="e">
        <v>#N/A</v>
      </c>
      <c r="F47" s="313"/>
      <c r="G47" s="313">
        <v>20.367203</v>
      </c>
      <c r="H47" s="103"/>
    </row>
    <row r="48" spans="2:8" x14ac:dyDescent="0.3">
      <c r="B48" s="109">
        <f t="shared" si="1"/>
        <v>2024</v>
      </c>
      <c r="C48" s="311">
        <v>45627</v>
      </c>
      <c r="D48" s="312">
        <v>20.615046</v>
      </c>
      <c r="E48" s="105" t="e">
        <v>#N/A</v>
      </c>
      <c r="F48" s="313"/>
      <c r="G48" s="313">
        <v>20.615046</v>
      </c>
      <c r="H48" s="103"/>
    </row>
    <row r="49" spans="2:8" x14ac:dyDescent="0.3">
      <c r="B49" s="109">
        <f t="shared" si="1"/>
        <v>2025</v>
      </c>
      <c r="C49" s="311">
        <v>45658</v>
      </c>
      <c r="D49" s="312">
        <v>20.735623</v>
      </c>
      <c r="E49" s="105" t="e">
        <v>#N/A</v>
      </c>
      <c r="F49" s="313"/>
      <c r="G49" s="313">
        <v>20.735623</v>
      </c>
      <c r="H49" s="103"/>
    </row>
    <row r="50" spans="2:8" x14ac:dyDescent="0.3">
      <c r="B50" s="109">
        <f t="shared" si="1"/>
        <v>2025</v>
      </c>
      <c r="C50" s="311">
        <v>45689</v>
      </c>
      <c r="D50" s="312">
        <v>20.225491999999999</v>
      </c>
      <c r="E50" s="105" t="e">
        <v>#N/A</v>
      </c>
      <c r="F50" s="313"/>
      <c r="G50" s="313">
        <v>20.225491999999999</v>
      </c>
      <c r="H50" s="103"/>
    </row>
    <row r="51" spans="2:8" x14ac:dyDescent="0.3">
      <c r="B51" s="109">
        <f t="shared" si="1"/>
        <v>2025</v>
      </c>
      <c r="C51" s="311">
        <v>45717</v>
      </c>
      <c r="D51" s="312">
        <v>19.949864000000002</v>
      </c>
      <c r="E51" s="105" t="e">
        <v>#N/A</v>
      </c>
      <c r="F51" s="313">
        <f t="shared" ref="F51:F58" si="3">AVERAGEIF($B$37:$B$98,B51,$G$37:$G$98)</f>
        <v>20.606488416666664</v>
      </c>
      <c r="G51" s="313">
        <v>19.949864000000002</v>
      </c>
      <c r="H51" s="103"/>
    </row>
    <row r="52" spans="2:8" x14ac:dyDescent="0.3">
      <c r="B52" s="109">
        <f t="shared" si="1"/>
        <v>2025</v>
      </c>
      <c r="C52" s="311">
        <v>45748</v>
      </c>
      <c r="D52" s="312">
        <v>20.212610000000002</v>
      </c>
      <c r="E52" s="105" t="e">
        <v>#N/A</v>
      </c>
      <c r="F52" s="313">
        <f t="shared" si="3"/>
        <v>20.606488416666664</v>
      </c>
      <c r="G52" s="313">
        <v>20.212610000000002</v>
      </c>
      <c r="H52" s="103"/>
    </row>
    <row r="53" spans="2:8" x14ac:dyDescent="0.3">
      <c r="B53" s="109">
        <f t="shared" si="1"/>
        <v>2025</v>
      </c>
      <c r="C53" s="311">
        <v>45778</v>
      </c>
      <c r="D53" s="312">
        <v>20.322932000000002</v>
      </c>
      <c r="E53" s="105" t="e">
        <v>#N/A</v>
      </c>
      <c r="F53" s="313">
        <f t="shared" si="3"/>
        <v>20.606488416666664</v>
      </c>
      <c r="G53" s="313">
        <v>20.322932000000002</v>
      </c>
      <c r="H53" s="103"/>
    </row>
    <row r="54" spans="2:8" x14ac:dyDescent="0.3">
      <c r="B54" s="109">
        <f t="shared" si="1"/>
        <v>2025</v>
      </c>
      <c r="C54" s="311">
        <v>45809</v>
      </c>
      <c r="D54" s="312">
        <v>21.007196</v>
      </c>
      <c r="E54" s="105" t="e">
        <v>#N/A</v>
      </c>
      <c r="F54" s="313">
        <f t="shared" si="3"/>
        <v>20.606488416666664</v>
      </c>
      <c r="G54" s="313">
        <v>21.007196</v>
      </c>
      <c r="H54" s="103"/>
    </row>
    <row r="55" spans="2:8" x14ac:dyDescent="0.3">
      <c r="B55" s="109">
        <f t="shared" si="1"/>
        <v>2025</v>
      </c>
      <c r="C55" s="311">
        <v>45839</v>
      </c>
      <c r="D55" s="312">
        <v>20.984271</v>
      </c>
      <c r="E55" s="105" t="e">
        <v>#N/A</v>
      </c>
      <c r="F55" s="313">
        <f t="shared" si="3"/>
        <v>20.606488416666664</v>
      </c>
      <c r="G55" s="313">
        <v>20.984271</v>
      </c>
      <c r="H55" s="103"/>
    </row>
    <row r="56" spans="2:8" x14ac:dyDescent="0.3">
      <c r="B56" s="109">
        <f t="shared" si="1"/>
        <v>2025</v>
      </c>
      <c r="C56" s="311">
        <v>45870</v>
      </c>
      <c r="D56" s="312">
        <v>21.195426000000001</v>
      </c>
      <c r="E56" s="105" t="e">
        <v>#N/A</v>
      </c>
      <c r="F56" s="313">
        <f t="shared" si="3"/>
        <v>20.606488416666664</v>
      </c>
      <c r="G56" s="313">
        <v>21.195426000000001</v>
      </c>
      <c r="H56" s="103"/>
    </row>
    <row r="57" spans="2:8" x14ac:dyDescent="0.3">
      <c r="B57" s="109">
        <f t="shared" si="1"/>
        <v>2025</v>
      </c>
      <c r="C57" s="311">
        <v>45901</v>
      </c>
      <c r="D57" s="312">
        <v>20.720071999999998</v>
      </c>
      <c r="E57" s="105" t="e">
        <v>#N/A</v>
      </c>
      <c r="F57" s="313">
        <f t="shared" si="3"/>
        <v>20.606488416666664</v>
      </c>
      <c r="G57" s="313">
        <v>20.720071999999998</v>
      </c>
      <c r="H57" s="103"/>
    </row>
    <row r="58" spans="2:8" x14ac:dyDescent="0.3">
      <c r="B58" s="109">
        <f t="shared" si="1"/>
        <v>2025</v>
      </c>
      <c r="C58" s="311">
        <v>45931</v>
      </c>
      <c r="D58" s="312">
        <v>20.846402000000001</v>
      </c>
      <c r="E58" s="105" t="e">
        <v>#N/A</v>
      </c>
      <c r="F58" s="313">
        <f t="shared" si="3"/>
        <v>20.606488416666664</v>
      </c>
      <c r="G58" s="313">
        <v>20.846402000000001</v>
      </c>
      <c r="H58" s="103"/>
    </row>
    <row r="59" spans="2:8" x14ac:dyDescent="0.3">
      <c r="B59" s="109">
        <f t="shared" si="1"/>
        <v>2025</v>
      </c>
      <c r="C59" s="311">
        <v>45962</v>
      </c>
      <c r="D59" s="312">
        <v>20.226611999999999</v>
      </c>
      <c r="E59" s="105" t="e">
        <v>#N/A</v>
      </c>
      <c r="F59" s="313"/>
      <c r="G59" s="313">
        <v>20.226611999999999</v>
      </c>
      <c r="H59" s="103"/>
    </row>
    <row r="60" spans="2:8" x14ac:dyDescent="0.3">
      <c r="B60" s="109">
        <f t="shared" si="1"/>
        <v>2025</v>
      </c>
      <c r="C60" s="311">
        <v>45992</v>
      </c>
      <c r="D60" s="312">
        <v>20.851361000000001</v>
      </c>
      <c r="E60" s="105" t="e">
        <v>#N/A</v>
      </c>
      <c r="F60" s="313"/>
      <c r="G60" s="313">
        <v>20.851361000000001</v>
      </c>
      <c r="H60" s="103"/>
    </row>
    <row r="61" spans="2:8" x14ac:dyDescent="0.3">
      <c r="B61" s="109">
        <f t="shared" si="1"/>
        <v>2026</v>
      </c>
      <c r="C61" s="311">
        <v>46023</v>
      </c>
      <c r="D61" s="312">
        <v>20.649557999999999</v>
      </c>
      <c r="E61" s="105" t="e">
        <v>#N/A</v>
      </c>
      <c r="F61" s="313"/>
      <c r="G61" s="313">
        <v>20.649557999999999</v>
      </c>
      <c r="H61" s="103"/>
    </row>
    <row r="62" spans="2:8" x14ac:dyDescent="0.3">
      <c r="B62" s="109">
        <f t="shared" si="1"/>
        <v>2026</v>
      </c>
      <c r="C62" s="311">
        <v>46054</v>
      </c>
      <c r="D62" s="312">
        <v>21.137710999999999</v>
      </c>
      <c r="E62" s="105" t="e">
        <v>#N/A</v>
      </c>
      <c r="F62" s="313"/>
      <c r="G62" s="313">
        <v>21.137710999999999</v>
      </c>
      <c r="H62" s="103"/>
    </row>
    <row r="63" spans="2:8" x14ac:dyDescent="0.3">
      <c r="B63" s="109">
        <f t="shared" si="1"/>
        <v>2026</v>
      </c>
      <c r="C63" s="311">
        <v>46082</v>
      </c>
      <c r="D63" s="312">
        <v>20.528454976999999</v>
      </c>
      <c r="E63" s="105" t="e">
        <v>#N/A</v>
      </c>
      <c r="F63" s="313">
        <f t="shared" ref="F63:F70" si="4">AVERAGEIF($B$37:$B$98,B63,$G$37:$G$98)</f>
        <v>20.707932700333334</v>
      </c>
      <c r="G63" s="313">
        <v>20.528454976999999</v>
      </c>
      <c r="H63" s="103"/>
    </row>
    <row r="64" spans="2:8" x14ac:dyDescent="0.3">
      <c r="B64" s="109">
        <f t="shared" si="1"/>
        <v>2026</v>
      </c>
      <c r="C64" s="311">
        <v>46113</v>
      </c>
      <c r="D64" s="312">
        <v>20.690848426999999</v>
      </c>
      <c r="E64" s="105">
        <v>20.690848426999999</v>
      </c>
      <c r="F64" s="313">
        <f t="shared" si="4"/>
        <v>20.707932700333334</v>
      </c>
      <c r="G64" s="313">
        <v>20.690848426999999</v>
      </c>
      <c r="H64" s="103"/>
    </row>
    <row r="65" spans="2:8" x14ac:dyDescent="0.3">
      <c r="B65" s="109">
        <f t="shared" si="1"/>
        <v>2026</v>
      </c>
      <c r="C65" s="311">
        <v>46143</v>
      </c>
      <c r="D65" s="312" t="e">
        <v>#N/A</v>
      </c>
      <c r="E65" s="105">
        <v>20.544070000000001</v>
      </c>
      <c r="F65" s="313">
        <f t="shared" si="4"/>
        <v>20.707932700333334</v>
      </c>
      <c r="G65" s="313">
        <v>20.544070000000001</v>
      </c>
      <c r="H65" s="103"/>
    </row>
    <row r="66" spans="2:8" x14ac:dyDescent="0.3">
      <c r="B66" s="109">
        <f t="shared" si="1"/>
        <v>2026</v>
      </c>
      <c r="C66" s="311">
        <v>46174</v>
      </c>
      <c r="D66" s="312" t="e">
        <v>#N/A</v>
      </c>
      <c r="E66" s="105">
        <v>20.876999999999999</v>
      </c>
      <c r="F66" s="313">
        <f t="shared" si="4"/>
        <v>20.707932700333334</v>
      </c>
      <c r="G66" s="313">
        <v>20.876999999999999</v>
      </c>
      <c r="H66" s="103"/>
    </row>
    <row r="67" spans="2:8" x14ac:dyDescent="0.3">
      <c r="B67" s="109">
        <f t="shared" si="1"/>
        <v>2026</v>
      </c>
      <c r="C67" s="311">
        <v>46204</v>
      </c>
      <c r="D67" s="312" t="e">
        <v>#N/A</v>
      </c>
      <c r="E67" s="105">
        <v>20.81251</v>
      </c>
      <c r="F67" s="313">
        <f t="shared" si="4"/>
        <v>20.707932700333334</v>
      </c>
      <c r="G67" s="313">
        <v>20.81251</v>
      </c>
      <c r="H67" s="103"/>
    </row>
    <row r="68" spans="2:8" x14ac:dyDescent="0.3">
      <c r="B68" s="109">
        <f t="shared" si="1"/>
        <v>2026</v>
      </c>
      <c r="C68" s="311">
        <v>46235</v>
      </c>
      <c r="D68" s="312" t="e">
        <v>#N/A</v>
      </c>
      <c r="E68" s="105">
        <v>21.113969999999998</v>
      </c>
      <c r="F68" s="313">
        <f t="shared" si="4"/>
        <v>20.707932700333334</v>
      </c>
      <c r="G68" s="313">
        <v>21.113969999999998</v>
      </c>
      <c r="H68" s="103"/>
    </row>
    <row r="69" spans="2:8" x14ac:dyDescent="0.3">
      <c r="B69" s="109">
        <f t="shared" si="1"/>
        <v>2026</v>
      </c>
      <c r="C69" s="311">
        <v>46266</v>
      </c>
      <c r="D69" s="312" t="e">
        <v>#N/A</v>
      </c>
      <c r="E69" s="105">
        <v>20.519130000000001</v>
      </c>
      <c r="F69" s="313">
        <f t="shared" si="4"/>
        <v>20.707932700333334</v>
      </c>
      <c r="G69" s="313">
        <v>20.519130000000001</v>
      </c>
      <c r="H69" s="103"/>
    </row>
    <row r="70" spans="2:8" x14ac:dyDescent="0.3">
      <c r="B70" s="109">
        <f t="shared" si="1"/>
        <v>2026</v>
      </c>
      <c r="C70" s="311">
        <v>46296</v>
      </c>
      <c r="D70" s="312" t="e">
        <v>#N/A</v>
      </c>
      <c r="E70" s="105">
        <v>20.80857</v>
      </c>
      <c r="F70" s="313">
        <f t="shared" si="4"/>
        <v>20.707932700333334</v>
      </c>
      <c r="G70" s="313">
        <v>20.80857</v>
      </c>
      <c r="H70" s="103"/>
    </row>
    <row r="71" spans="2:8" x14ac:dyDescent="0.3">
      <c r="B71" s="109">
        <f t="shared" si="1"/>
        <v>2026</v>
      </c>
      <c r="C71" s="311">
        <v>46327</v>
      </c>
      <c r="D71" s="312" t="e">
        <v>#N/A</v>
      </c>
      <c r="E71" s="105">
        <v>20.322379999999999</v>
      </c>
      <c r="F71" s="313"/>
      <c r="G71" s="313">
        <v>20.322379999999999</v>
      </c>
      <c r="H71" s="103"/>
    </row>
    <row r="72" spans="2:8" x14ac:dyDescent="0.3">
      <c r="B72" s="109">
        <f t="shared" si="1"/>
        <v>2026</v>
      </c>
      <c r="C72" s="311">
        <v>46357</v>
      </c>
      <c r="D72" s="312" t="e">
        <v>#N/A</v>
      </c>
      <c r="E72" s="105">
        <v>20.49099</v>
      </c>
      <c r="F72" s="313"/>
      <c r="G72" s="313">
        <v>20.49099</v>
      </c>
      <c r="H72" s="103"/>
    </row>
    <row r="73" spans="2:8" x14ac:dyDescent="0.3">
      <c r="B73" s="109">
        <f t="shared" si="1"/>
        <v>2027</v>
      </c>
      <c r="C73" s="311">
        <v>46388</v>
      </c>
      <c r="D73" s="312" t="e">
        <v>#N/A</v>
      </c>
      <c r="E73" s="105">
        <v>20.36215</v>
      </c>
      <c r="F73" s="313"/>
      <c r="G73" s="313">
        <v>20.36215</v>
      </c>
      <c r="H73" s="103"/>
    </row>
    <row r="74" spans="2:8" x14ac:dyDescent="0.3">
      <c r="B74" s="109">
        <f t="shared" si="1"/>
        <v>2027</v>
      </c>
      <c r="C74" s="311">
        <v>46419</v>
      </c>
      <c r="D74" s="312" t="e">
        <v>#N/A</v>
      </c>
      <c r="E74" s="105">
        <v>20.339729999999999</v>
      </c>
      <c r="F74" s="313"/>
      <c r="G74" s="313">
        <v>20.339729999999999</v>
      </c>
      <c r="H74" s="103"/>
    </row>
    <row r="75" spans="2:8" x14ac:dyDescent="0.3">
      <c r="B75" s="109">
        <f t="shared" si="1"/>
        <v>2027</v>
      </c>
      <c r="C75" s="311">
        <v>46447</v>
      </c>
      <c r="D75" s="312" t="e">
        <v>#N/A</v>
      </c>
      <c r="E75" s="105">
        <v>20.339320000000001</v>
      </c>
      <c r="F75" s="313">
        <f t="shared" ref="F75:F82" si="5">AVERAGEIF($B$37:$B$98,B75,$G$37:$G$98)</f>
        <v>20.688147499999999</v>
      </c>
      <c r="G75" s="313">
        <v>20.339320000000001</v>
      </c>
      <c r="H75" s="103"/>
    </row>
    <row r="76" spans="2:8" x14ac:dyDescent="0.3">
      <c r="B76" s="109">
        <f t="shared" si="1"/>
        <v>2027</v>
      </c>
      <c r="C76" s="311">
        <v>46478</v>
      </c>
      <c r="D76" s="312" t="e">
        <v>#N/A</v>
      </c>
      <c r="E76" s="105">
        <v>20.595770000000002</v>
      </c>
      <c r="F76" s="313">
        <f t="shared" si="5"/>
        <v>20.688147499999999</v>
      </c>
      <c r="G76" s="313">
        <v>20.595770000000002</v>
      </c>
      <c r="H76" s="103"/>
    </row>
    <row r="77" spans="2:8" x14ac:dyDescent="0.3">
      <c r="B77" s="109">
        <f t="shared" si="1"/>
        <v>2027</v>
      </c>
      <c r="C77" s="311">
        <v>46508</v>
      </c>
      <c r="D77" s="312" t="e">
        <v>#N/A</v>
      </c>
      <c r="E77" s="105">
        <v>20.678280000000001</v>
      </c>
      <c r="F77" s="313">
        <f t="shared" si="5"/>
        <v>20.688147499999999</v>
      </c>
      <c r="G77" s="313">
        <v>20.678280000000001</v>
      </c>
      <c r="H77" s="103"/>
    </row>
    <row r="78" spans="2:8" x14ac:dyDescent="0.3">
      <c r="B78" s="109">
        <f t="shared" si="1"/>
        <v>2027</v>
      </c>
      <c r="C78" s="311">
        <v>46539</v>
      </c>
      <c r="D78" s="312" t="e">
        <v>#N/A</v>
      </c>
      <c r="E78" s="105">
        <v>21.045819999999999</v>
      </c>
      <c r="F78" s="313">
        <f t="shared" si="5"/>
        <v>20.688147499999999</v>
      </c>
      <c r="G78" s="313">
        <v>21.045819999999999</v>
      </c>
      <c r="H78" s="103"/>
    </row>
    <row r="79" spans="2:8" x14ac:dyDescent="0.3">
      <c r="B79" s="109">
        <f t="shared" si="1"/>
        <v>2027</v>
      </c>
      <c r="C79" s="311">
        <v>46569</v>
      </c>
      <c r="D79" s="312" t="e">
        <v>#N/A</v>
      </c>
      <c r="E79" s="105">
        <v>20.898</v>
      </c>
      <c r="F79" s="313">
        <f t="shared" si="5"/>
        <v>20.688147499999999</v>
      </c>
      <c r="G79" s="313">
        <v>20.898</v>
      </c>
      <c r="H79" s="103"/>
    </row>
    <row r="80" spans="2:8" x14ac:dyDescent="0.3">
      <c r="B80" s="109">
        <f t="shared" si="1"/>
        <v>2027</v>
      </c>
      <c r="C80" s="311">
        <v>46600</v>
      </c>
      <c r="D80" s="312" t="e">
        <v>#N/A</v>
      </c>
      <c r="E80" s="105">
        <v>21.2225</v>
      </c>
      <c r="F80" s="313">
        <f t="shared" si="5"/>
        <v>20.688147499999999</v>
      </c>
      <c r="G80" s="313">
        <v>21.2225</v>
      </c>
      <c r="H80" s="103"/>
    </row>
    <row r="81" spans="2:8" x14ac:dyDescent="0.3">
      <c r="B81" s="109">
        <f t="shared" si="1"/>
        <v>2027</v>
      </c>
      <c r="C81" s="311">
        <v>46631</v>
      </c>
      <c r="D81" s="312" t="e">
        <v>#N/A</v>
      </c>
      <c r="E81" s="105">
        <v>20.624189999999999</v>
      </c>
      <c r="F81" s="313">
        <f t="shared" si="5"/>
        <v>20.688147499999999</v>
      </c>
      <c r="G81" s="313">
        <v>20.624189999999999</v>
      </c>
      <c r="H81" s="103"/>
    </row>
    <row r="82" spans="2:8" x14ac:dyDescent="0.3">
      <c r="B82" s="109">
        <f t="shared" si="1"/>
        <v>2027</v>
      </c>
      <c r="C82" s="311">
        <v>46661</v>
      </c>
      <c r="D82" s="312" t="e">
        <v>#N/A</v>
      </c>
      <c r="E82" s="105">
        <v>20.94876</v>
      </c>
      <c r="F82" s="313">
        <f t="shared" si="5"/>
        <v>20.688147499999999</v>
      </c>
      <c r="G82" s="313">
        <v>20.94876</v>
      </c>
      <c r="H82" s="103"/>
    </row>
    <row r="83" spans="2:8" x14ac:dyDescent="0.3">
      <c r="B83" s="109">
        <f t="shared" si="1"/>
        <v>2027</v>
      </c>
      <c r="C83" s="311">
        <v>46692</v>
      </c>
      <c r="D83" s="312" t="e">
        <v>#N/A</v>
      </c>
      <c r="E83" s="105">
        <v>20.51501</v>
      </c>
      <c r="F83" s="313"/>
      <c r="G83" s="313">
        <v>20.51501</v>
      </c>
      <c r="H83" s="103"/>
    </row>
    <row r="84" spans="2:8" x14ac:dyDescent="0.3">
      <c r="B84" s="109">
        <f t="shared" si="1"/>
        <v>2027</v>
      </c>
      <c r="C84" s="311">
        <v>46722</v>
      </c>
      <c r="D84" s="312" t="e">
        <v>#N/A</v>
      </c>
      <c r="E84" s="105">
        <v>20.68824</v>
      </c>
      <c r="F84" s="313"/>
      <c r="G84" s="313">
        <v>20.68824</v>
      </c>
      <c r="H84" s="103"/>
    </row>
    <row r="85" spans="2:8" x14ac:dyDescent="0.3">
      <c r="C85" s="99"/>
      <c r="E85" s="104"/>
      <c r="G85" s="104"/>
      <c r="H85" s="103"/>
    </row>
    <row r="86" spans="2:8" x14ac:dyDescent="0.3">
      <c r="C86" s="99"/>
      <c r="E86" s="104"/>
      <c r="G86" s="104"/>
      <c r="H86" s="103"/>
    </row>
    <row r="87" spans="2:8" x14ac:dyDescent="0.3">
      <c r="C87" s="99"/>
      <c r="E87" s="104"/>
      <c r="G87" s="104"/>
      <c r="H87" s="103"/>
    </row>
    <row r="88" spans="2:8" x14ac:dyDescent="0.3">
      <c r="C88" s="99"/>
      <c r="E88" s="104"/>
      <c r="G88" s="104"/>
      <c r="H88" s="103"/>
    </row>
    <row r="89" spans="2:8" x14ac:dyDescent="0.3">
      <c r="B89" s="4"/>
      <c r="C89" s="4" t="s">
        <v>0</v>
      </c>
      <c r="E89" s="104"/>
      <c r="G89" s="104"/>
      <c r="H89" s="103"/>
    </row>
    <row r="90" spans="2:8" x14ac:dyDescent="0.3">
      <c r="B90">
        <v>2.5</v>
      </c>
      <c r="C90" s="5">
        <v>-0.4</v>
      </c>
      <c r="E90" s="104"/>
      <c r="G90" s="104"/>
      <c r="H90" s="103"/>
    </row>
    <row r="91" spans="2:8" x14ac:dyDescent="0.3">
      <c r="B91">
        <v>2.5</v>
      </c>
      <c r="C91" s="5">
        <v>1.2</v>
      </c>
      <c r="E91" s="104"/>
      <c r="G91" s="104"/>
      <c r="H91" s="103"/>
    </row>
    <row r="92" spans="2:8" x14ac:dyDescent="0.3">
      <c r="C92" s="99"/>
      <c r="E92" s="104"/>
      <c r="G92" s="104"/>
      <c r="H92" s="103"/>
    </row>
    <row r="93" spans="2:8" x14ac:dyDescent="0.3">
      <c r="C93" s="99"/>
      <c r="E93" s="104"/>
      <c r="G93" s="104"/>
      <c r="H93" s="103"/>
    </row>
    <row r="94" spans="2:8" x14ac:dyDescent="0.3">
      <c r="C94" s="99"/>
      <c r="E94" s="104"/>
      <c r="G94" s="104"/>
      <c r="H94" s="103"/>
    </row>
    <row r="95" spans="2:8" x14ac:dyDescent="0.3">
      <c r="C95" s="99"/>
      <c r="E95" s="104"/>
      <c r="G95" s="104"/>
      <c r="H95" s="103"/>
    </row>
    <row r="96" spans="2:8" x14ac:dyDescent="0.3">
      <c r="C96" s="99"/>
      <c r="E96" s="104"/>
      <c r="G96" s="104"/>
      <c r="H96" s="103"/>
    </row>
    <row r="97" spans="3:8" x14ac:dyDescent="0.3">
      <c r="C97" s="99"/>
      <c r="E97" s="104"/>
      <c r="G97" s="104"/>
      <c r="H97" s="103"/>
    </row>
    <row r="98" spans="3:8" x14ac:dyDescent="0.3">
      <c r="C98" s="99"/>
      <c r="E98" s="104"/>
      <c r="G98" s="104"/>
      <c r="H98" s="103"/>
    </row>
    <row r="99" spans="3:8" x14ac:dyDescent="0.3">
      <c r="G99" s="104"/>
      <c r="H99" s="103"/>
    </row>
    <row r="100" spans="3:8" x14ac:dyDescent="0.3">
      <c r="G100" s="104"/>
      <c r="H100" s="103"/>
    </row>
    <row r="101" spans="3:8" x14ac:dyDescent="0.3">
      <c r="G101" s="104"/>
      <c r="H101" s="103"/>
    </row>
    <row r="102" spans="3:8" x14ac:dyDescent="0.3">
      <c r="G102" s="104"/>
      <c r="H102" s="103"/>
    </row>
    <row r="103" spans="3:8" x14ac:dyDescent="0.3">
      <c r="G103" s="104"/>
      <c r="H103" s="103"/>
    </row>
    <row r="104" spans="3:8" x14ac:dyDescent="0.3">
      <c r="G104" s="104"/>
      <c r="H104" s="103"/>
    </row>
    <row r="105" spans="3:8" x14ac:dyDescent="0.3">
      <c r="G105" s="104"/>
      <c r="H105" s="103"/>
    </row>
    <row r="106" spans="3:8" x14ac:dyDescent="0.3">
      <c r="G106" s="104"/>
      <c r="H106" s="103"/>
    </row>
    <row r="107" spans="3:8" x14ac:dyDescent="0.3">
      <c r="G107" s="104"/>
      <c r="H107" s="103"/>
    </row>
    <row r="108" spans="3:8" x14ac:dyDescent="0.3">
      <c r="G108" s="104"/>
    </row>
    <row r="109" spans="3:8" x14ac:dyDescent="0.3">
      <c r="G109" s="104"/>
    </row>
    <row r="110" spans="3:8" x14ac:dyDescent="0.3">
      <c r="G110" s="104"/>
    </row>
    <row r="111" spans="3:8" x14ac:dyDescent="0.3">
      <c r="G111" s="104"/>
    </row>
    <row r="112" spans="3:8" x14ac:dyDescent="0.3">
      <c r="G112" s="104"/>
    </row>
    <row r="113" spans="7:7" x14ac:dyDescent="0.3">
      <c r="G113" s="104"/>
    </row>
    <row r="114" spans="7:7" x14ac:dyDescent="0.3">
      <c r="G114" s="104"/>
    </row>
    <row r="115" spans="7:7" x14ac:dyDescent="0.3">
      <c r="G115" s="104"/>
    </row>
    <row r="116" spans="7:7" x14ac:dyDescent="0.3">
      <c r="G116" s="104"/>
    </row>
    <row r="117" spans="7:7" x14ac:dyDescent="0.3">
      <c r="G117" s="104"/>
    </row>
    <row r="118" spans="7:7" x14ac:dyDescent="0.3">
      <c r="G118" s="104"/>
    </row>
    <row r="119" spans="7:7" x14ac:dyDescent="0.3">
      <c r="G119" s="104"/>
    </row>
    <row r="120" spans="7:7" x14ac:dyDescent="0.3">
      <c r="G120" s="104"/>
    </row>
    <row r="121" spans="7:7" x14ac:dyDescent="0.3">
      <c r="G121" s="104"/>
    </row>
    <row r="122" spans="7:7" x14ac:dyDescent="0.3">
      <c r="G122" s="104"/>
    </row>
    <row r="123" spans="7:7" x14ac:dyDescent="0.3">
      <c r="G123" s="104"/>
    </row>
    <row r="124" spans="7:7" x14ac:dyDescent="0.3">
      <c r="G124" s="104"/>
    </row>
    <row r="125" spans="7:7" x14ac:dyDescent="0.3">
      <c r="G125" s="104"/>
    </row>
    <row r="126" spans="7:7" x14ac:dyDescent="0.3">
      <c r="G126" s="104"/>
    </row>
    <row r="127" spans="7:7" x14ac:dyDescent="0.3">
      <c r="G127" s="104"/>
    </row>
    <row r="128" spans="7:7" x14ac:dyDescent="0.3">
      <c r="G128" s="104"/>
    </row>
    <row r="129" spans="7:7" x14ac:dyDescent="0.3">
      <c r="G129" s="104"/>
    </row>
    <row r="130" spans="7:7" x14ac:dyDescent="0.3">
      <c r="G130" s="104"/>
    </row>
    <row r="131" spans="7:7" x14ac:dyDescent="0.3">
      <c r="G131" s="104"/>
    </row>
    <row r="132" spans="7:7" x14ac:dyDescent="0.3">
      <c r="G132" s="104"/>
    </row>
  </sheetData>
  <mergeCells count="2">
    <mergeCell ref="D24:H24"/>
    <mergeCell ref="J24:M24"/>
  </mergeCells>
  <conditionalFormatting sqref="D37:E84">
    <cfRule type="expression" dxfId="12" priority="1" stopIfTrue="1">
      <formula>ISNA(D37)</formula>
    </cfRule>
  </conditionalFormatting>
  <hyperlinks>
    <hyperlink ref="A3" location="Contents!A1" display="Return to Contents" xr:uid="{00000000-0004-0000-1000-000000000000}"/>
  </hyperlinks>
  <pageMargins left="0.7" right="0.7" top="0.75" bottom="0.75" header="0.3" footer="0.3"/>
  <pageSetup orientation="landscape" verticalDpi="599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4"/>
  <dimension ref="A2:AB131"/>
  <sheetViews>
    <sheetView zoomScaleNormal="100" workbookViewId="0"/>
  </sheetViews>
  <sheetFormatPr defaultColWidth="9.33203125" defaultRowHeight="14.4" x14ac:dyDescent="0.3"/>
  <cols>
    <col min="1" max="1" width="9.33203125" style="97"/>
    <col min="2" max="2" width="14.6640625" style="97" customWidth="1"/>
    <col min="3" max="13" width="9.33203125" style="97"/>
    <col min="14" max="15" width="9.33203125" style="98"/>
    <col min="16" max="16" width="9.33203125" style="97"/>
    <col min="17" max="17" width="42.33203125" style="97" customWidth="1"/>
    <col min="18" max="26" width="9.33203125" style="97"/>
    <col min="27" max="28" width="9.33203125" style="98"/>
    <col min="29" max="16384" width="9.33203125" style="97"/>
  </cols>
  <sheetData>
    <row r="2" spans="1:18" ht="15.6" x14ac:dyDescent="0.3">
      <c r="A2" s="31" t="s">
        <v>968</v>
      </c>
    </row>
    <row r="3" spans="1:18" x14ac:dyDescent="0.3">
      <c r="A3" s="16" t="s">
        <v>15</v>
      </c>
      <c r="Q3" s="102"/>
    </row>
    <row r="4" spans="1:18" x14ac:dyDescent="0.3">
      <c r="B4" s="106"/>
      <c r="C4" s="106"/>
      <c r="D4" s="106"/>
      <c r="E4" s="106"/>
      <c r="F4" s="106"/>
      <c r="G4" s="106"/>
      <c r="H4" s="106"/>
      <c r="I4" s="106"/>
      <c r="J4" s="106"/>
      <c r="Q4" s="102"/>
    </row>
    <row r="5" spans="1:18" x14ac:dyDescent="0.3">
      <c r="B5" s="106"/>
      <c r="C5" s="106"/>
      <c r="D5" s="106"/>
      <c r="E5" s="106"/>
      <c r="F5" s="106"/>
      <c r="G5" s="106"/>
      <c r="H5" s="106"/>
      <c r="I5" s="106"/>
      <c r="J5" s="106"/>
      <c r="Q5" s="132" t="s">
        <v>329</v>
      </c>
      <c r="R5" s="133"/>
    </row>
    <row r="6" spans="1:18" x14ac:dyDescent="0.3">
      <c r="B6" s="106"/>
      <c r="C6" s="106"/>
      <c r="D6" s="106"/>
      <c r="E6" s="106"/>
      <c r="F6" s="106"/>
      <c r="G6" s="106"/>
      <c r="H6" s="106"/>
      <c r="I6" s="106"/>
      <c r="J6" s="106"/>
      <c r="Q6" s="164" t="s">
        <v>221</v>
      </c>
      <c r="R6" s="174" t="s">
        <v>233</v>
      </c>
    </row>
    <row r="7" spans="1:18" x14ac:dyDescent="0.3">
      <c r="B7" s="106"/>
      <c r="C7" s="106"/>
      <c r="D7" s="106"/>
      <c r="E7" s="106"/>
      <c r="F7" s="106"/>
      <c r="G7" s="106"/>
      <c r="H7" s="106"/>
      <c r="I7" s="106"/>
      <c r="J7" s="106"/>
      <c r="Q7" s="165" t="s">
        <v>218</v>
      </c>
      <c r="R7" s="175" t="s">
        <v>234</v>
      </c>
    </row>
    <row r="8" spans="1:18" x14ac:dyDescent="0.3">
      <c r="B8" s="106"/>
      <c r="C8" s="106"/>
      <c r="D8" s="106"/>
      <c r="E8" s="106"/>
      <c r="F8" s="106"/>
      <c r="G8" s="106"/>
      <c r="H8" s="106"/>
      <c r="I8" s="106"/>
      <c r="J8" s="106"/>
      <c r="Q8" s="165" t="s">
        <v>219</v>
      </c>
      <c r="R8" s="175" t="s">
        <v>235</v>
      </c>
    </row>
    <row r="9" spans="1:18" x14ac:dyDescent="0.3">
      <c r="B9" s="106"/>
      <c r="C9" s="106"/>
      <c r="D9" s="106"/>
      <c r="E9" s="106"/>
      <c r="F9" s="106"/>
      <c r="G9" s="106"/>
      <c r="H9" s="106"/>
      <c r="I9" s="106"/>
      <c r="J9" s="106"/>
      <c r="Q9" s="165" t="s">
        <v>220</v>
      </c>
      <c r="R9" s="175" t="s">
        <v>236</v>
      </c>
    </row>
    <row r="10" spans="1:18" x14ac:dyDescent="0.3">
      <c r="B10" s="106"/>
      <c r="C10" s="106"/>
      <c r="D10" s="106"/>
      <c r="E10" s="106"/>
      <c r="F10" s="106"/>
      <c r="G10" s="106"/>
      <c r="H10" s="106"/>
      <c r="I10" s="106"/>
      <c r="J10" s="106"/>
      <c r="Q10" s="317" t="s">
        <v>408</v>
      </c>
      <c r="R10" s="244" t="s">
        <v>409</v>
      </c>
    </row>
    <row r="11" spans="1:18" x14ac:dyDescent="0.3">
      <c r="B11" s="106"/>
      <c r="C11" s="106"/>
      <c r="D11" s="106"/>
      <c r="E11" s="106"/>
      <c r="F11" s="106"/>
      <c r="G11" s="106"/>
      <c r="H11" s="106"/>
      <c r="I11" s="106"/>
      <c r="J11" s="106"/>
    </row>
    <row r="12" spans="1:18" x14ac:dyDescent="0.3">
      <c r="B12" s="106"/>
      <c r="C12" s="106"/>
      <c r="D12" s="106"/>
      <c r="E12" s="106"/>
      <c r="F12" s="106"/>
      <c r="G12" s="106"/>
      <c r="H12" s="106"/>
      <c r="I12" s="106"/>
      <c r="J12" s="106"/>
    </row>
    <row r="13" spans="1:18" x14ac:dyDescent="0.3">
      <c r="B13" s="106"/>
      <c r="C13" s="106"/>
      <c r="D13" s="106"/>
      <c r="E13" s="106"/>
      <c r="F13" s="106"/>
      <c r="G13" s="106"/>
      <c r="H13" s="106"/>
      <c r="I13" s="106"/>
      <c r="J13" s="106"/>
    </row>
    <row r="14" spans="1:18" x14ac:dyDescent="0.3"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8" x14ac:dyDescent="0.3"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8" x14ac:dyDescent="0.3">
      <c r="B16" s="106"/>
      <c r="C16" s="106"/>
      <c r="D16" s="106"/>
      <c r="E16" s="106"/>
      <c r="F16" s="106"/>
      <c r="G16" s="106"/>
      <c r="H16" s="106"/>
      <c r="I16" s="106"/>
      <c r="J16" s="106"/>
    </row>
    <row r="17" spans="1:14" x14ac:dyDescent="0.3">
      <c r="B17" s="106"/>
      <c r="C17" s="106"/>
      <c r="D17" s="106"/>
      <c r="E17" s="106"/>
      <c r="F17" s="106"/>
      <c r="G17" s="106"/>
      <c r="H17" s="106"/>
      <c r="I17" s="106"/>
      <c r="J17" s="106"/>
    </row>
    <row r="18" spans="1:14" x14ac:dyDescent="0.3">
      <c r="B18" s="106"/>
      <c r="C18" s="106"/>
      <c r="D18" s="106"/>
      <c r="E18" s="106"/>
      <c r="F18" s="106"/>
      <c r="G18" s="106"/>
      <c r="H18" s="106"/>
      <c r="I18" s="106"/>
      <c r="J18" s="106"/>
    </row>
    <row r="19" spans="1:14" x14ac:dyDescent="0.3">
      <c r="B19" s="106"/>
      <c r="C19" s="106"/>
      <c r="D19" s="106"/>
      <c r="E19" s="106"/>
      <c r="F19" s="106"/>
      <c r="G19" s="106"/>
      <c r="H19" s="106"/>
      <c r="I19" s="106"/>
      <c r="J19" s="106"/>
    </row>
    <row r="20" spans="1:14" x14ac:dyDescent="0.3">
      <c r="B20" s="106"/>
      <c r="C20" s="106"/>
      <c r="D20" s="106"/>
      <c r="E20" s="106"/>
      <c r="F20" s="106"/>
      <c r="G20" s="106"/>
      <c r="H20" s="106"/>
      <c r="I20" s="106"/>
      <c r="J20" s="106"/>
    </row>
    <row r="21" spans="1:14" x14ac:dyDescent="0.3">
      <c r="B21" s="106"/>
      <c r="C21" s="106"/>
      <c r="D21" s="106"/>
      <c r="E21" s="106"/>
      <c r="F21" s="106"/>
      <c r="G21" s="106"/>
      <c r="H21" s="106"/>
      <c r="I21" s="106"/>
      <c r="J21" s="106"/>
    </row>
    <row r="24" spans="1:14" x14ac:dyDescent="0.3">
      <c r="A24"/>
      <c r="B24"/>
      <c r="C24" s="458" t="s">
        <v>256</v>
      </c>
      <c r="D24" s="458"/>
      <c r="E24" s="458"/>
      <c r="F24" s="458"/>
      <c r="G24" s="458"/>
      <c r="H24" s="23"/>
      <c r="I24" s="458" t="s">
        <v>77</v>
      </c>
      <c r="J24" s="458"/>
      <c r="K24" s="458"/>
      <c r="L24" s="458"/>
    </row>
    <row r="25" spans="1:14" x14ac:dyDescent="0.3">
      <c r="B25" s="8"/>
      <c r="C25" s="59">
        <v>2023</v>
      </c>
      <c r="D25" s="59">
        <v>2024</v>
      </c>
      <c r="E25" s="59">
        <v>2025</v>
      </c>
      <c r="F25" s="59">
        <v>2026</v>
      </c>
      <c r="G25" s="59">
        <v>2027</v>
      </c>
      <c r="H25" s="25"/>
      <c r="I25" s="59">
        <v>2024</v>
      </c>
      <c r="J25" s="59">
        <v>2025</v>
      </c>
      <c r="K25" s="59">
        <v>2026</v>
      </c>
      <c r="L25" s="59">
        <v>2027</v>
      </c>
    </row>
    <row r="26" spans="1:14" x14ac:dyDescent="0.3">
      <c r="A26" s="297"/>
      <c r="B26" s="298" t="s">
        <v>221</v>
      </c>
      <c r="C26" s="62">
        <v>2.1561672191999999</v>
      </c>
      <c r="D26" s="62">
        <v>2.3573353934000001</v>
      </c>
      <c r="E26" s="62">
        <v>2.4784398958999998</v>
      </c>
      <c r="F26" s="62">
        <v>2.6151240795000001</v>
      </c>
      <c r="G26" s="62">
        <v>2.7168854328999998</v>
      </c>
      <c r="H26" s="62"/>
      <c r="I26" s="62">
        <f t="shared" ref="I26:L29" si="0">D26-C26</f>
        <v>0.20116817420000022</v>
      </c>
      <c r="J26" s="62">
        <f t="shared" si="0"/>
        <v>0.12110450249999971</v>
      </c>
      <c r="K26" s="62">
        <f t="shared" si="0"/>
        <v>0.13668418360000034</v>
      </c>
      <c r="L26" s="62">
        <f t="shared" si="0"/>
        <v>0.1017613533999997</v>
      </c>
      <c r="M26" s="104"/>
      <c r="N26" s="245"/>
    </row>
    <row r="27" spans="1:14" x14ac:dyDescent="0.3">
      <c r="A27" s="297"/>
      <c r="B27" s="298" t="s">
        <v>218</v>
      </c>
      <c r="C27" s="62">
        <v>1.0469922520999999</v>
      </c>
      <c r="D27" s="62">
        <v>1.0686932541</v>
      </c>
      <c r="E27" s="62">
        <v>1.098729337</v>
      </c>
      <c r="F27" s="62">
        <v>1.12553576</v>
      </c>
      <c r="G27" s="62">
        <v>1.1226692309999999</v>
      </c>
      <c r="H27" s="62"/>
      <c r="I27" s="62">
        <f t="shared" si="0"/>
        <v>2.1701002000000136E-2</v>
      </c>
      <c r="J27" s="62">
        <f t="shared" si="0"/>
        <v>3.0036082899999927E-2</v>
      </c>
      <c r="K27" s="62">
        <f t="shared" si="0"/>
        <v>2.6806423000000024E-2</v>
      </c>
      <c r="L27" s="62">
        <f t="shared" si="0"/>
        <v>-2.8665290000000621E-3</v>
      </c>
      <c r="M27" s="104"/>
    </row>
    <row r="28" spans="1:14" x14ac:dyDescent="0.3">
      <c r="A28" s="297"/>
      <c r="B28" s="298" t="s">
        <v>219</v>
      </c>
      <c r="C28" s="62">
        <v>0.30134975889999999</v>
      </c>
      <c r="D28" s="62">
        <v>0.31529794261999999</v>
      </c>
      <c r="E28" s="62">
        <v>0.29329253973000002</v>
      </c>
      <c r="F28" s="62">
        <v>0.29262525780999998</v>
      </c>
      <c r="G28" s="62">
        <v>0.27031584329000002</v>
      </c>
      <c r="H28" s="62"/>
      <c r="I28" s="62">
        <f t="shared" si="0"/>
        <v>1.3948183720000007E-2</v>
      </c>
      <c r="J28" s="62">
        <f t="shared" si="0"/>
        <v>-2.200540288999997E-2</v>
      </c>
      <c r="K28" s="62">
        <f t="shared" si="0"/>
        <v>-6.6728192000004016E-4</v>
      </c>
      <c r="L28" s="62">
        <f t="shared" si="0"/>
        <v>-2.2309414519999959E-2</v>
      </c>
      <c r="M28" s="104"/>
    </row>
    <row r="29" spans="1:14" x14ac:dyDescent="0.3">
      <c r="A29" s="297"/>
      <c r="B29" s="299" t="s">
        <v>220</v>
      </c>
      <c r="C29" s="300">
        <v>0</v>
      </c>
      <c r="D29" s="300">
        <v>0</v>
      </c>
      <c r="E29" s="300">
        <v>0</v>
      </c>
      <c r="F29" s="300">
        <v>0</v>
      </c>
      <c r="G29" s="300">
        <v>0</v>
      </c>
      <c r="H29" s="300"/>
      <c r="I29" s="300">
        <f t="shared" si="0"/>
        <v>0</v>
      </c>
      <c r="J29" s="300">
        <f t="shared" si="0"/>
        <v>0</v>
      </c>
      <c r="K29" s="300">
        <f t="shared" si="0"/>
        <v>0</v>
      </c>
      <c r="L29" s="300">
        <f t="shared" si="0"/>
        <v>0</v>
      </c>
      <c r="M29" s="104"/>
    </row>
    <row r="30" spans="1:14" x14ac:dyDescent="0.3">
      <c r="B30" s="2" t="s">
        <v>202</v>
      </c>
      <c r="C30" s="5">
        <f>+SUM(C26:C29)</f>
        <v>3.5045092301999996</v>
      </c>
      <c r="D30" s="5">
        <f>+SUM(D26:D29)</f>
        <v>3.7413265901199999</v>
      </c>
      <c r="E30" s="5">
        <f>+SUM(E26:E29)</f>
        <v>3.8704617726299997</v>
      </c>
      <c r="F30" s="5">
        <f>+SUM(F26:F29)</f>
        <v>4.0332850973100003</v>
      </c>
      <c r="G30" s="5">
        <f>+SUM(G26:G29)</f>
        <v>4.1098705071899992</v>
      </c>
      <c r="H30" s="5"/>
      <c r="I30" s="5">
        <f>+SUM(I26:I29)</f>
        <v>0.23681735992000036</v>
      </c>
      <c r="J30" s="5">
        <f>+SUM(J26:J29)</f>
        <v>0.12913518250999967</v>
      </c>
      <c r="K30" s="5">
        <f>+SUM(K26:K29)</f>
        <v>0.16282332468000033</v>
      </c>
      <c r="L30" s="5">
        <f>+SUM(L26:L29)</f>
        <v>7.6585409879999677E-2</v>
      </c>
      <c r="M30" s="104"/>
    </row>
    <row r="31" spans="1:14" x14ac:dyDescent="0.3">
      <c r="B31" s="260" t="s">
        <v>998</v>
      </c>
      <c r="C31"/>
      <c r="D31" s="2"/>
      <c r="E31"/>
      <c r="F31"/>
      <c r="G31"/>
      <c r="H31"/>
      <c r="I31" s="2"/>
      <c r="J31" s="19"/>
      <c r="K31" s="19"/>
      <c r="L31" s="19"/>
    </row>
    <row r="35" spans="1:7" x14ac:dyDescent="0.3">
      <c r="A35" s="109"/>
      <c r="B35" s="109"/>
      <c r="C35" s="109" t="s">
        <v>237</v>
      </c>
      <c r="D35" s="109" t="s">
        <v>209</v>
      </c>
      <c r="E35" s="324" t="s">
        <v>208</v>
      </c>
      <c r="F35" s="324" t="s">
        <v>442</v>
      </c>
    </row>
    <row r="36" spans="1:7" x14ac:dyDescent="0.3">
      <c r="A36" s="109">
        <f t="shared" ref="A36:A83" si="1">YEAR(B36)</f>
        <v>2024</v>
      </c>
      <c r="B36" s="311">
        <v>45292</v>
      </c>
      <c r="C36" s="339">
        <v>4.0437820000000002</v>
      </c>
      <c r="D36" s="101" t="e">
        <v>#N/A</v>
      </c>
      <c r="E36" s="338"/>
      <c r="F36" s="338">
        <v>4.0437820000000002</v>
      </c>
      <c r="G36" s="103"/>
    </row>
    <row r="37" spans="1:7" x14ac:dyDescent="0.3">
      <c r="A37" s="109">
        <f t="shared" si="1"/>
        <v>2024</v>
      </c>
      <c r="B37" s="311">
        <v>45323</v>
      </c>
      <c r="C37" s="339">
        <v>3.8258049999999999</v>
      </c>
      <c r="D37" s="101" t="e">
        <v>#N/A</v>
      </c>
      <c r="E37" s="338">
        <f t="shared" ref="E37:E46" si="2">AVERAGEIF($A$36:$A$97,A37,$F$36:$F$97)</f>
        <v>3.7408335000000004</v>
      </c>
      <c r="F37" s="338">
        <v>3.8258049999999999</v>
      </c>
      <c r="G37" s="103"/>
    </row>
    <row r="38" spans="1:7" x14ac:dyDescent="0.3">
      <c r="A38" s="109">
        <f t="shared" si="1"/>
        <v>2024</v>
      </c>
      <c r="B38" s="311">
        <v>45352</v>
      </c>
      <c r="C38" s="339">
        <v>3.670636</v>
      </c>
      <c r="D38" s="101" t="e">
        <v>#N/A</v>
      </c>
      <c r="E38" s="338">
        <f t="shared" si="2"/>
        <v>3.7408335000000004</v>
      </c>
      <c r="F38" s="338">
        <v>3.670636</v>
      </c>
      <c r="G38" s="103"/>
    </row>
    <row r="39" spans="1:7" x14ac:dyDescent="0.3">
      <c r="A39" s="109">
        <f t="shared" si="1"/>
        <v>2024</v>
      </c>
      <c r="B39" s="311">
        <v>45383</v>
      </c>
      <c r="C39" s="339">
        <v>3.4626540000000001</v>
      </c>
      <c r="D39" s="101" t="e">
        <v>#N/A</v>
      </c>
      <c r="E39" s="338">
        <f t="shared" si="2"/>
        <v>3.7408335000000004</v>
      </c>
      <c r="F39" s="338">
        <v>3.4626540000000001</v>
      </c>
      <c r="G39" s="103"/>
    </row>
    <row r="40" spans="1:7" x14ac:dyDescent="0.3">
      <c r="A40" s="109">
        <f t="shared" si="1"/>
        <v>2024</v>
      </c>
      <c r="B40" s="311">
        <v>45413</v>
      </c>
      <c r="C40" s="339">
        <v>3.547717</v>
      </c>
      <c r="D40" s="101" t="e">
        <v>#N/A</v>
      </c>
      <c r="E40" s="338">
        <f t="shared" si="2"/>
        <v>3.7408335000000004</v>
      </c>
      <c r="F40" s="338">
        <v>3.547717</v>
      </c>
      <c r="G40" s="103"/>
    </row>
    <row r="41" spans="1:7" x14ac:dyDescent="0.3">
      <c r="A41" s="109">
        <f t="shared" si="1"/>
        <v>2024</v>
      </c>
      <c r="B41" s="311">
        <v>45444</v>
      </c>
      <c r="C41" s="339">
        <v>3.4481630000000001</v>
      </c>
      <c r="D41" s="101" t="e">
        <v>#N/A</v>
      </c>
      <c r="E41" s="338">
        <f t="shared" si="2"/>
        <v>3.7408335000000004</v>
      </c>
      <c r="F41" s="338">
        <v>3.4481630000000001</v>
      </c>
      <c r="G41" s="103"/>
    </row>
    <row r="42" spans="1:7" x14ac:dyDescent="0.3">
      <c r="A42" s="109">
        <f t="shared" si="1"/>
        <v>2024</v>
      </c>
      <c r="B42" s="311">
        <v>45474</v>
      </c>
      <c r="C42" s="339">
        <v>3.217689</v>
      </c>
      <c r="D42" s="101" t="e">
        <v>#N/A</v>
      </c>
      <c r="E42" s="338">
        <f t="shared" si="2"/>
        <v>3.7408335000000004</v>
      </c>
      <c r="F42" s="338">
        <v>3.217689</v>
      </c>
      <c r="G42" s="103"/>
    </row>
    <row r="43" spans="1:7" x14ac:dyDescent="0.3">
      <c r="A43" s="109">
        <f t="shared" si="1"/>
        <v>2024</v>
      </c>
      <c r="B43" s="311">
        <v>45505</v>
      </c>
      <c r="C43" s="339">
        <v>3.5866660000000001</v>
      </c>
      <c r="D43" s="101" t="e">
        <v>#N/A</v>
      </c>
      <c r="E43" s="338">
        <f t="shared" si="2"/>
        <v>3.7408335000000004</v>
      </c>
      <c r="F43" s="338">
        <v>3.5866660000000001</v>
      </c>
      <c r="G43" s="103"/>
    </row>
    <row r="44" spans="1:7" x14ac:dyDescent="0.3">
      <c r="A44" s="109">
        <f t="shared" si="1"/>
        <v>2024</v>
      </c>
      <c r="B44" s="311">
        <v>45536</v>
      </c>
      <c r="C44" s="339">
        <v>3.7537120000000002</v>
      </c>
      <c r="D44" s="101" t="e">
        <v>#N/A</v>
      </c>
      <c r="E44" s="338">
        <f t="shared" si="2"/>
        <v>3.7408335000000004</v>
      </c>
      <c r="F44" s="338">
        <v>3.7537120000000002</v>
      </c>
      <c r="G44" s="103"/>
    </row>
    <row r="45" spans="1:7" x14ac:dyDescent="0.3">
      <c r="A45" s="109">
        <f t="shared" si="1"/>
        <v>2024</v>
      </c>
      <c r="B45" s="311">
        <v>45566</v>
      </c>
      <c r="C45" s="339">
        <v>3.9982280000000001</v>
      </c>
      <c r="D45" s="101" t="e">
        <v>#N/A</v>
      </c>
      <c r="E45" s="338">
        <f t="shared" si="2"/>
        <v>3.7408335000000004</v>
      </c>
      <c r="F45" s="338">
        <v>3.9982280000000001</v>
      </c>
      <c r="G45" s="103"/>
    </row>
    <row r="46" spans="1:7" x14ac:dyDescent="0.3">
      <c r="A46" s="109">
        <f t="shared" si="1"/>
        <v>2024</v>
      </c>
      <c r="B46" s="311">
        <v>45597</v>
      </c>
      <c r="C46" s="339">
        <v>3.948391</v>
      </c>
      <c r="D46" s="101" t="e">
        <v>#N/A</v>
      </c>
      <c r="E46" s="338">
        <f t="shared" si="2"/>
        <v>3.7408335000000004</v>
      </c>
      <c r="F46" s="338">
        <v>3.948391</v>
      </c>
      <c r="G46" s="103"/>
    </row>
    <row r="47" spans="1:7" x14ac:dyDescent="0.3">
      <c r="A47" s="109">
        <f t="shared" si="1"/>
        <v>2024</v>
      </c>
      <c r="B47" s="311">
        <v>45627</v>
      </c>
      <c r="C47" s="339">
        <v>4.3865590000000001</v>
      </c>
      <c r="D47" s="101" t="e">
        <v>#N/A</v>
      </c>
      <c r="E47" s="338"/>
      <c r="F47" s="338">
        <v>4.3865590000000001</v>
      </c>
      <c r="G47" s="103"/>
    </row>
    <row r="48" spans="1:7" x14ac:dyDescent="0.3">
      <c r="A48" s="109">
        <f t="shared" si="1"/>
        <v>2025</v>
      </c>
      <c r="B48" s="311">
        <v>45658</v>
      </c>
      <c r="C48" s="339">
        <v>4.4300920000000001</v>
      </c>
      <c r="D48" s="101" t="e">
        <v>#N/A</v>
      </c>
      <c r="E48" s="338"/>
      <c r="F48" s="338">
        <v>4.4300920000000001</v>
      </c>
      <c r="G48" s="103"/>
    </row>
    <row r="49" spans="1:7" x14ac:dyDescent="0.3">
      <c r="A49" s="109">
        <f t="shared" si="1"/>
        <v>2025</v>
      </c>
      <c r="B49" s="311">
        <v>45689</v>
      </c>
      <c r="C49" s="339">
        <v>4.0808099999999996</v>
      </c>
      <c r="D49" s="101" t="e">
        <v>#N/A</v>
      </c>
      <c r="E49" s="338">
        <f t="shared" ref="E49:E58" si="3">AVERAGEIF($A$36:$A$97,A49,$F$36:$F$97)</f>
        <v>3.8703699999999999</v>
      </c>
      <c r="F49" s="338">
        <v>4.0808099999999996</v>
      </c>
      <c r="G49" s="103"/>
    </row>
    <row r="50" spans="1:7" x14ac:dyDescent="0.3">
      <c r="A50" s="109">
        <f t="shared" si="1"/>
        <v>2025</v>
      </c>
      <c r="B50" s="311">
        <v>45717</v>
      </c>
      <c r="C50" s="339">
        <v>3.67008</v>
      </c>
      <c r="D50" s="101" t="e">
        <v>#N/A</v>
      </c>
      <c r="E50" s="338">
        <f t="shared" si="3"/>
        <v>3.8703699999999999</v>
      </c>
      <c r="F50" s="338">
        <v>3.67008</v>
      </c>
      <c r="G50" s="103"/>
    </row>
    <row r="51" spans="1:7" x14ac:dyDescent="0.3">
      <c r="A51" s="109">
        <f t="shared" si="1"/>
        <v>2025</v>
      </c>
      <c r="B51" s="311">
        <v>45748</v>
      </c>
      <c r="C51" s="339">
        <v>3.4802439999999999</v>
      </c>
      <c r="D51" s="101" t="e">
        <v>#N/A</v>
      </c>
      <c r="E51" s="338">
        <f t="shared" si="3"/>
        <v>3.8703699999999999</v>
      </c>
      <c r="F51" s="338">
        <v>3.4802439999999999</v>
      </c>
      <c r="G51" s="103"/>
    </row>
    <row r="52" spans="1:7" x14ac:dyDescent="0.3">
      <c r="A52" s="109">
        <f t="shared" si="1"/>
        <v>2025</v>
      </c>
      <c r="B52" s="311">
        <v>45778</v>
      </c>
      <c r="C52" s="339">
        <v>3.479006</v>
      </c>
      <c r="D52" s="101" t="e">
        <v>#N/A</v>
      </c>
      <c r="E52" s="338">
        <f t="shared" si="3"/>
        <v>3.8703699999999999</v>
      </c>
      <c r="F52" s="338">
        <v>3.479006</v>
      </c>
      <c r="G52" s="103"/>
    </row>
    <row r="53" spans="1:7" x14ac:dyDescent="0.3">
      <c r="A53" s="109">
        <f t="shared" si="1"/>
        <v>2025</v>
      </c>
      <c r="B53" s="311">
        <v>45809</v>
      </c>
      <c r="C53" s="339">
        <v>3.6115780000000002</v>
      </c>
      <c r="D53" s="101" t="e">
        <v>#N/A</v>
      </c>
      <c r="E53" s="338">
        <f t="shared" si="3"/>
        <v>3.8703699999999999</v>
      </c>
      <c r="F53" s="338">
        <v>3.6115780000000002</v>
      </c>
      <c r="G53" s="103"/>
    </row>
    <row r="54" spans="1:7" x14ac:dyDescent="0.3">
      <c r="A54" s="109">
        <f t="shared" si="1"/>
        <v>2025</v>
      </c>
      <c r="B54" s="311">
        <v>45839</v>
      </c>
      <c r="C54" s="339">
        <v>3.6949900000000002</v>
      </c>
      <c r="D54" s="101" t="e">
        <v>#N/A</v>
      </c>
      <c r="E54" s="338">
        <f t="shared" si="3"/>
        <v>3.8703699999999999</v>
      </c>
      <c r="F54" s="338">
        <v>3.6949900000000002</v>
      </c>
      <c r="G54" s="103"/>
    </row>
    <row r="55" spans="1:7" x14ac:dyDescent="0.3">
      <c r="A55" s="109">
        <f t="shared" si="1"/>
        <v>2025</v>
      </c>
      <c r="B55" s="311">
        <v>45870</v>
      </c>
      <c r="C55" s="339">
        <v>4.048603</v>
      </c>
      <c r="D55" s="101" t="e">
        <v>#N/A</v>
      </c>
      <c r="E55" s="338">
        <f t="shared" si="3"/>
        <v>3.8703699999999999</v>
      </c>
      <c r="F55" s="338">
        <v>4.048603</v>
      </c>
      <c r="G55" s="103"/>
    </row>
    <row r="56" spans="1:7" x14ac:dyDescent="0.3">
      <c r="A56" s="109">
        <f t="shared" si="1"/>
        <v>2025</v>
      </c>
      <c r="B56" s="311">
        <v>45901</v>
      </c>
      <c r="C56" s="339">
        <v>3.7715589999999999</v>
      </c>
      <c r="D56" s="101" t="e">
        <v>#N/A</v>
      </c>
      <c r="E56" s="338">
        <f t="shared" si="3"/>
        <v>3.8703699999999999</v>
      </c>
      <c r="F56" s="338">
        <v>3.7715589999999999</v>
      </c>
      <c r="G56" s="103"/>
    </row>
    <row r="57" spans="1:7" x14ac:dyDescent="0.3">
      <c r="A57" s="109">
        <f t="shared" si="1"/>
        <v>2025</v>
      </c>
      <c r="B57" s="311">
        <v>45931</v>
      </c>
      <c r="C57" s="339">
        <v>3.8871220000000002</v>
      </c>
      <c r="D57" s="101" t="e">
        <v>#N/A</v>
      </c>
      <c r="E57" s="338">
        <f t="shared" si="3"/>
        <v>3.8703699999999999</v>
      </c>
      <c r="F57" s="338">
        <v>3.8871220000000002</v>
      </c>
      <c r="G57" s="103"/>
    </row>
    <row r="58" spans="1:7" x14ac:dyDescent="0.3">
      <c r="A58" s="109">
        <f t="shared" si="1"/>
        <v>2025</v>
      </c>
      <c r="B58" s="311">
        <v>45962</v>
      </c>
      <c r="C58" s="339">
        <v>3.9532820000000002</v>
      </c>
      <c r="D58" s="101" t="e">
        <v>#N/A</v>
      </c>
      <c r="E58" s="338">
        <f t="shared" si="3"/>
        <v>3.8703699999999999</v>
      </c>
      <c r="F58" s="338">
        <v>3.9532820000000002</v>
      </c>
      <c r="G58" s="103"/>
    </row>
    <row r="59" spans="1:7" x14ac:dyDescent="0.3">
      <c r="A59" s="109">
        <f t="shared" si="1"/>
        <v>2025</v>
      </c>
      <c r="B59" s="311">
        <v>45992</v>
      </c>
      <c r="C59" s="339">
        <v>4.3370740000000003</v>
      </c>
      <c r="D59" s="101" t="e">
        <v>#N/A</v>
      </c>
      <c r="E59" s="338"/>
      <c r="F59" s="338">
        <v>4.3370740000000003</v>
      </c>
      <c r="G59" s="103"/>
    </row>
    <row r="60" spans="1:7" x14ac:dyDescent="0.3">
      <c r="A60" s="109">
        <f t="shared" si="1"/>
        <v>2026</v>
      </c>
      <c r="B60" s="311">
        <v>46023</v>
      </c>
      <c r="C60" s="339">
        <v>4.6002850000000004</v>
      </c>
      <c r="D60" s="101" t="e">
        <v>#N/A</v>
      </c>
      <c r="E60" s="338"/>
      <c r="F60" s="338">
        <v>4.6002850000000004</v>
      </c>
      <c r="G60" s="103"/>
    </row>
    <row r="61" spans="1:7" x14ac:dyDescent="0.3">
      <c r="A61" s="109">
        <f t="shared" si="1"/>
        <v>2026</v>
      </c>
      <c r="B61" s="311">
        <v>46054</v>
      </c>
      <c r="C61" s="339">
        <v>4.4203520000000003</v>
      </c>
      <c r="D61" s="101" t="e">
        <v>#N/A</v>
      </c>
      <c r="E61" s="338">
        <f t="shared" ref="E61:E70" si="4">AVERAGEIF($A$36:$A$97,A61,$F$36:$F$97)</f>
        <v>4.0348350990083333</v>
      </c>
      <c r="F61" s="338">
        <v>4.4203520000000003</v>
      </c>
      <c r="G61" s="103"/>
    </row>
    <row r="62" spans="1:7" x14ac:dyDescent="0.3">
      <c r="A62" s="109">
        <f t="shared" si="1"/>
        <v>2026</v>
      </c>
      <c r="B62" s="311">
        <v>46082</v>
      </c>
      <c r="C62" s="339">
        <v>3.9585414548000002</v>
      </c>
      <c r="D62" s="101" t="e">
        <v>#N/A</v>
      </c>
      <c r="E62" s="338">
        <f t="shared" si="4"/>
        <v>4.0348350990083333</v>
      </c>
      <c r="F62" s="338">
        <v>3.9585414548000002</v>
      </c>
      <c r="G62" s="103"/>
    </row>
    <row r="63" spans="1:7" x14ac:dyDescent="0.3">
      <c r="A63" s="109">
        <f t="shared" si="1"/>
        <v>2026</v>
      </c>
      <c r="B63" s="311">
        <v>46113</v>
      </c>
      <c r="C63" s="339">
        <v>3.8460817333000001</v>
      </c>
      <c r="D63" s="101">
        <v>3.8460817333000001</v>
      </c>
      <c r="E63" s="338">
        <f t="shared" si="4"/>
        <v>4.0348350990083333</v>
      </c>
      <c r="F63" s="338">
        <v>3.8460817333000001</v>
      </c>
      <c r="G63" s="103"/>
    </row>
    <row r="64" spans="1:7" x14ac:dyDescent="0.3">
      <c r="A64" s="109">
        <f t="shared" si="1"/>
        <v>2026</v>
      </c>
      <c r="B64" s="311">
        <v>46143</v>
      </c>
      <c r="C64" s="339" t="e">
        <v>#N/A</v>
      </c>
      <c r="D64" s="101">
        <v>3.7521840000000002</v>
      </c>
      <c r="E64" s="338">
        <f t="shared" si="4"/>
        <v>4.0348350990083333</v>
      </c>
      <c r="F64" s="338">
        <v>3.7521840000000002</v>
      </c>
      <c r="G64" s="103"/>
    </row>
    <row r="65" spans="1:7" x14ac:dyDescent="0.3">
      <c r="A65" s="109">
        <f t="shared" si="1"/>
        <v>2026</v>
      </c>
      <c r="B65" s="311">
        <v>46174</v>
      </c>
      <c r="C65" s="339" t="e">
        <v>#N/A</v>
      </c>
      <c r="D65" s="101">
        <v>3.7254360000000002</v>
      </c>
      <c r="E65" s="338">
        <f t="shared" si="4"/>
        <v>4.0348350990083333</v>
      </c>
      <c r="F65" s="338">
        <v>3.7254360000000002</v>
      </c>
      <c r="G65" s="103"/>
    </row>
    <row r="66" spans="1:7" x14ac:dyDescent="0.3">
      <c r="A66" s="109">
        <f t="shared" si="1"/>
        <v>2026</v>
      </c>
      <c r="B66" s="311">
        <v>46204</v>
      </c>
      <c r="C66" s="339" t="e">
        <v>#N/A</v>
      </c>
      <c r="D66" s="101">
        <v>3.8335430000000001</v>
      </c>
      <c r="E66" s="338">
        <f t="shared" si="4"/>
        <v>4.0348350990083333</v>
      </c>
      <c r="F66" s="338">
        <v>3.8335430000000001</v>
      </c>
      <c r="G66" s="103"/>
    </row>
    <row r="67" spans="1:7" x14ac:dyDescent="0.3">
      <c r="A67" s="109">
        <f t="shared" si="1"/>
        <v>2026</v>
      </c>
      <c r="B67" s="311">
        <v>46235</v>
      </c>
      <c r="C67" s="339" t="e">
        <v>#N/A</v>
      </c>
      <c r="D67" s="101">
        <v>3.919133</v>
      </c>
      <c r="E67" s="338">
        <f t="shared" si="4"/>
        <v>4.0348350990083333</v>
      </c>
      <c r="F67" s="338">
        <v>3.919133</v>
      </c>
      <c r="G67" s="103"/>
    </row>
    <row r="68" spans="1:7" x14ac:dyDescent="0.3">
      <c r="A68" s="109">
        <f t="shared" si="1"/>
        <v>2026</v>
      </c>
      <c r="B68" s="311">
        <v>46266</v>
      </c>
      <c r="C68" s="339" t="e">
        <v>#N/A</v>
      </c>
      <c r="D68" s="101">
        <v>3.8816679999999999</v>
      </c>
      <c r="E68" s="338">
        <f t="shared" si="4"/>
        <v>4.0348350990083333</v>
      </c>
      <c r="F68" s="338">
        <v>3.8816679999999999</v>
      </c>
      <c r="G68" s="103"/>
    </row>
    <row r="69" spans="1:7" x14ac:dyDescent="0.3">
      <c r="A69" s="109">
        <f t="shared" si="1"/>
        <v>2026</v>
      </c>
      <c r="B69" s="311">
        <v>46296</v>
      </c>
      <c r="C69" s="339" t="e">
        <v>#N/A</v>
      </c>
      <c r="D69" s="101">
        <v>4.0375480000000001</v>
      </c>
      <c r="E69" s="338">
        <f t="shared" si="4"/>
        <v>4.0348350990083333</v>
      </c>
      <c r="F69" s="338">
        <v>4.0375480000000001</v>
      </c>
      <c r="G69" s="103"/>
    </row>
    <row r="70" spans="1:7" x14ac:dyDescent="0.3">
      <c r="A70" s="109">
        <f t="shared" si="1"/>
        <v>2026</v>
      </c>
      <c r="B70" s="311">
        <v>46327</v>
      </c>
      <c r="C70" s="339" t="e">
        <v>#N/A</v>
      </c>
      <c r="D70" s="101">
        <v>4.0953520000000001</v>
      </c>
      <c r="E70" s="338">
        <f t="shared" si="4"/>
        <v>4.0348350990083333</v>
      </c>
      <c r="F70" s="338">
        <v>4.0953520000000001</v>
      </c>
      <c r="G70" s="103"/>
    </row>
    <row r="71" spans="1:7" x14ac:dyDescent="0.3">
      <c r="A71" s="109">
        <f t="shared" si="1"/>
        <v>2026</v>
      </c>
      <c r="B71" s="311">
        <v>46357</v>
      </c>
      <c r="C71" s="339" t="e">
        <v>#N/A</v>
      </c>
      <c r="D71" s="101">
        <v>4.3478969999999997</v>
      </c>
      <c r="E71" s="338"/>
      <c r="F71" s="338">
        <v>4.3478969999999997</v>
      </c>
      <c r="G71" s="103"/>
    </row>
    <row r="72" spans="1:7" x14ac:dyDescent="0.3">
      <c r="A72" s="109">
        <f t="shared" si="1"/>
        <v>2027</v>
      </c>
      <c r="B72" s="311">
        <v>46388</v>
      </c>
      <c r="C72" s="339" t="e">
        <v>#N/A</v>
      </c>
      <c r="D72" s="101">
        <v>4.4957390000000004</v>
      </c>
      <c r="E72" s="338"/>
      <c r="F72" s="338">
        <v>4.4957390000000004</v>
      </c>
      <c r="G72" s="103"/>
    </row>
    <row r="73" spans="1:7" x14ac:dyDescent="0.3">
      <c r="A73" s="109">
        <f t="shared" si="1"/>
        <v>2027</v>
      </c>
      <c r="B73" s="311">
        <v>46419</v>
      </c>
      <c r="C73" s="339" t="e">
        <v>#N/A</v>
      </c>
      <c r="D73" s="101">
        <v>4.3290870000000004</v>
      </c>
      <c r="E73" s="338">
        <f t="shared" ref="E73:E82" si="5">AVERAGEIF($A$36:$A$97,A73,$F$36:$F$97)</f>
        <v>4.1104384999999999</v>
      </c>
      <c r="F73" s="338">
        <v>4.3290870000000004</v>
      </c>
      <c r="G73" s="103"/>
    </row>
    <row r="74" spans="1:7" x14ac:dyDescent="0.3">
      <c r="A74" s="109">
        <f t="shared" si="1"/>
        <v>2027</v>
      </c>
      <c r="B74" s="311">
        <v>46447</v>
      </c>
      <c r="C74" s="339" t="e">
        <v>#N/A</v>
      </c>
      <c r="D74" s="101">
        <v>4.1075689999999998</v>
      </c>
      <c r="E74" s="338">
        <f t="shared" si="5"/>
        <v>4.1104384999999999</v>
      </c>
      <c r="F74" s="338">
        <v>4.1075689999999998</v>
      </c>
      <c r="G74" s="103"/>
    </row>
    <row r="75" spans="1:7" x14ac:dyDescent="0.3">
      <c r="A75" s="109">
        <f t="shared" si="1"/>
        <v>2027</v>
      </c>
      <c r="B75" s="311">
        <v>46478</v>
      </c>
      <c r="C75" s="339" t="e">
        <v>#N/A</v>
      </c>
      <c r="D75" s="101">
        <v>3.9648729999999999</v>
      </c>
      <c r="E75" s="338">
        <f t="shared" si="5"/>
        <v>4.1104384999999999</v>
      </c>
      <c r="F75" s="338">
        <v>3.9648729999999999</v>
      </c>
      <c r="G75" s="103"/>
    </row>
    <row r="76" spans="1:7" x14ac:dyDescent="0.3">
      <c r="A76" s="109">
        <f t="shared" si="1"/>
        <v>2027</v>
      </c>
      <c r="B76" s="311">
        <v>46508</v>
      </c>
      <c r="C76" s="339" t="e">
        <v>#N/A</v>
      </c>
      <c r="D76" s="101">
        <v>3.9143880000000002</v>
      </c>
      <c r="E76" s="338">
        <f t="shared" si="5"/>
        <v>4.1104384999999999</v>
      </c>
      <c r="F76" s="338">
        <v>3.9143880000000002</v>
      </c>
      <c r="G76" s="103"/>
    </row>
    <row r="77" spans="1:7" x14ac:dyDescent="0.3">
      <c r="A77" s="109">
        <f t="shared" si="1"/>
        <v>2027</v>
      </c>
      <c r="B77" s="311">
        <v>46539</v>
      </c>
      <c r="C77" s="339" t="e">
        <v>#N/A</v>
      </c>
      <c r="D77" s="101">
        <v>3.8871829999999998</v>
      </c>
      <c r="E77" s="338">
        <f t="shared" si="5"/>
        <v>4.1104384999999999</v>
      </c>
      <c r="F77" s="338">
        <v>3.8871829999999998</v>
      </c>
      <c r="G77" s="103"/>
    </row>
    <row r="78" spans="1:7" x14ac:dyDescent="0.3">
      <c r="A78" s="109">
        <f t="shared" si="1"/>
        <v>2027</v>
      </c>
      <c r="B78" s="311">
        <v>46569</v>
      </c>
      <c r="C78" s="339" t="e">
        <v>#N/A</v>
      </c>
      <c r="D78" s="101">
        <v>3.9346139999999998</v>
      </c>
      <c r="E78" s="338">
        <f t="shared" si="5"/>
        <v>4.1104384999999999</v>
      </c>
      <c r="F78" s="338">
        <v>3.9346139999999998</v>
      </c>
      <c r="G78" s="103"/>
    </row>
    <row r="79" spans="1:7" x14ac:dyDescent="0.3">
      <c r="A79" s="109">
        <f t="shared" si="1"/>
        <v>2027</v>
      </c>
      <c r="B79" s="311">
        <v>46600</v>
      </c>
      <c r="C79" s="339" t="e">
        <v>#N/A</v>
      </c>
      <c r="D79" s="101">
        <v>4.0259090000000004</v>
      </c>
      <c r="E79" s="338">
        <f t="shared" si="5"/>
        <v>4.1104384999999999</v>
      </c>
      <c r="F79" s="338">
        <v>4.0259090000000004</v>
      </c>
      <c r="G79" s="103"/>
    </row>
    <row r="80" spans="1:7" x14ac:dyDescent="0.3">
      <c r="A80" s="109">
        <f t="shared" si="1"/>
        <v>2027</v>
      </c>
      <c r="B80" s="311">
        <v>46631</v>
      </c>
      <c r="C80" s="339" t="e">
        <v>#N/A</v>
      </c>
      <c r="D80" s="101">
        <v>3.9733309999999999</v>
      </c>
      <c r="E80" s="338">
        <f t="shared" si="5"/>
        <v>4.1104384999999999</v>
      </c>
      <c r="F80" s="338">
        <v>3.9733309999999999</v>
      </c>
      <c r="G80" s="103"/>
    </row>
    <row r="81" spans="1:7" x14ac:dyDescent="0.3">
      <c r="A81" s="109">
        <f t="shared" si="1"/>
        <v>2027</v>
      </c>
      <c r="B81" s="311">
        <v>46661</v>
      </c>
      <c r="C81" s="339" t="e">
        <v>#N/A</v>
      </c>
      <c r="D81" s="101">
        <v>4.1138839999999997</v>
      </c>
      <c r="E81" s="338">
        <f t="shared" si="5"/>
        <v>4.1104384999999999</v>
      </c>
      <c r="F81" s="338">
        <v>4.1138839999999997</v>
      </c>
      <c r="G81" s="103"/>
    </row>
    <row r="82" spans="1:7" x14ac:dyDescent="0.3">
      <c r="A82" s="109">
        <f t="shared" si="1"/>
        <v>2027</v>
      </c>
      <c r="B82" s="311">
        <v>46692</v>
      </c>
      <c r="C82" s="339" t="e">
        <v>#N/A</v>
      </c>
      <c r="D82" s="101">
        <v>4.1677629999999999</v>
      </c>
      <c r="E82" s="338">
        <f t="shared" si="5"/>
        <v>4.1104384999999999</v>
      </c>
      <c r="F82" s="338">
        <v>4.1677629999999999</v>
      </c>
      <c r="G82" s="103"/>
    </row>
    <row r="83" spans="1:7" x14ac:dyDescent="0.3">
      <c r="A83" s="109">
        <f t="shared" si="1"/>
        <v>2027</v>
      </c>
      <c r="B83" s="311">
        <v>46722</v>
      </c>
      <c r="C83" s="339" t="e">
        <v>#N/A</v>
      </c>
      <c r="D83" s="101">
        <v>4.4109220000000002</v>
      </c>
      <c r="E83" s="338"/>
      <c r="F83" s="338">
        <v>4.4109220000000002</v>
      </c>
      <c r="G83" s="103"/>
    </row>
    <row r="84" spans="1:7" x14ac:dyDescent="0.3">
      <c r="B84" s="99"/>
      <c r="D84" s="104"/>
      <c r="F84" s="104"/>
      <c r="G84" s="103"/>
    </row>
    <row r="85" spans="1:7" x14ac:dyDescent="0.3">
      <c r="B85" s="99"/>
      <c r="D85" s="104"/>
      <c r="F85" s="104"/>
      <c r="G85" s="103"/>
    </row>
    <row r="86" spans="1:7" x14ac:dyDescent="0.3">
      <c r="B86" s="99"/>
      <c r="D86" s="104"/>
      <c r="F86" s="104"/>
      <c r="G86" s="103"/>
    </row>
    <row r="87" spans="1:7" x14ac:dyDescent="0.3">
      <c r="B87" s="99"/>
      <c r="D87" s="104"/>
      <c r="F87" s="104"/>
      <c r="G87" s="103"/>
    </row>
    <row r="88" spans="1:7" x14ac:dyDescent="0.3">
      <c r="B88" s="99"/>
      <c r="D88" s="104"/>
      <c r="F88" s="104"/>
      <c r="G88" s="103"/>
    </row>
    <row r="89" spans="1:7" x14ac:dyDescent="0.3">
      <c r="A89" s="4"/>
      <c r="B89" s="4" t="s">
        <v>0</v>
      </c>
      <c r="D89" s="104"/>
      <c r="F89" s="104"/>
      <c r="G89" s="103"/>
    </row>
    <row r="90" spans="1:7" x14ac:dyDescent="0.3">
      <c r="A90">
        <v>2.5</v>
      </c>
      <c r="B90" s="5">
        <v>-0.25</v>
      </c>
      <c r="D90" s="104"/>
      <c r="F90" s="104"/>
      <c r="G90" s="103"/>
    </row>
    <row r="91" spans="1:7" x14ac:dyDescent="0.3">
      <c r="A91">
        <v>2.5</v>
      </c>
      <c r="B91" s="5">
        <v>0.5</v>
      </c>
      <c r="D91" s="104"/>
      <c r="F91" s="104"/>
      <c r="G91" s="103"/>
    </row>
    <row r="92" spans="1:7" x14ac:dyDescent="0.3">
      <c r="B92" s="99"/>
      <c r="D92" s="104"/>
      <c r="F92" s="104"/>
      <c r="G92" s="103"/>
    </row>
    <row r="93" spans="1:7" x14ac:dyDescent="0.3">
      <c r="B93" s="99"/>
      <c r="D93" s="104"/>
      <c r="F93" s="104"/>
      <c r="G93" s="103"/>
    </row>
    <row r="94" spans="1:7" x14ac:dyDescent="0.3">
      <c r="B94" s="99"/>
      <c r="D94" s="104"/>
      <c r="F94" s="104"/>
      <c r="G94" s="103"/>
    </row>
    <row r="95" spans="1:7" x14ac:dyDescent="0.3">
      <c r="B95" s="99"/>
      <c r="D95" s="104"/>
      <c r="F95" s="104"/>
      <c r="G95" s="103"/>
    </row>
    <row r="96" spans="1:7" x14ac:dyDescent="0.3">
      <c r="B96" s="99"/>
      <c r="D96" s="104"/>
      <c r="F96" s="104"/>
      <c r="G96" s="103"/>
    </row>
    <row r="97" spans="2:7" x14ac:dyDescent="0.3">
      <c r="B97" s="99"/>
      <c r="C97" s="100"/>
      <c r="D97" s="101"/>
      <c r="F97" s="104"/>
      <c r="G97" s="103"/>
    </row>
    <row r="98" spans="2:7" x14ac:dyDescent="0.3">
      <c r="F98" s="104"/>
      <c r="G98" s="103"/>
    </row>
    <row r="99" spans="2:7" x14ac:dyDescent="0.3">
      <c r="F99" s="104"/>
      <c r="G99" s="103"/>
    </row>
    <row r="100" spans="2:7" x14ac:dyDescent="0.3">
      <c r="F100" s="104"/>
      <c r="G100" s="103"/>
    </row>
    <row r="101" spans="2:7" x14ac:dyDescent="0.3">
      <c r="F101" s="104"/>
      <c r="G101" s="103"/>
    </row>
    <row r="102" spans="2:7" x14ac:dyDescent="0.3">
      <c r="F102" s="104"/>
      <c r="G102" s="103"/>
    </row>
    <row r="103" spans="2:7" x14ac:dyDescent="0.3">
      <c r="F103" s="104"/>
      <c r="G103" s="103"/>
    </row>
    <row r="104" spans="2:7" x14ac:dyDescent="0.3">
      <c r="F104" s="104"/>
      <c r="G104" s="103"/>
    </row>
    <row r="105" spans="2:7" x14ac:dyDescent="0.3">
      <c r="F105" s="104"/>
      <c r="G105" s="103"/>
    </row>
    <row r="106" spans="2:7" x14ac:dyDescent="0.3">
      <c r="F106" s="104"/>
      <c r="G106" s="103"/>
    </row>
    <row r="107" spans="2:7" x14ac:dyDescent="0.3">
      <c r="F107" s="104"/>
    </row>
    <row r="108" spans="2:7" x14ac:dyDescent="0.3">
      <c r="F108" s="104"/>
    </row>
    <row r="109" spans="2:7" x14ac:dyDescent="0.3">
      <c r="F109" s="104"/>
    </row>
    <row r="110" spans="2:7" x14ac:dyDescent="0.3">
      <c r="F110" s="104"/>
    </row>
    <row r="111" spans="2:7" x14ac:dyDescent="0.3">
      <c r="F111" s="104"/>
    </row>
    <row r="112" spans="2:7" x14ac:dyDescent="0.3">
      <c r="F112" s="104"/>
    </row>
    <row r="113" spans="6:6" x14ac:dyDescent="0.3">
      <c r="F113" s="104"/>
    </row>
    <row r="114" spans="6:6" x14ac:dyDescent="0.3">
      <c r="F114" s="104"/>
    </row>
    <row r="115" spans="6:6" x14ac:dyDescent="0.3">
      <c r="F115" s="104"/>
    </row>
    <row r="116" spans="6:6" x14ac:dyDescent="0.3">
      <c r="F116" s="104"/>
    </row>
    <row r="117" spans="6:6" x14ac:dyDescent="0.3">
      <c r="F117" s="104"/>
    </row>
    <row r="118" spans="6:6" x14ac:dyDescent="0.3">
      <c r="F118" s="104"/>
    </row>
    <row r="119" spans="6:6" x14ac:dyDescent="0.3">
      <c r="F119" s="104"/>
    </row>
    <row r="120" spans="6:6" x14ac:dyDescent="0.3">
      <c r="F120" s="104"/>
    </row>
    <row r="121" spans="6:6" x14ac:dyDescent="0.3">
      <c r="F121" s="104"/>
    </row>
    <row r="122" spans="6:6" x14ac:dyDescent="0.3">
      <c r="F122" s="104"/>
    </row>
    <row r="123" spans="6:6" x14ac:dyDescent="0.3">
      <c r="F123" s="104"/>
    </row>
    <row r="124" spans="6:6" x14ac:dyDescent="0.3">
      <c r="F124" s="104"/>
    </row>
    <row r="125" spans="6:6" x14ac:dyDescent="0.3">
      <c r="F125" s="104"/>
    </row>
    <row r="126" spans="6:6" x14ac:dyDescent="0.3">
      <c r="F126" s="104"/>
    </row>
    <row r="127" spans="6:6" x14ac:dyDescent="0.3">
      <c r="F127" s="104"/>
    </row>
    <row r="128" spans="6:6" x14ac:dyDescent="0.3">
      <c r="F128" s="104"/>
    </row>
    <row r="129" spans="6:6" x14ac:dyDescent="0.3">
      <c r="F129" s="104"/>
    </row>
    <row r="130" spans="6:6" x14ac:dyDescent="0.3">
      <c r="F130" s="104"/>
    </row>
    <row r="131" spans="6:6" x14ac:dyDescent="0.3">
      <c r="F131" s="104"/>
    </row>
  </sheetData>
  <mergeCells count="2">
    <mergeCell ref="C24:G24"/>
    <mergeCell ref="I24:L24"/>
  </mergeCells>
  <conditionalFormatting sqref="C36:D83 C97:D97">
    <cfRule type="expression" dxfId="11" priority="1" stopIfTrue="1">
      <formula>ISNA(C36)</formula>
    </cfRule>
  </conditionalFormatting>
  <hyperlinks>
    <hyperlink ref="A3" location="Contents!A1" display="Return to Contents" xr:uid="{00000000-0004-0000-1100-000000000000}"/>
  </hyperlinks>
  <pageMargins left="0.7" right="0.7" top="0.75" bottom="0.75" header="0.3" footer="0.3"/>
  <pageSetup orientation="landscape" verticalDpi="599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5">
    <pageSetUpPr fitToPage="1"/>
  </sheetPr>
  <dimension ref="A2:Q118"/>
  <sheetViews>
    <sheetView workbookViewId="0"/>
  </sheetViews>
  <sheetFormatPr defaultRowHeight="13.2" x14ac:dyDescent="0.25"/>
  <cols>
    <col min="16" max="16" width="30.6640625" customWidth="1"/>
    <col min="17" max="17" width="13.44140625" customWidth="1"/>
  </cols>
  <sheetData>
    <row r="2" spans="1:17" ht="15.6" x14ac:dyDescent="0.3">
      <c r="A2" s="31" t="s">
        <v>968</v>
      </c>
      <c r="L2" s="21"/>
    </row>
    <row r="3" spans="1:17" x14ac:dyDescent="0.25">
      <c r="A3" s="16" t="s">
        <v>15</v>
      </c>
    </row>
    <row r="4" spans="1:17" x14ac:dyDescent="0.25">
      <c r="B4" s="270"/>
      <c r="C4" s="270"/>
      <c r="D4" s="270"/>
      <c r="E4" s="270"/>
      <c r="F4" s="270"/>
      <c r="G4" s="270"/>
      <c r="H4" s="270"/>
      <c r="I4" s="270"/>
      <c r="J4" s="270"/>
      <c r="K4" s="270"/>
    </row>
    <row r="5" spans="1:17" x14ac:dyDescent="0.25">
      <c r="B5" s="270"/>
      <c r="C5" s="270"/>
      <c r="D5" s="270"/>
      <c r="E5" s="270"/>
      <c r="F5" s="270"/>
      <c r="G5" s="270"/>
      <c r="H5" s="270"/>
      <c r="I5" s="270"/>
      <c r="J5" s="270"/>
      <c r="K5" s="270"/>
      <c r="P5" s="132" t="s">
        <v>329</v>
      </c>
      <c r="Q5" s="133"/>
    </row>
    <row r="6" spans="1:17" x14ac:dyDescent="0.25">
      <c r="B6" s="270"/>
      <c r="C6" s="270"/>
      <c r="D6" s="270"/>
      <c r="E6" s="270"/>
      <c r="F6" s="270"/>
      <c r="G6" s="270"/>
      <c r="H6" s="270"/>
      <c r="I6" s="270"/>
      <c r="J6" s="270"/>
      <c r="K6" s="270"/>
      <c r="P6" s="182" t="s">
        <v>183</v>
      </c>
      <c r="Q6" s="180" t="s">
        <v>340</v>
      </c>
    </row>
    <row r="7" spans="1:17" x14ac:dyDescent="0.25">
      <c r="B7" s="270"/>
      <c r="C7" s="270"/>
      <c r="D7" s="270"/>
      <c r="E7" s="270"/>
      <c r="F7" s="270"/>
      <c r="G7" s="270"/>
      <c r="H7" s="270"/>
      <c r="I7" s="270"/>
      <c r="J7" s="270"/>
      <c r="K7" s="270"/>
      <c r="P7" s="147"/>
    </row>
    <row r="8" spans="1:17" x14ac:dyDescent="0.25">
      <c r="B8" s="270"/>
      <c r="C8" s="270"/>
      <c r="D8" s="270"/>
      <c r="E8" s="270"/>
      <c r="F8" s="270"/>
      <c r="G8" s="270"/>
      <c r="H8" s="270"/>
      <c r="I8" s="270"/>
      <c r="J8" s="270"/>
      <c r="K8" s="270"/>
    </row>
    <row r="9" spans="1:17" x14ac:dyDescent="0.25">
      <c r="B9" s="270"/>
      <c r="C9" s="270"/>
      <c r="D9" s="270"/>
      <c r="E9" s="270"/>
      <c r="F9" s="270"/>
      <c r="G9" s="270"/>
      <c r="H9" s="270"/>
      <c r="I9" s="270"/>
      <c r="J9" s="270"/>
      <c r="K9" s="270"/>
    </row>
    <row r="10" spans="1:17" x14ac:dyDescent="0.25">
      <c r="B10" s="270"/>
      <c r="C10" s="270"/>
      <c r="D10" s="270"/>
      <c r="E10" s="270"/>
      <c r="F10" s="270"/>
      <c r="G10" s="270"/>
      <c r="H10" s="270"/>
      <c r="I10" s="270"/>
      <c r="J10" s="270"/>
      <c r="K10" s="270"/>
    </row>
    <row r="11" spans="1:17" x14ac:dyDescent="0.25">
      <c r="B11" s="270"/>
      <c r="C11" s="270"/>
      <c r="D11" s="270"/>
      <c r="E11" s="270"/>
      <c r="F11" s="270"/>
      <c r="G11" s="270"/>
      <c r="H11" s="270"/>
      <c r="I11" s="270"/>
      <c r="J11" s="270"/>
      <c r="K11" s="270"/>
    </row>
    <row r="12" spans="1:17" x14ac:dyDescent="0.25">
      <c r="B12" s="270"/>
      <c r="C12" s="270"/>
      <c r="D12" s="270"/>
      <c r="E12" s="270"/>
      <c r="F12" s="270"/>
      <c r="G12" s="270"/>
      <c r="H12" s="270"/>
      <c r="I12" s="270"/>
      <c r="J12" s="270"/>
      <c r="K12" s="270"/>
    </row>
    <row r="13" spans="1:17" x14ac:dyDescent="0.25">
      <c r="B13" s="270"/>
      <c r="C13" s="270"/>
      <c r="D13" s="270"/>
      <c r="E13" s="270"/>
      <c r="F13" s="270"/>
      <c r="G13" s="270"/>
      <c r="H13" s="270"/>
      <c r="I13" s="270"/>
      <c r="J13" s="270"/>
      <c r="K13" s="270"/>
    </row>
    <row r="14" spans="1:17" x14ac:dyDescent="0.25">
      <c r="B14" s="270"/>
      <c r="C14" s="270"/>
      <c r="D14" s="270"/>
      <c r="E14" s="270"/>
      <c r="F14" s="270"/>
      <c r="G14" s="270"/>
      <c r="H14" s="270"/>
      <c r="I14" s="270"/>
      <c r="J14" s="270"/>
      <c r="K14" s="270"/>
    </row>
    <row r="15" spans="1:17" x14ac:dyDescent="0.25">
      <c r="B15" s="270"/>
      <c r="C15" s="270"/>
      <c r="D15" s="270"/>
      <c r="E15" s="270"/>
      <c r="F15" s="270"/>
      <c r="G15" s="270"/>
      <c r="H15" s="270"/>
      <c r="I15" s="270"/>
      <c r="J15" s="270"/>
      <c r="K15" s="270"/>
    </row>
    <row r="16" spans="1:17" x14ac:dyDescent="0.25">
      <c r="B16" s="270"/>
      <c r="C16" s="270"/>
      <c r="D16" s="270"/>
      <c r="E16" s="270"/>
      <c r="F16" s="270"/>
      <c r="G16" s="270"/>
      <c r="H16" s="270"/>
      <c r="I16" s="270"/>
      <c r="J16" s="270"/>
      <c r="K16" s="270"/>
    </row>
    <row r="17" spans="1:11" x14ac:dyDescent="0.25">
      <c r="B17" s="270"/>
      <c r="C17" s="270"/>
      <c r="D17" s="270"/>
      <c r="E17" s="270"/>
      <c r="F17" s="270"/>
      <c r="G17" s="270"/>
      <c r="H17" s="270"/>
      <c r="I17" s="270"/>
      <c r="J17" s="270"/>
      <c r="K17" s="270"/>
    </row>
    <row r="18" spans="1:11" x14ac:dyDescent="0.25">
      <c r="B18" s="270"/>
      <c r="C18" s="270"/>
      <c r="D18" s="270"/>
      <c r="E18" s="270"/>
      <c r="F18" s="270"/>
      <c r="G18" s="270"/>
      <c r="H18" s="270"/>
      <c r="I18" s="270"/>
      <c r="J18" s="270"/>
      <c r="K18" s="270"/>
    </row>
    <row r="19" spans="1:11" x14ac:dyDescent="0.25">
      <c r="B19" s="270"/>
      <c r="C19" s="270"/>
      <c r="D19" s="270"/>
      <c r="E19" s="270"/>
      <c r="F19" s="270"/>
      <c r="G19" s="270"/>
      <c r="H19" s="270"/>
      <c r="I19" s="270"/>
      <c r="J19" s="270"/>
      <c r="K19" s="270"/>
    </row>
    <row r="20" spans="1:11" x14ac:dyDescent="0.25">
      <c r="B20" s="270"/>
      <c r="C20" s="270"/>
      <c r="D20" s="270"/>
      <c r="E20" s="270"/>
      <c r="F20" s="270"/>
      <c r="G20" s="270"/>
      <c r="H20" s="270"/>
      <c r="I20" s="270"/>
      <c r="J20" s="270"/>
      <c r="K20" s="286"/>
    </row>
    <row r="21" spans="1:11" x14ac:dyDescent="0.25">
      <c r="B21" s="270"/>
      <c r="C21" s="270"/>
      <c r="D21" s="270"/>
      <c r="E21" s="270"/>
      <c r="F21" s="270"/>
      <c r="G21" s="270"/>
      <c r="H21" s="270"/>
      <c r="I21" s="270"/>
      <c r="J21" s="270"/>
      <c r="K21" s="270"/>
    </row>
    <row r="22" spans="1:11" x14ac:dyDescent="0.25">
      <c r="B22" s="270"/>
      <c r="C22" s="270"/>
      <c r="D22" s="270"/>
      <c r="E22" s="270"/>
      <c r="F22" s="270"/>
      <c r="G22" s="270"/>
      <c r="H22" s="270"/>
      <c r="I22" s="270"/>
      <c r="J22" s="270"/>
      <c r="K22" s="270"/>
    </row>
    <row r="23" spans="1:11" x14ac:dyDescent="0.25">
      <c r="B23" s="270"/>
      <c r="C23" s="270"/>
      <c r="D23" s="270"/>
      <c r="E23" s="270"/>
      <c r="F23" s="270"/>
      <c r="G23" s="270"/>
      <c r="H23" s="270"/>
      <c r="I23" s="270"/>
      <c r="J23" s="270"/>
      <c r="K23" s="270"/>
    </row>
    <row r="24" spans="1:11" x14ac:dyDescent="0.25">
      <c r="B24" s="270"/>
      <c r="C24" s="270"/>
      <c r="D24" s="270"/>
      <c r="E24" s="270"/>
      <c r="F24" s="270"/>
      <c r="G24" s="270"/>
      <c r="H24" s="270"/>
      <c r="I24" s="270"/>
      <c r="J24" s="270"/>
      <c r="K24" s="270"/>
    </row>
    <row r="25" spans="1:11" ht="12.75" customHeight="1" x14ac:dyDescent="0.25"/>
    <row r="26" spans="1:11" x14ac:dyDescent="0.25">
      <c r="B26" s="23"/>
      <c r="C26" s="459" t="s">
        <v>38</v>
      </c>
      <c r="D26" s="459"/>
      <c r="E26" s="459"/>
    </row>
    <row r="27" spans="1:11" x14ac:dyDescent="0.25">
      <c r="A27" s="2"/>
      <c r="B27" s="26" t="s">
        <v>36</v>
      </c>
      <c r="C27" s="460" t="s">
        <v>1000</v>
      </c>
      <c r="D27" s="460"/>
      <c r="E27" s="460"/>
    </row>
    <row r="28" spans="1:11" x14ac:dyDescent="0.25">
      <c r="A28" s="4"/>
      <c r="B28" s="24" t="s">
        <v>37</v>
      </c>
      <c r="C28" s="24" t="s">
        <v>8</v>
      </c>
      <c r="D28" s="24" t="s">
        <v>9</v>
      </c>
      <c r="E28" s="24" t="s">
        <v>13</v>
      </c>
    </row>
    <row r="29" spans="1:11" x14ac:dyDescent="0.25">
      <c r="A29" s="1">
        <v>44197</v>
      </c>
      <c r="B29" s="10">
        <v>476.26900000000001</v>
      </c>
      <c r="C29" s="30">
        <f>+MIN($B$29,$B$41,$B$53,$B$65,$B$77)</f>
        <v>413.714</v>
      </c>
      <c r="D29" s="30">
        <f>+MAX($B$29,$B$41,$B$53,$B$65,$B$77)</f>
        <v>476.26900000000001</v>
      </c>
      <c r="E29" s="13">
        <f t="shared" ref="E29:E92" si="0">D29-C29</f>
        <v>62.555000000000007</v>
      </c>
      <c r="G29" s="30"/>
      <c r="H29" s="13"/>
    </row>
    <row r="30" spans="1:11" x14ac:dyDescent="0.25">
      <c r="A30" s="1">
        <v>44228</v>
      </c>
      <c r="B30" s="10">
        <v>493.87599999999998</v>
      </c>
      <c r="C30" s="30">
        <f>+MIN($B$30,$B$42,$B$54,$B$66,$B$78)</f>
        <v>408.52600000000001</v>
      </c>
      <c r="D30" s="30">
        <f>+MAX($B$30,$B$42,$B$54,$B$66,$B$78)</f>
        <v>493.87599999999998</v>
      </c>
      <c r="E30" s="13">
        <f t="shared" si="0"/>
        <v>85.349999999999966</v>
      </c>
      <c r="G30" s="30"/>
      <c r="H30" s="13"/>
    </row>
    <row r="31" spans="1:11" x14ac:dyDescent="0.25">
      <c r="A31" s="1">
        <v>44256</v>
      </c>
      <c r="B31" s="10">
        <v>502.464</v>
      </c>
      <c r="C31" s="30">
        <f>+MIN($B$31,$B$43,$B$55,$B$67,$B$79)</f>
        <v>414.20699999999999</v>
      </c>
      <c r="D31" s="30">
        <f>+MAX($B$31,$B$43,$B$55,$B$67,$B$79)</f>
        <v>502.464</v>
      </c>
      <c r="E31" s="13">
        <f t="shared" si="0"/>
        <v>88.257000000000005</v>
      </c>
      <c r="G31" s="30"/>
      <c r="H31" s="13"/>
    </row>
    <row r="32" spans="1:11" x14ac:dyDescent="0.25">
      <c r="A32" s="1">
        <v>44287</v>
      </c>
      <c r="B32" s="10">
        <v>489.15800000000002</v>
      </c>
      <c r="C32" s="30">
        <f>+MIN($B$32,$B$44,$B$56,$B$68,$B$80)</f>
        <v>417.38200000000001</v>
      </c>
      <c r="D32" s="30">
        <f>+MAX($B$32,$B$44,$B$56,$B$68,$B$80)</f>
        <v>489.15800000000002</v>
      </c>
      <c r="E32" s="13">
        <f t="shared" si="0"/>
        <v>71.77600000000001</v>
      </c>
      <c r="G32" s="30"/>
      <c r="H32" s="13"/>
    </row>
    <row r="33" spans="1:8" x14ac:dyDescent="0.25">
      <c r="A33" s="1">
        <v>44317</v>
      </c>
      <c r="B33" s="10">
        <v>476.98</v>
      </c>
      <c r="C33" s="30">
        <f>+MIN($B$33,$B$45,$B$57,$B$69,$B$81)</f>
        <v>415.065</v>
      </c>
      <c r="D33" s="30">
        <f>+MAX($B$33,$B$45,$B$57,$B$69,$B$81)</f>
        <v>476.98</v>
      </c>
      <c r="E33" s="13">
        <f t="shared" si="0"/>
        <v>61.91500000000002</v>
      </c>
      <c r="G33" s="30"/>
      <c r="H33" s="13"/>
    </row>
    <row r="34" spans="1:8" x14ac:dyDescent="0.25">
      <c r="A34" s="1">
        <v>44348</v>
      </c>
      <c r="B34" s="10">
        <v>448.108</v>
      </c>
      <c r="C34" s="30">
        <f>+MIN($B$34,$B$46,$B$58,$B$70,$B$82)</f>
        <v>413.90600000000001</v>
      </c>
      <c r="D34" s="30">
        <f>+MAX($B$34,$B$46,$B$58,$B$70,$B$82)</f>
        <v>454.71499999999997</v>
      </c>
      <c r="E34" s="13">
        <f t="shared" si="0"/>
        <v>40.808999999999969</v>
      </c>
      <c r="G34" s="30"/>
      <c r="H34" s="13"/>
    </row>
    <row r="35" spans="1:8" x14ac:dyDescent="0.25">
      <c r="A35" s="1">
        <v>44378</v>
      </c>
      <c r="B35" s="10">
        <v>438.745</v>
      </c>
      <c r="C35" s="30">
        <f>+MIN($B$35,$B$47,$B$59,$B$71,$B$83)</f>
        <v>420.18599999999998</v>
      </c>
      <c r="D35" s="30">
        <f>+MAX($B$35,$B$47,$B$59,$B$71,$B$83)</f>
        <v>439.947</v>
      </c>
      <c r="E35" s="13">
        <f t="shared" si="0"/>
        <v>19.761000000000024</v>
      </c>
      <c r="G35" s="30"/>
      <c r="H35" s="13"/>
    </row>
    <row r="36" spans="1:8" x14ac:dyDescent="0.25">
      <c r="A36" s="1">
        <v>44409</v>
      </c>
      <c r="B36" s="10">
        <v>421.52499999999998</v>
      </c>
      <c r="C36" s="30">
        <f>+MIN($B$36,$B$48,$B$60,$B$72,$B$84)</f>
        <v>417.29399999999998</v>
      </c>
      <c r="D36" s="30">
        <f>+MAX($B$36,$B$48,$B$60,$B$72,$B$84)</f>
        <v>421.52499999999998</v>
      </c>
      <c r="E36" s="13">
        <f t="shared" si="0"/>
        <v>4.2309999999999945</v>
      </c>
      <c r="G36" s="30"/>
      <c r="H36" s="13"/>
    </row>
    <row r="37" spans="1:8" x14ac:dyDescent="0.25">
      <c r="A37" s="1">
        <v>44440</v>
      </c>
      <c r="B37" s="10">
        <v>420.34300000000002</v>
      </c>
      <c r="C37" s="30">
        <f>+MIN($B$37,$B$49,$B$61,$B$73,$B$85)</f>
        <v>407.85300000000001</v>
      </c>
      <c r="D37" s="30">
        <f>+MAX($B$37,$B$49,$B$61,$B$73,$B$85)</f>
        <v>429</v>
      </c>
      <c r="E37" s="13">
        <f t="shared" si="0"/>
        <v>21.146999999999991</v>
      </c>
      <c r="G37" s="30"/>
      <c r="H37" s="13"/>
    </row>
    <row r="38" spans="1:8" x14ac:dyDescent="0.25">
      <c r="A38" s="1">
        <v>44470</v>
      </c>
      <c r="B38" s="10">
        <v>436.58</v>
      </c>
      <c r="C38" s="30">
        <f>+MIN($B$38,$B$50,$B$62,$B$74,$B$86)</f>
        <v>420.99400000000003</v>
      </c>
      <c r="D38" s="30">
        <f>+MAX($B$38,$B$50,$B$62,$B$74,$B$86)</f>
        <v>439.678</v>
      </c>
      <c r="E38" s="13">
        <f t="shared" si="0"/>
        <v>18.683999999999969</v>
      </c>
      <c r="G38" s="30"/>
      <c r="H38" s="13"/>
    </row>
    <row r="39" spans="1:8" x14ac:dyDescent="0.25">
      <c r="A39" s="1">
        <v>44501</v>
      </c>
      <c r="B39" s="10">
        <v>433.387</v>
      </c>
      <c r="C39" s="30">
        <f>+MIN($B$39,$B$51,$B$63,$B$75,$B$87)</f>
        <v>416.62099999999998</v>
      </c>
      <c r="D39" s="30">
        <f>+MAX($B$39,$B$51,$B$63,$B$75,$B$87)</f>
        <v>441.83800000000002</v>
      </c>
      <c r="E39" s="13">
        <f t="shared" si="0"/>
        <v>25.217000000000041</v>
      </c>
      <c r="G39" s="30"/>
      <c r="H39" s="13"/>
    </row>
    <row r="40" spans="1:8" x14ac:dyDescent="0.25">
      <c r="A40" s="1">
        <v>44531</v>
      </c>
      <c r="B40" s="10">
        <v>421.18400000000003</v>
      </c>
      <c r="C40" s="30">
        <f>+MIN($B$40,$B$52,$B$64,$B$76,$B$88)</f>
        <v>411.23700000000002</v>
      </c>
      <c r="D40" s="30">
        <f>+MAX($B$40,$B$52,$B$64,$B$76,$B$88)</f>
        <v>430.10199999999998</v>
      </c>
      <c r="E40" s="13">
        <f t="shared" si="0"/>
        <v>18.864999999999952</v>
      </c>
      <c r="G40" s="30"/>
      <c r="H40" s="13"/>
    </row>
    <row r="41" spans="1:8" x14ac:dyDescent="0.25">
      <c r="A41" s="1">
        <v>44562</v>
      </c>
      <c r="B41" s="10">
        <v>413.714</v>
      </c>
      <c r="C41" s="30">
        <f>+MIN($B$29,$B$41,$B$53,$B$65,$B$77)</f>
        <v>413.714</v>
      </c>
      <c r="D41" s="30">
        <f>+MAX($B$29,$B$41,$B$53,$B$65,$B$77)</f>
        <v>476.26900000000001</v>
      </c>
      <c r="E41" s="13">
        <f t="shared" si="0"/>
        <v>62.555000000000007</v>
      </c>
      <c r="G41" s="30"/>
      <c r="H41" s="13"/>
    </row>
    <row r="42" spans="1:8" x14ac:dyDescent="0.25">
      <c r="A42" s="1">
        <v>44593</v>
      </c>
      <c r="B42" s="10">
        <v>408.52600000000001</v>
      </c>
      <c r="C42" s="30">
        <f>+MIN($B$30,$B$42,$B$54,$B$66,$B$78)</f>
        <v>408.52600000000001</v>
      </c>
      <c r="D42" s="30">
        <f>+MAX($B$30,$B$42,$B$54,$B$66,$B$78)</f>
        <v>493.87599999999998</v>
      </c>
      <c r="E42" s="13">
        <f t="shared" si="0"/>
        <v>85.349999999999966</v>
      </c>
      <c r="G42" s="30"/>
      <c r="H42" s="13"/>
    </row>
    <row r="43" spans="1:8" x14ac:dyDescent="0.25">
      <c r="A43" s="1">
        <v>44621</v>
      </c>
      <c r="B43" s="10">
        <v>414.20699999999999</v>
      </c>
      <c r="C43" s="30">
        <f>+MIN($B$31,$B$43,$B$55,$B$67,$B$79)</f>
        <v>414.20699999999999</v>
      </c>
      <c r="D43" s="30">
        <f>+MAX($B$31,$B$43,$B$55,$B$67,$B$79)</f>
        <v>502.464</v>
      </c>
      <c r="E43" s="13">
        <f t="shared" si="0"/>
        <v>88.257000000000005</v>
      </c>
      <c r="G43" s="30"/>
      <c r="H43" s="13"/>
    </row>
    <row r="44" spans="1:8" x14ac:dyDescent="0.25">
      <c r="A44" s="1">
        <v>44652</v>
      </c>
      <c r="B44" s="10">
        <v>417.38200000000001</v>
      </c>
      <c r="C44" s="30">
        <f>+MIN($B$32,$B$44,$B$56,$B$68,$B$80)</f>
        <v>417.38200000000001</v>
      </c>
      <c r="D44" s="30">
        <f>+MAX($B$32,$B$44,$B$56,$B$68,$B$80)</f>
        <v>489.15800000000002</v>
      </c>
      <c r="E44" s="13">
        <f t="shared" si="0"/>
        <v>71.77600000000001</v>
      </c>
      <c r="G44" s="30"/>
      <c r="H44" s="13"/>
    </row>
    <row r="45" spans="1:8" x14ac:dyDescent="0.25">
      <c r="A45" s="1">
        <v>44682</v>
      </c>
      <c r="B45" s="10">
        <v>415.065</v>
      </c>
      <c r="C45" s="30">
        <f>+MIN($B$33,$B$45,$B$57,$B$69,$B$81)</f>
        <v>415.065</v>
      </c>
      <c r="D45" s="30">
        <f>+MAX($B$33,$B$45,$B$57,$B$69,$B$81)</f>
        <v>476.98</v>
      </c>
      <c r="E45" s="13">
        <f t="shared" si="0"/>
        <v>61.91500000000002</v>
      </c>
      <c r="G45" s="30"/>
      <c r="H45" s="13"/>
    </row>
    <row r="46" spans="1:8" x14ac:dyDescent="0.25">
      <c r="A46" s="1">
        <v>44713</v>
      </c>
      <c r="B46" s="10">
        <v>417.79899999999998</v>
      </c>
      <c r="C46" s="30">
        <f>+MIN($B$34,$B$46,$B$58,$B$70,$B$82)</f>
        <v>413.90600000000001</v>
      </c>
      <c r="D46" s="30">
        <f>+MAX($B$34,$B$46,$B$58,$B$70,$B$82)</f>
        <v>454.71499999999997</v>
      </c>
      <c r="E46" s="13">
        <f t="shared" si="0"/>
        <v>40.808999999999969</v>
      </c>
      <c r="G46" s="30"/>
      <c r="H46" s="13"/>
    </row>
    <row r="47" spans="1:8" x14ac:dyDescent="0.25">
      <c r="A47" s="1">
        <v>44743</v>
      </c>
      <c r="B47" s="10">
        <v>424.07499999999999</v>
      </c>
      <c r="C47" s="30">
        <f>+MIN($B$35,$B$47,$B$59,$B$71,$B$83)</f>
        <v>420.18599999999998</v>
      </c>
      <c r="D47" s="30">
        <f>+MAX($B$35,$B$47,$B$59,$B$71,$B$83)</f>
        <v>439.947</v>
      </c>
      <c r="E47" s="13">
        <f t="shared" si="0"/>
        <v>19.761000000000024</v>
      </c>
      <c r="G47" s="30"/>
      <c r="H47" s="13"/>
    </row>
    <row r="48" spans="1:8" x14ac:dyDescent="0.25">
      <c r="A48" s="1">
        <v>44774</v>
      </c>
      <c r="B48" s="10">
        <v>419.78500000000003</v>
      </c>
      <c r="C48" s="30">
        <f>+MIN($B$36,$B$48,$B$60,$B$72,$B$84)</f>
        <v>417.29399999999998</v>
      </c>
      <c r="D48" s="30">
        <f>+MAX($B$36,$B$48,$B$60,$B$72,$B$84)</f>
        <v>421.52499999999998</v>
      </c>
      <c r="E48" s="13">
        <f t="shared" si="0"/>
        <v>4.2309999999999945</v>
      </c>
      <c r="G48" s="30"/>
      <c r="H48" s="13"/>
    </row>
    <row r="49" spans="1:8" x14ac:dyDescent="0.25">
      <c r="A49" s="1">
        <v>44805</v>
      </c>
      <c r="B49" s="10">
        <v>429</v>
      </c>
      <c r="C49" s="30">
        <f>+MIN($B$37,$B$49,$B$61,$B$73,$B$85)</f>
        <v>407.85300000000001</v>
      </c>
      <c r="D49" s="30">
        <f>+MAX($B$37,$B$49,$B$61,$B$73,$B$85)</f>
        <v>429</v>
      </c>
      <c r="E49" s="13">
        <f t="shared" si="0"/>
        <v>21.146999999999991</v>
      </c>
      <c r="G49" s="30"/>
      <c r="H49" s="13"/>
    </row>
    <row r="50" spans="1:8" x14ac:dyDescent="0.25">
      <c r="A50" s="1">
        <v>44835</v>
      </c>
      <c r="B50" s="10">
        <v>439.678</v>
      </c>
      <c r="C50" s="30">
        <f>+MIN($B$38,$B$50,$B$62,$B$74,$B$86)</f>
        <v>420.99400000000003</v>
      </c>
      <c r="D50" s="30">
        <f>+MAX($B$38,$B$50,$B$62,$B$74,$B$86)</f>
        <v>439.678</v>
      </c>
      <c r="E50" s="13">
        <f t="shared" si="0"/>
        <v>18.683999999999969</v>
      </c>
      <c r="G50" s="30"/>
      <c r="H50" s="13"/>
    </row>
    <row r="51" spans="1:8" x14ac:dyDescent="0.25">
      <c r="A51" s="1">
        <v>44866</v>
      </c>
      <c r="B51" s="10">
        <v>416.62099999999998</v>
      </c>
      <c r="C51" s="30">
        <f>+MIN($B$39,$B$51,$B$63,$B$75,$B$87)</f>
        <v>416.62099999999998</v>
      </c>
      <c r="D51" s="30">
        <f>+MAX($B$39,$B$51,$B$63,$B$75,$B$87)</f>
        <v>441.83800000000002</v>
      </c>
      <c r="E51" s="13">
        <f t="shared" si="0"/>
        <v>25.217000000000041</v>
      </c>
      <c r="G51" s="30"/>
      <c r="H51" s="13"/>
    </row>
    <row r="52" spans="1:8" x14ac:dyDescent="0.25">
      <c r="A52" s="1">
        <v>44896</v>
      </c>
      <c r="B52" s="10">
        <v>430.10199999999998</v>
      </c>
      <c r="C52" s="30">
        <f>+MIN($B$40,$B$52,$B$64,$B$76,$B$88)</f>
        <v>411.23700000000002</v>
      </c>
      <c r="D52" s="30">
        <f>+MAX($B$40,$B$52,$B$64,$B$76,$B$88)</f>
        <v>430.10199999999998</v>
      </c>
      <c r="E52" s="13">
        <f t="shared" si="0"/>
        <v>18.864999999999952</v>
      </c>
      <c r="G52" s="30"/>
      <c r="H52" s="13"/>
    </row>
    <row r="53" spans="1:8" x14ac:dyDescent="0.25">
      <c r="A53" s="1">
        <v>44927</v>
      </c>
      <c r="B53" s="10">
        <v>459.15899999999999</v>
      </c>
      <c r="C53" s="30">
        <f>+MIN($B$29,$B$41,$B$53,$B$65,$B$77)</f>
        <v>413.714</v>
      </c>
      <c r="D53" s="30">
        <f>+MAX($B$29,$B$41,$B$53,$B$65,$B$77)</f>
        <v>476.26900000000001</v>
      </c>
      <c r="E53" s="13">
        <f t="shared" si="0"/>
        <v>62.555000000000007</v>
      </c>
      <c r="G53" s="30"/>
      <c r="H53" s="13"/>
    </row>
    <row r="54" spans="1:8" x14ac:dyDescent="0.25">
      <c r="A54" s="1">
        <v>44958</v>
      </c>
      <c r="B54" s="10">
        <v>472.36900000000003</v>
      </c>
      <c r="C54" s="30">
        <f>+MIN($B$30,$B$42,$B$54,$B$66,$B$78)</f>
        <v>408.52600000000001</v>
      </c>
      <c r="D54" s="30">
        <f>+MAX($B$30,$B$42,$B$54,$B$66,$B$78)</f>
        <v>493.87599999999998</v>
      </c>
      <c r="E54" s="13">
        <f t="shared" si="0"/>
        <v>85.349999999999966</v>
      </c>
      <c r="G54" s="30"/>
      <c r="H54" s="13"/>
    </row>
    <row r="55" spans="1:8" x14ac:dyDescent="0.25">
      <c r="A55" s="1">
        <v>44986</v>
      </c>
      <c r="B55" s="10">
        <v>465.21899999999999</v>
      </c>
      <c r="C55" s="30">
        <f>+MIN($B$31,$B$43,$B$55,$B$67,$B$79)</f>
        <v>414.20699999999999</v>
      </c>
      <c r="D55" s="30">
        <f>+MAX($B$31,$B$43,$B$55,$B$67,$B$79)</f>
        <v>502.464</v>
      </c>
      <c r="E55" s="13">
        <f t="shared" si="0"/>
        <v>88.257000000000005</v>
      </c>
      <c r="G55" s="30"/>
      <c r="H55" s="13"/>
    </row>
    <row r="56" spans="1:8" x14ac:dyDescent="0.25">
      <c r="A56" s="1">
        <v>45017</v>
      </c>
      <c r="B56" s="10">
        <v>459.62700000000001</v>
      </c>
      <c r="C56" s="30">
        <f>+MIN($B$32,$B$44,$B$56,$B$68,$B$80)</f>
        <v>417.38200000000001</v>
      </c>
      <c r="D56" s="30">
        <f>+MAX($B$32,$B$44,$B$56,$B$68,$B$80)</f>
        <v>489.15800000000002</v>
      </c>
      <c r="E56" s="13">
        <f t="shared" si="0"/>
        <v>71.77600000000001</v>
      </c>
      <c r="G56" s="30"/>
      <c r="H56" s="13"/>
    </row>
    <row r="57" spans="1:8" x14ac:dyDescent="0.25">
      <c r="A57" s="1">
        <v>45047</v>
      </c>
      <c r="B57" s="10">
        <v>460.64299999999997</v>
      </c>
      <c r="C57" s="30">
        <f>+MIN($B$33,$B$45,$B$57,$B$69,$B$81)</f>
        <v>415.065</v>
      </c>
      <c r="D57" s="30">
        <f>+MAX($B$33,$B$45,$B$57,$B$69,$B$81)</f>
        <v>476.98</v>
      </c>
      <c r="E57" s="13">
        <f t="shared" si="0"/>
        <v>61.91500000000002</v>
      </c>
      <c r="G57" s="30"/>
      <c r="H57" s="13"/>
    </row>
    <row r="58" spans="1:8" x14ac:dyDescent="0.25">
      <c r="A58" s="1">
        <v>45078</v>
      </c>
      <c r="B58" s="10">
        <v>454.71499999999997</v>
      </c>
      <c r="C58" s="30">
        <f>+MIN($B$34,$B$46,$B$58,$B$70,$B$82)</f>
        <v>413.90600000000001</v>
      </c>
      <c r="D58" s="30">
        <f>+MAX($B$34,$B$46,$B$58,$B$70,$B$82)</f>
        <v>454.71499999999997</v>
      </c>
      <c r="E58" s="13">
        <f t="shared" si="0"/>
        <v>40.808999999999969</v>
      </c>
      <c r="G58" s="30"/>
      <c r="H58" s="13"/>
    </row>
    <row r="59" spans="1:8" x14ac:dyDescent="0.25">
      <c r="A59" s="1">
        <v>45108</v>
      </c>
      <c r="B59" s="10">
        <v>439.947</v>
      </c>
      <c r="C59" s="30">
        <f>+MIN($B$35,$B$47,$B$59,$B$71,$B$83)</f>
        <v>420.18599999999998</v>
      </c>
      <c r="D59" s="30">
        <f>+MAX($B$35,$B$47,$B$59,$B$71,$B$83)</f>
        <v>439.947</v>
      </c>
      <c r="E59" s="13">
        <f t="shared" si="0"/>
        <v>19.761000000000024</v>
      </c>
      <c r="G59" s="30"/>
      <c r="H59" s="13"/>
    </row>
    <row r="60" spans="1:8" x14ac:dyDescent="0.25">
      <c r="A60" s="1">
        <v>45139</v>
      </c>
      <c r="B60" s="10">
        <v>417.30099999999999</v>
      </c>
      <c r="C60" s="30">
        <f>+MIN($B$36,$B$48,$B$60,$B$72,$B$84)</f>
        <v>417.29399999999998</v>
      </c>
      <c r="D60" s="30">
        <f>+MAX($B$36,$B$48,$B$60,$B$72,$B$84)</f>
        <v>421.52499999999998</v>
      </c>
      <c r="E60" s="13">
        <f t="shared" si="0"/>
        <v>4.2309999999999945</v>
      </c>
      <c r="G60" s="30"/>
      <c r="H60" s="13"/>
    </row>
    <row r="61" spans="1:8" x14ac:dyDescent="0.25">
      <c r="A61" s="1">
        <v>45170</v>
      </c>
      <c r="B61" s="10">
        <v>417.86500000000001</v>
      </c>
      <c r="C61" s="30">
        <f>+MIN($B$37,$B$49,$B$61,$B$73,$B$85)</f>
        <v>407.85300000000001</v>
      </c>
      <c r="D61" s="30">
        <f>+MAX($B$37,$B$49,$B$61,$B$73,$B$85)</f>
        <v>429</v>
      </c>
      <c r="E61" s="13">
        <f t="shared" si="0"/>
        <v>21.146999999999991</v>
      </c>
      <c r="G61" s="30"/>
      <c r="H61" s="13"/>
    </row>
    <row r="62" spans="1:8" x14ac:dyDescent="0.25">
      <c r="A62" s="1">
        <v>45200</v>
      </c>
      <c r="B62" s="10">
        <v>425.99299999999999</v>
      </c>
      <c r="C62" s="30">
        <f>+MIN($B$38,$B$50,$B$62,$B$74,$B$86)</f>
        <v>420.99400000000003</v>
      </c>
      <c r="D62" s="30">
        <f>+MAX($B$38,$B$50,$B$62,$B$74,$B$86)</f>
        <v>439.678</v>
      </c>
      <c r="E62" s="13">
        <f t="shared" si="0"/>
        <v>18.683999999999969</v>
      </c>
      <c r="G62" s="30"/>
      <c r="H62" s="13"/>
    </row>
    <row r="63" spans="1:8" x14ac:dyDescent="0.25">
      <c r="A63" s="1">
        <v>45231</v>
      </c>
      <c r="B63" s="10">
        <v>441.83800000000002</v>
      </c>
      <c r="C63" s="30">
        <f>+MIN($B$39,$B$51,$B$63,$B$75,$B$87)</f>
        <v>416.62099999999998</v>
      </c>
      <c r="D63" s="30">
        <f>+MAX($B$39,$B$51,$B$63,$B$75,$B$87)</f>
        <v>441.83800000000002</v>
      </c>
      <c r="E63" s="13">
        <f t="shared" si="0"/>
        <v>25.217000000000041</v>
      </c>
      <c r="G63" s="30"/>
      <c r="H63" s="13"/>
    </row>
    <row r="64" spans="1:8" x14ac:dyDescent="0.25">
      <c r="A64" s="1">
        <v>45261</v>
      </c>
      <c r="B64" s="10">
        <v>426.49099999999999</v>
      </c>
      <c r="C64" s="30">
        <f>+MIN($B$40,$B$52,$B$64,$B$76,$B$88)</f>
        <v>411.23700000000002</v>
      </c>
      <c r="D64" s="30">
        <f>+MAX($B$40,$B$52,$B$64,$B$76,$B$88)</f>
        <v>430.10199999999998</v>
      </c>
      <c r="E64" s="13">
        <f t="shared" si="0"/>
        <v>18.864999999999952</v>
      </c>
      <c r="G64" s="30"/>
      <c r="H64" s="13"/>
    </row>
    <row r="65" spans="1:8" x14ac:dyDescent="0.25">
      <c r="A65" s="1">
        <v>45292</v>
      </c>
      <c r="B65" s="10">
        <v>428.15499999999997</v>
      </c>
      <c r="C65" s="30">
        <f>+MIN($B$29,$B$41,$B$53,$B$65,$B$77)</f>
        <v>413.714</v>
      </c>
      <c r="D65" s="30">
        <f>+MAX($B$29,$B$41,$B$53,$B$65,$B$77)</f>
        <v>476.26900000000001</v>
      </c>
      <c r="E65" s="13">
        <f t="shared" si="0"/>
        <v>62.555000000000007</v>
      </c>
      <c r="G65" s="30"/>
      <c r="H65" s="13"/>
    </row>
    <row r="66" spans="1:8" x14ac:dyDescent="0.25">
      <c r="A66" s="1">
        <v>45323</v>
      </c>
      <c r="B66" s="10">
        <v>448.33699999999999</v>
      </c>
      <c r="C66" s="30">
        <f>+MIN($B$30,$B$42,$B$54,$B$66,$B$78)</f>
        <v>408.52600000000001</v>
      </c>
      <c r="D66" s="30">
        <f>+MAX($B$30,$B$42,$B$54,$B$66,$B$78)</f>
        <v>493.87599999999998</v>
      </c>
      <c r="E66" s="13">
        <f t="shared" si="0"/>
        <v>85.349999999999966</v>
      </c>
      <c r="G66" s="30"/>
      <c r="H66" s="13"/>
    </row>
    <row r="67" spans="1:8" x14ac:dyDescent="0.25">
      <c r="A67" s="1">
        <v>45352</v>
      </c>
      <c r="B67" s="10">
        <v>447.75400000000002</v>
      </c>
      <c r="C67" s="30">
        <f>+MIN($B$31,$B$43,$B$55,$B$67,$B$79)</f>
        <v>414.20699999999999</v>
      </c>
      <c r="D67" s="30">
        <f>+MAX($B$31,$B$43,$B$55,$B$67,$B$79)</f>
        <v>502.464</v>
      </c>
      <c r="E67" s="13">
        <f t="shared" si="0"/>
        <v>88.257000000000005</v>
      </c>
      <c r="G67" s="30"/>
      <c r="H67" s="13"/>
    </row>
    <row r="68" spans="1:8" x14ac:dyDescent="0.25">
      <c r="A68" s="1">
        <v>45383</v>
      </c>
      <c r="B68" s="10">
        <v>464.6</v>
      </c>
      <c r="C68" s="30">
        <f>+MIN($B$32,$B$44,$B$56,$B$68,$B$80)</f>
        <v>417.38200000000001</v>
      </c>
      <c r="D68" s="30">
        <f>+MAX($B$32,$B$44,$B$56,$B$68,$B$80)</f>
        <v>489.15800000000002</v>
      </c>
      <c r="E68" s="13">
        <f t="shared" si="0"/>
        <v>71.77600000000001</v>
      </c>
      <c r="G68" s="30"/>
      <c r="H68" s="13"/>
    </row>
    <row r="69" spans="1:8" x14ac:dyDescent="0.25">
      <c r="A69" s="1">
        <v>45413</v>
      </c>
      <c r="B69" s="10">
        <v>455.02600000000001</v>
      </c>
      <c r="C69" s="30">
        <f>+MIN($B$33,$B$45,$B$57,$B$69,$B$81)</f>
        <v>415.065</v>
      </c>
      <c r="D69" s="30">
        <f>+MAX($B$33,$B$45,$B$57,$B$69,$B$81)</f>
        <v>476.98</v>
      </c>
      <c r="E69" s="13">
        <f t="shared" si="0"/>
        <v>61.91500000000002</v>
      </c>
      <c r="G69" s="30"/>
      <c r="H69" s="13"/>
    </row>
    <row r="70" spans="1:8" x14ac:dyDescent="0.25">
      <c r="A70" s="1">
        <v>45444</v>
      </c>
      <c r="B70" s="10">
        <v>440.48200000000003</v>
      </c>
      <c r="C70" s="30">
        <f>+MIN($B$34,$B$46,$B$58,$B$70,$B$82)</f>
        <v>413.90600000000001</v>
      </c>
      <c r="D70" s="30">
        <f>+MAX($B$34,$B$46,$B$58,$B$70,$B$82)</f>
        <v>454.71499999999997</v>
      </c>
      <c r="E70" s="13">
        <f t="shared" si="0"/>
        <v>40.808999999999969</v>
      </c>
      <c r="G70" s="30"/>
      <c r="H70" s="13"/>
    </row>
    <row r="71" spans="1:8" x14ac:dyDescent="0.25">
      <c r="A71" s="1">
        <v>45474</v>
      </c>
      <c r="B71" s="10">
        <v>427.67200000000003</v>
      </c>
      <c r="C71" s="30">
        <f>+MIN($B$35,$B$47,$B$59,$B$71,$B$83)</f>
        <v>420.18599999999998</v>
      </c>
      <c r="D71" s="30">
        <f>+MAX($B$35,$B$47,$B$59,$B$71,$B$83)</f>
        <v>439.947</v>
      </c>
      <c r="E71" s="13">
        <f t="shared" si="0"/>
        <v>19.761000000000024</v>
      </c>
      <c r="G71" s="30"/>
      <c r="H71" s="13"/>
    </row>
    <row r="72" spans="1:8" x14ac:dyDescent="0.25">
      <c r="A72" s="1">
        <v>45505</v>
      </c>
      <c r="B72" s="10">
        <v>417.661</v>
      </c>
      <c r="C72" s="30">
        <f>+MIN($B$36,$B$48,$B$60,$B$72,$B$84)</f>
        <v>417.29399999999998</v>
      </c>
      <c r="D72" s="30">
        <f>+MAX($B$36,$B$48,$B$60,$B$72,$B$84)</f>
        <v>421.52499999999998</v>
      </c>
      <c r="E72" s="13">
        <f t="shared" si="0"/>
        <v>4.2309999999999945</v>
      </c>
      <c r="G72" s="30"/>
      <c r="H72" s="13"/>
    </row>
    <row r="73" spans="1:8" x14ac:dyDescent="0.25">
      <c r="A73" s="1">
        <v>45536</v>
      </c>
      <c r="B73" s="10">
        <v>415.15100000000001</v>
      </c>
      <c r="C73" s="30">
        <f>+MIN($B$37,$B$49,$B$61,$B$73,$B$85)</f>
        <v>407.85300000000001</v>
      </c>
      <c r="D73" s="30">
        <f>+MAX($B$37,$B$49,$B$61,$B$73,$B$85)</f>
        <v>429</v>
      </c>
      <c r="E73" s="13">
        <f t="shared" si="0"/>
        <v>21.146999999999991</v>
      </c>
      <c r="G73" s="30"/>
      <c r="H73" s="13"/>
    </row>
    <row r="74" spans="1:8" x14ac:dyDescent="0.25">
      <c r="A74" s="1">
        <v>45566</v>
      </c>
      <c r="B74" s="10">
        <v>423.76499999999999</v>
      </c>
      <c r="C74" s="30">
        <f>+MIN($B$38,$B$50,$B$62,$B$74,$B$86)</f>
        <v>420.99400000000003</v>
      </c>
      <c r="D74" s="30">
        <f>+MAX($B$38,$B$50,$B$62,$B$74,$B$86)</f>
        <v>439.678</v>
      </c>
      <c r="E74" s="13">
        <f t="shared" si="0"/>
        <v>18.683999999999969</v>
      </c>
      <c r="G74" s="30"/>
      <c r="H74" s="13"/>
    </row>
    <row r="75" spans="1:8" x14ac:dyDescent="0.25">
      <c r="A75" s="1">
        <v>45597</v>
      </c>
      <c r="B75" s="10">
        <v>421.22500000000002</v>
      </c>
      <c r="C75" s="30">
        <f>+MIN($B$39,$B$51,$B$63,$B$75,$B$87)</f>
        <v>416.62099999999998</v>
      </c>
      <c r="D75" s="30">
        <f>+MAX($B$39,$B$51,$B$63,$B$75,$B$87)</f>
        <v>441.83800000000002</v>
      </c>
      <c r="E75" s="13">
        <f t="shared" si="0"/>
        <v>25.217000000000041</v>
      </c>
      <c r="G75" s="30"/>
      <c r="H75" s="13"/>
    </row>
    <row r="76" spans="1:8" x14ac:dyDescent="0.25">
      <c r="A76" s="1">
        <v>45627</v>
      </c>
      <c r="B76" s="10">
        <v>413.38</v>
      </c>
      <c r="C76" s="30">
        <f>+MIN($B$40,$B$52,$B$64,$B$76,$B$88)</f>
        <v>411.23700000000002</v>
      </c>
      <c r="D76" s="30">
        <f>+MAX($B$40,$B$52,$B$64,$B$76,$B$88)</f>
        <v>430.10199999999998</v>
      </c>
      <c r="E76" s="13">
        <f t="shared" si="0"/>
        <v>18.864999999999952</v>
      </c>
      <c r="G76" s="30"/>
      <c r="H76" s="13"/>
    </row>
    <row r="77" spans="1:8" x14ac:dyDescent="0.25">
      <c r="A77" s="1">
        <v>45658</v>
      </c>
      <c r="B77" s="10">
        <v>418.78199999999998</v>
      </c>
      <c r="C77" s="30">
        <f>+MIN($B$29,$B$41,$B$53,$B$65,$B$77)</f>
        <v>413.714</v>
      </c>
      <c r="D77" s="30">
        <f>+MAX($B$29,$B$41,$B$53,$B$65,$B$77)</f>
        <v>476.26900000000001</v>
      </c>
      <c r="E77" s="13">
        <f t="shared" si="0"/>
        <v>62.555000000000007</v>
      </c>
      <c r="G77" s="30"/>
      <c r="H77" s="13"/>
    </row>
    <row r="78" spans="1:8" x14ac:dyDescent="0.25">
      <c r="A78" s="1">
        <v>45689</v>
      </c>
      <c r="B78" s="10">
        <v>429.786</v>
      </c>
      <c r="C78" s="30">
        <f>+MIN($B$30,$B$42,$B$54,$B$66,$B$78)</f>
        <v>408.52600000000001</v>
      </c>
      <c r="D78" s="30">
        <f>+MAX($B$30,$B$42,$B$54,$B$66,$B$78)</f>
        <v>493.87599999999998</v>
      </c>
      <c r="E78" s="13">
        <f t="shared" si="0"/>
        <v>85.349999999999966</v>
      </c>
      <c r="G78" s="30"/>
      <c r="H78" s="13"/>
    </row>
    <row r="79" spans="1:8" x14ac:dyDescent="0.25">
      <c r="A79" s="1">
        <v>45717</v>
      </c>
      <c r="B79" s="10">
        <v>431.68799999999999</v>
      </c>
      <c r="C79" s="30">
        <f>+MIN($B$31,$B$43,$B$55,$B$67,$B$79)</f>
        <v>414.20699999999999</v>
      </c>
      <c r="D79" s="30">
        <f>+MAX($B$31,$B$43,$B$55,$B$67,$B$79)</f>
        <v>502.464</v>
      </c>
      <c r="E79" s="13">
        <f t="shared" si="0"/>
        <v>88.257000000000005</v>
      </c>
      <c r="G79" s="30"/>
      <c r="H79" s="13"/>
    </row>
    <row r="80" spans="1:8" x14ac:dyDescent="0.25">
      <c r="A80" s="1">
        <v>45748</v>
      </c>
      <c r="B80" s="10">
        <v>435.065</v>
      </c>
      <c r="C80" s="30">
        <f>+MIN($B$32,$B$44,$B$56,$B$68,$B$80)</f>
        <v>417.38200000000001</v>
      </c>
      <c r="D80" s="30">
        <f>+MAX($B$32,$B$44,$B$56,$B$68,$B$80)</f>
        <v>489.15800000000002</v>
      </c>
      <c r="E80" s="13">
        <f t="shared" si="0"/>
        <v>71.77600000000001</v>
      </c>
      <c r="G80" s="30"/>
      <c r="H80" s="13"/>
    </row>
    <row r="81" spans="1:8" x14ac:dyDescent="0.25">
      <c r="A81" s="1">
        <v>45778</v>
      </c>
      <c r="B81" s="10">
        <v>430.52699999999999</v>
      </c>
      <c r="C81" s="30">
        <f>+MIN($B$33,$B$45,$B$57,$B$69,$B$81)</f>
        <v>415.065</v>
      </c>
      <c r="D81" s="30">
        <f>+MAX($B$33,$B$45,$B$57,$B$69,$B$81)</f>
        <v>476.98</v>
      </c>
      <c r="E81" s="13">
        <f t="shared" si="0"/>
        <v>61.91500000000002</v>
      </c>
      <c r="G81" s="30"/>
      <c r="H81" s="13"/>
    </row>
    <row r="82" spans="1:8" x14ac:dyDescent="0.25">
      <c r="A82" s="1">
        <v>45809</v>
      </c>
      <c r="B82" s="10">
        <v>413.90600000000001</v>
      </c>
      <c r="C82" s="30">
        <f>+MIN($B$34,$B$46,$B$58,$B$70,$B$82)</f>
        <v>413.90600000000001</v>
      </c>
      <c r="D82" s="30">
        <f>+MAX($B$34,$B$46,$B$58,$B$70,$B$82)</f>
        <v>454.71499999999997</v>
      </c>
      <c r="E82" s="13">
        <f t="shared" si="0"/>
        <v>40.808999999999969</v>
      </c>
      <c r="G82" s="30"/>
      <c r="H82" s="13"/>
    </row>
    <row r="83" spans="1:8" x14ac:dyDescent="0.25">
      <c r="A83" s="1">
        <v>45839</v>
      </c>
      <c r="B83" s="10">
        <v>420.18599999999998</v>
      </c>
      <c r="C83" s="30">
        <f>+MIN($B$35,$B$47,$B$59,$B$71,$B$83)</f>
        <v>420.18599999999998</v>
      </c>
      <c r="D83" s="30">
        <f>+MAX($B$35,$B$47,$B$59,$B$71,$B$83)</f>
        <v>439.947</v>
      </c>
      <c r="E83" s="13">
        <f t="shared" si="0"/>
        <v>19.761000000000024</v>
      </c>
      <c r="G83" s="30"/>
      <c r="H83" s="13"/>
    </row>
    <row r="84" spans="1:8" x14ac:dyDescent="0.25">
      <c r="A84" s="1">
        <v>45870</v>
      </c>
      <c r="B84" s="10">
        <v>417.29399999999998</v>
      </c>
      <c r="C84" s="30">
        <f>+MIN($B$36,$B$48,$B$60,$B$72,$B$84)</f>
        <v>417.29399999999998</v>
      </c>
      <c r="D84" s="30">
        <f>+MAX($B$36,$B$48,$B$60,$B$72,$B$84)</f>
        <v>421.52499999999998</v>
      </c>
      <c r="E84" s="13">
        <f t="shared" si="0"/>
        <v>4.2309999999999945</v>
      </c>
      <c r="G84" s="30"/>
      <c r="H84" s="13"/>
    </row>
    <row r="85" spans="1:8" x14ac:dyDescent="0.25">
      <c r="A85" s="1">
        <v>45901</v>
      </c>
      <c r="B85" s="10">
        <v>407.85300000000001</v>
      </c>
      <c r="C85" s="30">
        <f>+MIN($B$37,$B$49,$B$61,$B$73,$B$85)</f>
        <v>407.85300000000001</v>
      </c>
      <c r="D85" s="30">
        <f>+MAX($B$37,$B$49,$B$61,$B$73,$B$85)</f>
        <v>429</v>
      </c>
      <c r="E85" s="13">
        <f t="shared" si="0"/>
        <v>21.146999999999991</v>
      </c>
      <c r="G85" s="30"/>
      <c r="H85" s="13"/>
    </row>
    <row r="86" spans="1:8" x14ac:dyDescent="0.25">
      <c r="A86" s="1">
        <v>45931</v>
      </c>
      <c r="B86" s="10">
        <v>420.99400000000003</v>
      </c>
      <c r="C86" s="30">
        <f>+MIN($B$38,$B$50,$B$62,$B$74,$B$86)</f>
        <v>420.99400000000003</v>
      </c>
      <c r="D86" s="30">
        <f>+MAX($B$38,$B$50,$B$62,$B$74,$B$86)</f>
        <v>439.678</v>
      </c>
      <c r="E86" s="13">
        <f t="shared" si="0"/>
        <v>18.683999999999969</v>
      </c>
      <c r="G86" s="30"/>
      <c r="H86" s="13"/>
    </row>
    <row r="87" spans="1:8" x14ac:dyDescent="0.25">
      <c r="A87" s="1">
        <v>45962</v>
      </c>
      <c r="B87" s="10">
        <v>420.56400000000002</v>
      </c>
      <c r="C87" s="30">
        <f>+MIN($B$39,$B$51,$B$63,$B$75,$B$87)</f>
        <v>416.62099999999998</v>
      </c>
      <c r="D87" s="30">
        <f>+MAX($B$39,$B$51,$B$63,$B$75,$B$87)</f>
        <v>441.83800000000002</v>
      </c>
      <c r="E87" s="13">
        <f t="shared" si="0"/>
        <v>25.217000000000041</v>
      </c>
      <c r="G87" s="30"/>
      <c r="H87" s="13"/>
    </row>
    <row r="88" spans="1:8" x14ac:dyDescent="0.25">
      <c r="A88" s="1">
        <v>45992</v>
      </c>
      <c r="B88" s="10">
        <v>411.23700000000002</v>
      </c>
      <c r="C88" s="30">
        <f>+MIN($B$40,$B$52,$B$64,$B$76,$B$88)</f>
        <v>411.23700000000002</v>
      </c>
      <c r="D88" s="30">
        <f>+MAX($B$40,$B$52,$B$64,$B$76,$B$88)</f>
        <v>430.10199999999998</v>
      </c>
      <c r="E88" s="13">
        <f t="shared" si="0"/>
        <v>18.864999999999952</v>
      </c>
      <c r="G88" s="30"/>
      <c r="H88" s="13"/>
    </row>
    <row r="89" spans="1:8" x14ac:dyDescent="0.25">
      <c r="A89" s="1">
        <v>46023</v>
      </c>
      <c r="B89" s="10">
        <v>406.14400000000001</v>
      </c>
      <c r="C89" s="30">
        <f>+MIN($B$29,$B$41,$B$53,$B$65,$B$77)</f>
        <v>413.714</v>
      </c>
      <c r="D89" s="30">
        <f>+MAX($B$29,$B$41,$B$53,$B$65,$B$77)</f>
        <v>476.26900000000001</v>
      </c>
      <c r="E89" s="13">
        <f t="shared" si="0"/>
        <v>62.555000000000007</v>
      </c>
      <c r="G89" s="30"/>
      <c r="H89" s="13"/>
    </row>
    <row r="90" spans="1:8" x14ac:dyDescent="0.25">
      <c r="A90" s="1">
        <v>46054</v>
      </c>
      <c r="B90" s="10">
        <v>434.90699999999998</v>
      </c>
      <c r="C90" s="30">
        <f>+MIN($B$30,$B$42,$B$54,$B$66,$B$78)</f>
        <v>408.52600000000001</v>
      </c>
      <c r="D90" s="30">
        <f>+MAX($B$30,$B$42,$B$54,$B$66,$B$78)</f>
        <v>493.87599999999998</v>
      </c>
      <c r="E90" s="13">
        <f t="shared" si="0"/>
        <v>85.349999999999966</v>
      </c>
      <c r="G90" s="30"/>
      <c r="H90" s="13"/>
    </row>
    <row r="91" spans="1:8" x14ac:dyDescent="0.25">
      <c r="A91" s="1">
        <v>46082</v>
      </c>
      <c r="B91" s="10">
        <v>463.83671428999997</v>
      </c>
      <c r="C91" s="30">
        <f>+MIN($B$31,$B$43,$B$55,$B$67,$B$79)</f>
        <v>414.20699999999999</v>
      </c>
      <c r="D91" s="30">
        <f>+MAX($B$31,$B$43,$B$55,$B$67,$B$79)</f>
        <v>502.464</v>
      </c>
      <c r="E91" s="13">
        <f t="shared" si="0"/>
        <v>88.257000000000005</v>
      </c>
      <c r="G91" s="30"/>
      <c r="H91" s="13"/>
    </row>
    <row r="92" spans="1:8" x14ac:dyDescent="0.25">
      <c r="A92" s="1">
        <v>46113</v>
      </c>
      <c r="B92" s="10">
        <v>457.18200000000002</v>
      </c>
      <c r="C92" s="30">
        <f>+MIN($B$32,$B$44,$B$56,$B$68,$B$80)</f>
        <v>417.38200000000001</v>
      </c>
      <c r="D92" s="30">
        <f>+MAX($B$32,$B$44,$B$56,$B$68,$B$80)</f>
        <v>489.15800000000002</v>
      </c>
      <c r="E92" s="13">
        <f t="shared" si="0"/>
        <v>71.77600000000001</v>
      </c>
      <c r="G92" s="30"/>
      <c r="H92" s="13"/>
    </row>
    <row r="93" spans="1:8" x14ac:dyDescent="0.25">
      <c r="A93" s="1">
        <v>46143</v>
      </c>
      <c r="B93" s="10">
        <v>446.5453</v>
      </c>
      <c r="C93" s="30">
        <f>+MIN($B$33,$B$45,$B$57,$B$69,$B$81)</f>
        <v>415.065</v>
      </c>
      <c r="D93" s="30">
        <f>+MAX($B$33,$B$45,$B$57,$B$69,$B$81)</f>
        <v>476.98</v>
      </c>
      <c r="E93" s="13">
        <f t="shared" ref="E93:E112" si="1">D93-C93</f>
        <v>61.91500000000002</v>
      </c>
      <c r="G93" s="30"/>
      <c r="H93" s="13"/>
    </row>
    <row r="94" spans="1:8" x14ac:dyDescent="0.25">
      <c r="A94" s="1">
        <v>46174</v>
      </c>
      <c r="B94" s="10">
        <v>434.1721</v>
      </c>
      <c r="C94" s="30">
        <f>+MIN($B$34,$B$46,$B$58,$B$70,$B$82)</f>
        <v>413.90600000000001</v>
      </c>
      <c r="D94" s="30">
        <f>+MAX($B$34,$B$46,$B$58,$B$70,$B$82)</f>
        <v>454.71499999999997</v>
      </c>
      <c r="E94" s="13">
        <f t="shared" si="1"/>
        <v>40.808999999999969</v>
      </c>
      <c r="G94" s="30"/>
      <c r="H94" s="13"/>
    </row>
    <row r="95" spans="1:8" x14ac:dyDescent="0.25">
      <c r="A95" s="1">
        <v>46204</v>
      </c>
      <c r="B95" s="10">
        <v>425.75670000000002</v>
      </c>
      <c r="C95" s="30">
        <f>+MIN($B$35,$B$47,$B$59,$B$71,$B$83)</f>
        <v>420.18599999999998</v>
      </c>
      <c r="D95" s="30">
        <f>+MAX($B$35,$B$47,$B$59,$B$71,$B$83)</f>
        <v>439.947</v>
      </c>
      <c r="E95" s="13">
        <f t="shared" si="1"/>
        <v>19.761000000000024</v>
      </c>
      <c r="G95" s="30"/>
      <c r="H95" s="13"/>
    </row>
    <row r="96" spans="1:8" x14ac:dyDescent="0.25">
      <c r="A96" s="1">
        <v>46235</v>
      </c>
      <c r="B96" s="10">
        <v>419.10559999999998</v>
      </c>
      <c r="C96" s="30">
        <f>+MIN($B$36,$B$48,$B$60,$B$72,$B$84)</f>
        <v>417.29399999999998</v>
      </c>
      <c r="D96" s="30">
        <f>+MAX($B$36,$B$48,$B$60,$B$72,$B$84)</f>
        <v>421.52499999999998</v>
      </c>
      <c r="E96" s="13">
        <f t="shared" si="1"/>
        <v>4.2309999999999945</v>
      </c>
      <c r="G96" s="30"/>
      <c r="H96" s="13"/>
    </row>
    <row r="97" spans="1:8" x14ac:dyDescent="0.25">
      <c r="A97" s="1">
        <v>46266</v>
      </c>
      <c r="B97" s="10">
        <v>419.59780000000001</v>
      </c>
      <c r="C97" s="30">
        <f>+MIN($B$37,$B$49,$B$61,$B$73,$B$85)</f>
        <v>407.85300000000001</v>
      </c>
      <c r="D97" s="30">
        <f>+MAX($B$37,$B$49,$B$61,$B$73,$B$85)</f>
        <v>429</v>
      </c>
      <c r="E97" s="13">
        <f t="shared" si="1"/>
        <v>21.146999999999991</v>
      </c>
      <c r="G97" s="30"/>
      <c r="H97" s="13"/>
    </row>
    <row r="98" spans="1:8" x14ac:dyDescent="0.25">
      <c r="A98" s="1">
        <v>46296</v>
      </c>
      <c r="B98" s="10">
        <v>435.05650000000003</v>
      </c>
      <c r="C98" s="30">
        <f>+MIN($B$38,$B$50,$B$62,$B$74,$B$86)</f>
        <v>420.99400000000003</v>
      </c>
      <c r="D98" s="30">
        <f>+MAX($B$38,$B$50,$B$62,$B$74,$B$86)</f>
        <v>439.678</v>
      </c>
      <c r="E98" s="13">
        <f t="shared" si="1"/>
        <v>18.683999999999969</v>
      </c>
      <c r="G98" s="30"/>
      <c r="H98" s="13"/>
    </row>
    <row r="99" spans="1:8" x14ac:dyDescent="0.25">
      <c r="A99" s="1">
        <v>46327</v>
      </c>
      <c r="B99" s="10">
        <v>436.93639999999999</v>
      </c>
      <c r="C99" s="30">
        <f>+MIN($B$39,$B$51,$B$63,$B$75,$B$87)</f>
        <v>416.62099999999998</v>
      </c>
      <c r="D99" s="30">
        <f>+MAX($B$39,$B$51,$B$63,$B$75,$B$87)</f>
        <v>441.83800000000002</v>
      </c>
      <c r="E99" s="13">
        <f t="shared" si="1"/>
        <v>25.217000000000041</v>
      </c>
      <c r="G99" s="30"/>
      <c r="H99" s="13"/>
    </row>
    <row r="100" spans="1:8" x14ac:dyDescent="0.25">
      <c r="A100" s="1">
        <v>46357</v>
      </c>
      <c r="B100" s="10">
        <v>430.6114</v>
      </c>
      <c r="C100" s="30">
        <f>+MIN($B$40,$B$52,$B$64,$B$76,$B$88)</f>
        <v>411.23700000000002</v>
      </c>
      <c r="D100" s="30">
        <f>+MAX($B$40,$B$52,$B$64,$B$76,$B$88)</f>
        <v>430.10199999999998</v>
      </c>
      <c r="E100" s="13">
        <f t="shared" si="1"/>
        <v>18.864999999999952</v>
      </c>
      <c r="G100" s="30"/>
      <c r="H100" s="13"/>
    </row>
    <row r="101" spans="1:8" x14ac:dyDescent="0.25">
      <c r="A101" s="1">
        <v>46388</v>
      </c>
      <c r="B101" s="10">
        <v>442.13189999999997</v>
      </c>
      <c r="C101" s="30">
        <f>+MIN($B$29,$B$41,$B$53,$B$65,$B$77)</f>
        <v>413.714</v>
      </c>
      <c r="D101" s="13">
        <f>+MAX($B$29,$B$41,$B$53,$B$65,$B$77)</f>
        <v>476.26900000000001</v>
      </c>
      <c r="E101" s="13">
        <f t="shared" si="1"/>
        <v>62.555000000000007</v>
      </c>
      <c r="G101" s="30"/>
      <c r="H101" s="13"/>
    </row>
    <row r="102" spans="1:8" x14ac:dyDescent="0.25">
      <c r="A102" s="1">
        <v>46419</v>
      </c>
      <c r="B102" s="10">
        <v>452.84539999999998</v>
      </c>
      <c r="C102" s="30">
        <f>+MIN($B$30,$B$42,$B$54,$B$66,$B$78)</f>
        <v>408.52600000000001</v>
      </c>
      <c r="D102" s="13">
        <f>+MAX($B$30,$B$42,$B$54,$B$66,$B$78)</f>
        <v>493.87599999999998</v>
      </c>
      <c r="E102" s="13">
        <f t="shared" si="1"/>
        <v>85.349999999999966</v>
      </c>
      <c r="G102" s="30"/>
      <c r="H102" s="13"/>
    </row>
    <row r="103" spans="1:8" x14ac:dyDescent="0.25">
      <c r="A103" s="1">
        <v>46447</v>
      </c>
      <c r="B103" s="10">
        <v>463.50670000000002</v>
      </c>
      <c r="C103" s="30">
        <f>+MIN($B$31,$B$43,$B$55,$B$67,$B$79)</f>
        <v>414.20699999999999</v>
      </c>
      <c r="D103" s="13">
        <f>+MAX($B$31,$B$43,$B$55,$B$67,$B$79)</f>
        <v>502.464</v>
      </c>
      <c r="E103" s="13">
        <f t="shared" si="1"/>
        <v>88.257000000000005</v>
      </c>
      <c r="G103" s="30"/>
      <c r="H103" s="13"/>
    </row>
    <row r="104" spans="1:8" x14ac:dyDescent="0.25">
      <c r="A104" s="1">
        <v>46478</v>
      </c>
      <c r="B104" s="10">
        <v>469.75400000000002</v>
      </c>
      <c r="C104" s="30">
        <f>+MIN($B$32,$B$44,$B$56,$B$68,$B$80)</f>
        <v>417.38200000000001</v>
      </c>
      <c r="D104" s="13">
        <f>+MAX($B$32,$B$44,$B$56,$B$68,$B$80)</f>
        <v>489.15800000000002</v>
      </c>
      <c r="E104" s="13">
        <f t="shared" si="1"/>
        <v>71.77600000000001</v>
      </c>
      <c r="G104" s="30"/>
      <c r="H104" s="13"/>
    </row>
    <row r="105" spans="1:8" x14ac:dyDescent="0.25">
      <c r="A105" s="1">
        <v>46508</v>
      </c>
      <c r="B105" s="10">
        <v>468.61840000000001</v>
      </c>
      <c r="C105" s="30">
        <f>+MIN($B$33,$B$45,$B$57,$B$69,$B$81)</f>
        <v>415.065</v>
      </c>
      <c r="D105" s="13">
        <f>+MAX($B$33,$B$45,$B$57,$B$69,$B$81)</f>
        <v>476.98</v>
      </c>
      <c r="E105" s="13">
        <f t="shared" si="1"/>
        <v>61.91500000000002</v>
      </c>
      <c r="G105" s="30"/>
      <c r="H105" s="13"/>
    </row>
    <row r="106" spans="1:8" x14ac:dyDescent="0.25">
      <c r="A106" s="1">
        <v>46539</v>
      </c>
      <c r="B106" s="10">
        <v>461.90199999999999</v>
      </c>
      <c r="C106" s="30">
        <f>+MIN($B$34,$B$46,$B$58,$B$70,$B$82)</f>
        <v>413.90600000000001</v>
      </c>
      <c r="D106" s="13">
        <f>+MAX($B$34,$B$46,$B$58,$B$70,$B$82)</f>
        <v>454.71499999999997</v>
      </c>
      <c r="E106" s="13">
        <f t="shared" si="1"/>
        <v>40.808999999999969</v>
      </c>
      <c r="G106" s="30"/>
      <c r="H106" s="13"/>
    </row>
    <row r="107" spans="1:8" x14ac:dyDescent="0.25">
      <c r="A107" s="1">
        <v>46569</v>
      </c>
      <c r="B107" s="10">
        <v>443.63720000000001</v>
      </c>
      <c r="C107" s="30">
        <f>+MIN($B$35,$B$47,$B$59,$B$71,$B$83)</f>
        <v>420.18599999999998</v>
      </c>
      <c r="D107" s="13">
        <f>+MAX($B$35,$B$47,$B$59,$B$71,$B$83)</f>
        <v>439.947</v>
      </c>
      <c r="E107" s="13">
        <f t="shared" si="1"/>
        <v>19.761000000000024</v>
      </c>
      <c r="G107" s="30"/>
      <c r="H107" s="13"/>
    </row>
    <row r="108" spans="1:8" x14ac:dyDescent="0.25">
      <c r="A108" s="1">
        <v>46600</v>
      </c>
      <c r="B108" s="10">
        <v>432.3426</v>
      </c>
      <c r="C108" s="30">
        <f>+MIN($B$36,$B$48,$B$60,$B$72,$B$84)</f>
        <v>417.29399999999998</v>
      </c>
      <c r="D108" s="13">
        <f>+MAX($B$36,$B$48,$B$60,$B$72,$B$84)</f>
        <v>421.52499999999998</v>
      </c>
      <c r="E108" s="13">
        <f t="shared" si="1"/>
        <v>4.2309999999999945</v>
      </c>
      <c r="G108" s="30"/>
      <c r="H108" s="13"/>
    </row>
    <row r="109" spans="1:8" x14ac:dyDescent="0.25">
      <c r="A109" s="1">
        <v>46631</v>
      </c>
      <c r="B109" s="10">
        <v>429.3603</v>
      </c>
      <c r="C109" s="30">
        <f>+MIN($B$37,$B$49,$B$61,$B$73,$B$85)</f>
        <v>407.85300000000001</v>
      </c>
      <c r="D109" s="13">
        <f>+MAX($B$37,$B$49,$B$61,$B$73,$B$85)</f>
        <v>429</v>
      </c>
      <c r="E109" s="13">
        <f t="shared" si="1"/>
        <v>21.146999999999991</v>
      </c>
      <c r="G109" s="30"/>
      <c r="H109" s="13"/>
    </row>
    <row r="110" spans="1:8" x14ac:dyDescent="0.25">
      <c r="A110" s="1">
        <v>46661</v>
      </c>
      <c r="B110" s="10">
        <v>443.00599999999997</v>
      </c>
      <c r="C110" s="30">
        <f>+MIN($B$38,$B$50,$B$62,$B$74,$B$86)</f>
        <v>420.99400000000003</v>
      </c>
      <c r="D110" s="13">
        <f>+MAX($B$38,$B$50,$B$62,$B$74,$B$86)</f>
        <v>439.678</v>
      </c>
      <c r="E110" s="13">
        <f t="shared" si="1"/>
        <v>18.683999999999969</v>
      </c>
      <c r="G110" s="30"/>
      <c r="H110" s="13"/>
    </row>
    <row r="111" spans="1:8" x14ac:dyDescent="0.25">
      <c r="A111" s="1">
        <v>46692</v>
      </c>
      <c r="B111" s="10">
        <v>441.27269999999999</v>
      </c>
      <c r="C111" s="30">
        <f>+MIN($B$39,$B$51,$B$63,$B$75,$B$87)</f>
        <v>416.62099999999998</v>
      </c>
      <c r="D111" s="13">
        <f>+MAX($B$39,$B$51,$B$63,$B$75,$B$87)</f>
        <v>441.83800000000002</v>
      </c>
      <c r="E111" s="13">
        <f t="shared" si="1"/>
        <v>25.217000000000041</v>
      </c>
      <c r="G111" s="30"/>
      <c r="H111" s="13"/>
    </row>
    <row r="112" spans="1:8" x14ac:dyDescent="0.25">
      <c r="A112" s="42">
        <v>46722</v>
      </c>
      <c r="B112" s="48">
        <v>433.61</v>
      </c>
      <c r="C112" s="47">
        <f>+MIN($B$40,$B$52,$B$64,$B$76,$B$88)</f>
        <v>411.23700000000002</v>
      </c>
      <c r="D112" s="46">
        <f>+MAX($B$40,$B$52,$B$64,$B$76,$B$88)</f>
        <v>430.10199999999998</v>
      </c>
      <c r="E112" s="46">
        <f t="shared" si="1"/>
        <v>18.864999999999952</v>
      </c>
      <c r="G112" s="30"/>
      <c r="H112" s="13"/>
    </row>
    <row r="113" spans="1:2" x14ac:dyDescent="0.25">
      <c r="A113" s="260" t="s">
        <v>998</v>
      </c>
    </row>
    <row r="114" spans="1:2" x14ac:dyDescent="0.25">
      <c r="A114" s="23" t="s">
        <v>1004</v>
      </c>
    </row>
    <row r="115" spans="1:2" x14ac:dyDescent="0.25">
      <c r="A115" s="269" t="s">
        <v>1005</v>
      </c>
    </row>
    <row r="116" spans="1:2" x14ac:dyDescent="0.25">
      <c r="A116" s="3"/>
      <c r="B116" s="52" t="s">
        <v>328</v>
      </c>
    </row>
    <row r="117" spans="1:2" x14ac:dyDescent="0.25">
      <c r="A117" s="13">
        <v>64</v>
      </c>
      <c r="B117">
        <v>0</v>
      </c>
    </row>
    <row r="118" spans="1:2" x14ac:dyDescent="0.25">
      <c r="A118" s="13">
        <v>64</v>
      </c>
      <c r="B118">
        <v>1</v>
      </c>
    </row>
  </sheetData>
  <mergeCells count="2">
    <mergeCell ref="C26:E26"/>
    <mergeCell ref="C27:E27"/>
  </mergeCells>
  <hyperlinks>
    <hyperlink ref="A3" location="Contents!A1" display="Return to Contents" xr:uid="{00000000-0004-0000-1200-000000000000}"/>
  </hyperlinks>
  <pageMargins left="0.75" right="0.75" top="1" bottom="1" header="0.5" footer="0.5"/>
  <pageSetup scale="65" fitToHeight="2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>
    <pageSetUpPr fitToPage="1"/>
  </sheetPr>
  <dimension ref="A1:Q124"/>
  <sheetViews>
    <sheetView workbookViewId="0"/>
  </sheetViews>
  <sheetFormatPr defaultRowHeight="13.2" x14ac:dyDescent="0.25"/>
  <cols>
    <col min="16" max="16" width="28.33203125" customWidth="1"/>
    <col min="17" max="17" width="10.33203125" customWidth="1"/>
  </cols>
  <sheetData>
    <row r="1" spans="1:17" x14ac:dyDescent="0.25">
      <c r="M1" s="87"/>
    </row>
    <row r="2" spans="1:17" ht="15.6" x14ac:dyDescent="0.3">
      <c r="A2" s="31" t="s">
        <v>968</v>
      </c>
    </row>
    <row r="3" spans="1:17" x14ac:dyDescent="0.25">
      <c r="A3" s="16" t="s">
        <v>15</v>
      </c>
    </row>
    <row r="4" spans="1:17" x14ac:dyDescent="0.25">
      <c r="B4" s="270"/>
      <c r="C4" s="270"/>
      <c r="D4" s="270"/>
      <c r="E4" s="270"/>
      <c r="F4" s="270"/>
      <c r="G4" s="270"/>
      <c r="H4" s="270"/>
      <c r="I4" s="270"/>
      <c r="J4" s="270"/>
      <c r="K4" s="270"/>
    </row>
    <row r="5" spans="1:17" x14ac:dyDescent="0.25">
      <c r="B5" s="270"/>
      <c r="C5" s="270"/>
      <c r="D5" s="270"/>
      <c r="E5" s="270"/>
      <c r="F5" s="270"/>
      <c r="G5" s="270"/>
      <c r="H5" s="270"/>
      <c r="I5" s="270"/>
      <c r="J5" s="270"/>
      <c r="K5" s="270"/>
      <c r="P5" s="132" t="s">
        <v>329</v>
      </c>
      <c r="Q5" s="133"/>
    </row>
    <row r="6" spans="1:17" x14ac:dyDescent="0.25">
      <c r="B6" s="270"/>
      <c r="C6" s="270"/>
      <c r="D6" s="270"/>
      <c r="E6" s="270"/>
      <c r="F6" s="270"/>
      <c r="G6" s="270"/>
      <c r="H6" s="270"/>
      <c r="I6" s="270"/>
      <c r="J6" s="270"/>
      <c r="K6" s="270"/>
      <c r="P6" s="163" t="s">
        <v>425</v>
      </c>
      <c r="Q6" s="274" t="s">
        <v>424</v>
      </c>
    </row>
    <row r="7" spans="1:17" x14ac:dyDescent="0.25">
      <c r="B7" s="270"/>
      <c r="C7" s="270"/>
      <c r="D7" s="270"/>
      <c r="E7" s="270"/>
      <c r="F7" s="270"/>
      <c r="G7" s="270"/>
      <c r="H7" s="270"/>
      <c r="I7" s="270"/>
      <c r="J7" s="270"/>
      <c r="K7" s="270"/>
      <c r="P7" s="161" t="s">
        <v>341</v>
      </c>
      <c r="Q7" s="162" t="s">
        <v>342</v>
      </c>
    </row>
    <row r="8" spans="1:17" x14ac:dyDescent="0.25">
      <c r="B8" s="270"/>
      <c r="C8" s="270"/>
      <c r="D8" s="270"/>
      <c r="E8" s="270"/>
      <c r="F8" s="270"/>
      <c r="G8" s="270"/>
      <c r="H8" s="270"/>
      <c r="I8" s="270"/>
      <c r="J8" s="270"/>
      <c r="K8" s="270"/>
    </row>
    <row r="9" spans="1:17" x14ac:dyDescent="0.25">
      <c r="B9" s="270"/>
      <c r="C9" s="270"/>
      <c r="D9" s="270"/>
      <c r="E9" s="270"/>
      <c r="F9" s="270"/>
      <c r="G9" s="270"/>
      <c r="H9" s="270"/>
      <c r="I9" s="270"/>
      <c r="J9" s="270"/>
      <c r="K9" s="270"/>
    </row>
    <row r="10" spans="1:17" x14ac:dyDescent="0.25">
      <c r="B10" s="270"/>
      <c r="C10" s="270"/>
      <c r="D10" s="270"/>
      <c r="E10" s="270"/>
      <c r="F10" s="270"/>
      <c r="G10" s="270"/>
      <c r="H10" s="270"/>
      <c r="I10" s="270"/>
      <c r="J10" s="270"/>
      <c r="K10" s="270"/>
    </row>
    <row r="11" spans="1:17" x14ac:dyDescent="0.25">
      <c r="B11" s="270"/>
      <c r="C11" s="270"/>
      <c r="D11" s="270"/>
      <c r="E11" s="270"/>
      <c r="F11" s="270"/>
      <c r="G11" s="270"/>
      <c r="H11" s="270"/>
      <c r="I11" s="270"/>
      <c r="J11" s="270"/>
      <c r="K11" s="270"/>
    </row>
    <row r="12" spans="1:17" x14ac:dyDescent="0.25">
      <c r="B12" s="270"/>
      <c r="C12" s="270"/>
      <c r="D12" s="270"/>
      <c r="E12" s="270"/>
      <c r="F12" s="270"/>
      <c r="G12" s="270"/>
      <c r="H12" s="270"/>
      <c r="I12" s="270"/>
      <c r="J12" s="270"/>
      <c r="K12" s="270"/>
    </row>
    <row r="13" spans="1:17" x14ac:dyDescent="0.25">
      <c r="B13" s="270"/>
      <c r="C13" s="270"/>
      <c r="D13" s="270"/>
      <c r="E13" s="270"/>
      <c r="F13" s="270"/>
      <c r="G13" s="270"/>
      <c r="H13" s="270"/>
      <c r="I13" s="270"/>
      <c r="J13" s="270"/>
      <c r="K13" s="270"/>
    </row>
    <row r="14" spans="1:17" x14ac:dyDescent="0.25">
      <c r="B14" s="270"/>
      <c r="C14" s="270"/>
      <c r="D14" s="270"/>
      <c r="E14" s="270"/>
      <c r="F14" s="270"/>
      <c r="G14" s="270"/>
      <c r="H14" s="270"/>
      <c r="I14" s="270"/>
      <c r="J14" s="270"/>
      <c r="K14" s="270"/>
    </row>
    <row r="15" spans="1:17" x14ac:dyDescent="0.25">
      <c r="B15" s="270"/>
      <c r="C15" s="270"/>
      <c r="D15" s="270"/>
      <c r="E15" s="270"/>
      <c r="F15" s="270"/>
      <c r="G15" s="270"/>
      <c r="H15" s="270"/>
      <c r="I15" s="270"/>
      <c r="J15" s="270"/>
      <c r="K15" s="270"/>
    </row>
    <row r="16" spans="1:17" x14ac:dyDescent="0.25">
      <c r="B16" s="270"/>
      <c r="C16" s="270"/>
      <c r="D16" s="270"/>
      <c r="E16" s="270"/>
      <c r="F16" s="270"/>
      <c r="G16" s="270"/>
      <c r="H16" s="270"/>
      <c r="I16" s="270"/>
      <c r="J16" s="270"/>
      <c r="K16" s="270"/>
    </row>
    <row r="17" spans="1:16" x14ac:dyDescent="0.25">
      <c r="B17" s="270"/>
      <c r="C17" s="270"/>
      <c r="D17" s="270"/>
      <c r="E17" s="270"/>
      <c r="F17" s="270"/>
      <c r="G17" s="270"/>
      <c r="H17" s="270"/>
      <c r="I17" s="270"/>
      <c r="J17" s="270"/>
      <c r="K17" s="270"/>
    </row>
    <row r="18" spans="1:16" x14ac:dyDescent="0.25">
      <c r="B18" s="270"/>
      <c r="C18" s="270"/>
      <c r="D18" s="270"/>
      <c r="E18" s="270"/>
      <c r="F18" s="270"/>
      <c r="G18" s="270"/>
      <c r="H18" s="270"/>
      <c r="I18" s="270"/>
      <c r="J18" s="270"/>
      <c r="K18" s="270"/>
    </row>
    <row r="19" spans="1:16" x14ac:dyDescent="0.25">
      <c r="B19" s="270"/>
      <c r="C19" s="270"/>
      <c r="D19" s="270"/>
      <c r="E19" s="270"/>
      <c r="F19" s="270"/>
      <c r="G19" s="270"/>
      <c r="H19" s="270"/>
      <c r="I19" s="270"/>
      <c r="J19" s="270"/>
      <c r="K19" s="270"/>
    </row>
    <row r="20" spans="1:16" x14ac:dyDescent="0.25">
      <c r="B20" s="270"/>
      <c r="C20" s="270"/>
      <c r="D20" s="270"/>
      <c r="E20" s="270"/>
      <c r="F20" s="270"/>
      <c r="G20" s="270"/>
      <c r="H20" s="270"/>
      <c r="I20" s="270"/>
      <c r="J20" s="270"/>
      <c r="K20" s="270"/>
    </row>
    <row r="21" spans="1:16" x14ac:dyDescent="0.25">
      <c r="B21" s="270"/>
      <c r="C21" s="270"/>
      <c r="D21" s="270"/>
      <c r="E21" s="270"/>
      <c r="F21" s="270"/>
      <c r="G21" s="270"/>
      <c r="H21" s="270"/>
      <c r="I21" s="270"/>
      <c r="J21" s="270"/>
      <c r="K21" s="270"/>
    </row>
    <row r="22" spans="1:16" x14ac:dyDescent="0.25">
      <c r="B22" s="270"/>
      <c r="C22" s="270"/>
      <c r="D22" s="270"/>
      <c r="E22" s="270"/>
      <c r="F22" s="270"/>
      <c r="G22" s="270"/>
      <c r="H22" s="270"/>
      <c r="I22" s="270"/>
      <c r="J22" s="270"/>
      <c r="K22" s="270"/>
    </row>
    <row r="23" spans="1:16" x14ac:dyDescent="0.25">
      <c r="B23" s="270"/>
      <c r="C23" s="270"/>
      <c r="D23" s="270"/>
      <c r="E23" s="270"/>
      <c r="F23" s="270"/>
      <c r="G23" s="270"/>
      <c r="H23" s="270"/>
      <c r="I23" s="270"/>
      <c r="J23" s="270"/>
      <c r="K23" s="270"/>
    </row>
    <row r="24" spans="1:16" x14ac:dyDescent="0.25">
      <c r="B24" s="270"/>
      <c r="C24" s="270"/>
      <c r="D24" s="270"/>
      <c r="E24" s="270"/>
      <c r="F24" s="270"/>
      <c r="G24" s="270"/>
      <c r="H24" s="270"/>
      <c r="I24" s="270"/>
      <c r="J24" s="270"/>
      <c r="K24" s="270"/>
    </row>
    <row r="25" spans="1:16" x14ac:dyDescent="0.25">
      <c r="B25" s="270"/>
      <c r="C25" s="270"/>
      <c r="D25" s="270"/>
      <c r="E25" s="270"/>
      <c r="F25" s="270"/>
      <c r="G25" s="270"/>
      <c r="H25" s="270"/>
      <c r="I25" s="270"/>
      <c r="J25" s="270"/>
      <c r="K25" s="270"/>
    </row>
    <row r="26" spans="1:16" x14ac:dyDescent="0.25">
      <c r="B26" s="26"/>
      <c r="C26" s="26" t="s">
        <v>42</v>
      </c>
      <c r="D26" s="23"/>
      <c r="E26" s="26" t="s">
        <v>39</v>
      </c>
      <c r="F26" s="26" t="s">
        <v>39</v>
      </c>
      <c r="G26" s="26" t="s">
        <v>2</v>
      </c>
      <c r="H26" s="26" t="s">
        <v>2</v>
      </c>
      <c r="I26" s="65" t="s">
        <v>39</v>
      </c>
      <c r="J26" s="65" t="s">
        <v>78</v>
      </c>
      <c r="K26" s="26" t="s">
        <v>2</v>
      </c>
    </row>
    <row r="27" spans="1:16" x14ac:dyDescent="0.25">
      <c r="A27" s="8"/>
      <c r="B27" s="24" t="s">
        <v>39</v>
      </c>
      <c r="C27" s="24" t="s">
        <v>2</v>
      </c>
      <c r="D27" s="25"/>
      <c r="E27" s="24" t="s">
        <v>8</v>
      </c>
      <c r="F27" s="24" t="s">
        <v>9</v>
      </c>
      <c r="G27" s="24" t="s">
        <v>8</v>
      </c>
      <c r="H27" s="24" t="s">
        <v>9</v>
      </c>
      <c r="I27" s="24" t="s">
        <v>13</v>
      </c>
      <c r="J27" s="24" t="s">
        <v>13</v>
      </c>
      <c r="K27" s="24" t="s">
        <v>13</v>
      </c>
    </row>
    <row r="28" spans="1:16" x14ac:dyDescent="0.25">
      <c r="A28" s="1">
        <v>44197</v>
      </c>
      <c r="B28" s="10">
        <v>164.05760799999999</v>
      </c>
      <c r="C28" s="10">
        <v>255.361605</v>
      </c>
      <c r="E28" s="28">
        <f>MIN($B$28,$B$40,$B$52,$B$64,$B$76)</f>
        <v>119.93326</v>
      </c>
      <c r="F28" s="28">
        <f>MAX($B$28,$B$40,$B$52,$B$64,$B$76)</f>
        <v>164.05760799999999</v>
      </c>
      <c r="G28" s="28">
        <f>MIN($C$28,$C$40,$C$52,$C$64,$C$76)</f>
        <v>239.63172499999999</v>
      </c>
      <c r="H28" s="28">
        <f>MAX($C$28,$C$40,$C$52,$C$64,$C$76)</f>
        <v>255.361605</v>
      </c>
      <c r="I28" s="10">
        <f t="shared" ref="I28:K59" si="0">F28-E28</f>
        <v>44.124347999999983</v>
      </c>
      <c r="J28" s="10">
        <f t="shared" si="0"/>
        <v>75.574117000000001</v>
      </c>
      <c r="K28" s="10">
        <f t="shared" si="0"/>
        <v>15.729880000000009</v>
      </c>
      <c r="N28" s="12"/>
    </row>
    <row r="29" spans="1:16" x14ac:dyDescent="0.25">
      <c r="A29" s="1">
        <v>44228</v>
      </c>
      <c r="B29" s="10">
        <v>144.01243700000001</v>
      </c>
      <c r="C29" s="10">
        <v>241.27302900000001</v>
      </c>
      <c r="E29" s="28">
        <f>MIN($B$29,$B$41,$B$53,$B$65,$B$77)</f>
        <v>117.92239600000001</v>
      </c>
      <c r="F29" s="28">
        <f>MAX($B$29,$B$41,$B$53,$B$65,$B$77)</f>
        <v>144.01243700000001</v>
      </c>
      <c r="G29" s="28">
        <f>MIN($C$29,$C$41,$C$53,$C$65,$C$77)</f>
        <v>240.68621099999999</v>
      </c>
      <c r="H29" s="28">
        <f>MAX($C$29,$C$41,$C$53,$C$65,$C$77)</f>
        <v>250.26103599999999</v>
      </c>
      <c r="I29" s="10">
        <f t="shared" si="0"/>
        <v>26.090040999999999</v>
      </c>
      <c r="J29" s="10">
        <f t="shared" si="0"/>
        <v>96.67377399999998</v>
      </c>
      <c r="K29" s="10">
        <f t="shared" si="0"/>
        <v>9.5748250000000041</v>
      </c>
      <c r="N29" s="10"/>
      <c r="P29" s="7"/>
    </row>
    <row r="30" spans="1:16" x14ac:dyDescent="0.25">
      <c r="A30" s="1">
        <v>44256</v>
      </c>
      <c r="B30" s="10">
        <v>146.07853600000001</v>
      </c>
      <c r="C30" s="10">
        <v>237.84609399999999</v>
      </c>
      <c r="E30" s="28">
        <f>MIN($B$30,$B$42,$B$54,$B$66,$B$78)</f>
        <v>111.693021</v>
      </c>
      <c r="F30" s="28">
        <f>MAX($B$30,$B$42,$B$54,$B$66,$B$78)</f>
        <v>146.07853600000001</v>
      </c>
      <c r="G30" s="28">
        <f>MIN($C$30,$C$42,$C$54,$C$66,$C$78)</f>
        <v>225.20362700000001</v>
      </c>
      <c r="H30" s="28">
        <f>MAX($C$30,$C$42,$C$54,$C$66,$C$78)</f>
        <v>238.50202100000001</v>
      </c>
      <c r="I30" s="10">
        <f t="shared" si="0"/>
        <v>34.385515000000012</v>
      </c>
      <c r="J30" s="10">
        <f t="shared" si="0"/>
        <v>79.125090999999998</v>
      </c>
      <c r="K30" s="10">
        <f t="shared" si="0"/>
        <v>13.298394000000002</v>
      </c>
      <c r="N30" s="10"/>
    </row>
    <row r="31" spans="1:16" x14ac:dyDescent="0.25">
      <c r="A31" s="1">
        <v>44287</v>
      </c>
      <c r="B31" s="10">
        <v>137.21829700000001</v>
      </c>
      <c r="C31" s="10">
        <v>238.62245100000001</v>
      </c>
      <c r="E31" s="28">
        <f>MIN($B$31,$B$43,$B$55,$B$67,$B$79)</f>
        <v>106.291242</v>
      </c>
      <c r="F31" s="28">
        <f>MAX($B$31,$B$43,$B$55,$B$67,$B$79)</f>
        <v>137.21829700000001</v>
      </c>
      <c r="G31" s="28">
        <f>MIN($C$31,$C$43,$C$55,$C$67,$C$79)</f>
        <v>223.64209</v>
      </c>
      <c r="H31" s="28">
        <f>MAX($C$31,$C$43,$C$55,$C$67,$C$79)</f>
        <v>238.62245100000001</v>
      </c>
      <c r="I31" s="10">
        <f t="shared" si="0"/>
        <v>30.92705500000001</v>
      </c>
      <c r="J31" s="10">
        <f t="shared" si="0"/>
        <v>86.423792999999989</v>
      </c>
      <c r="K31" s="10">
        <f t="shared" si="0"/>
        <v>14.980361000000016</v>
      </c>
      <c r="N31" s="10"/>
    </row>
    <row r="32" spans="1:16" x14ac:dyDescent="0.25">
      <c r="A32" s="1">
        <v>44317</v>
      </c>
      <c r="B32" s="10">
        <v>139.59954400000001</v>
      </c>
      <c r="C32" s="10">
        <v>240.175715</v>
      </c>
      <c r="E32" s="28">
        <f>MIN($B$32,$B$44,$B$56,$B$68,$B$80)</f>
        <v>109.712137</v>
      </c>
      <c r="F32" s="28">
        <f>MAX($B$32,$B$44,$B$56,$B$68,$B$80)</f>
        <v>139.59954400000001</v>
      </c>
      <c r="G32" s="28">
        <f>MIN($C$32,$C$44,$C$56,$C$68,$C$80)</f>
        <v>220.72221500000001</v>
      </c>
      <c r="H32" s="28">
        <f>MAX($C$32,$C$44,$C$56,$C$68,$C$80)</f>
        <v>240.175715</v>
      </c>
      <c r="I32" s="10">
        <f t="shared" si="0"/>
        <v>29.88740700000001</v>
      </c>
      <c r="J32" s="10">
        <f t="shared" si="0"/>
        <v>81.122670999999997</v>
      </c>
      <c r="K32" s="10">
        <f t="shared" si="0"/>
        <v>19.453499999999991</v>
      </c>
      <c r="N32" s="10"/>
    </row>
    <row r="33" spans="1:14" x14ac:dyDescent="0.25">
      <c r="A33" s="1">
        <v>44348</v>
      </c>
      <c r="B33" s="10">
        <v>140.132555</v>
      </c>
      <c r="C33" s="10">
        <v>237.28622200000001</v>
      </c>
      <c r="E33" s="28">
        <f>MIN($B$33,$B$45,$B$57,$B$69,$B$81)</f>
        <v>108.42900400000001</v>
      </c>
      <c r="F33" s="28">
        <f>MAX($B$33,$B$45,$B$57,$B$69,$B$81)</f>
        <v>140.132555</v>
      </c>
      <c r="G33" s="28">
        <f>MIN($C$33,$C$45,$C$57,$C$69,$C$81)</f>
        <v>221.01629</v>
      </c>
      <c r="H33" s="28">
        <f>MAX($C$33,$C$45,$C$57,$C$69,$C$81)</f>
        <v>237.28622200000001</v>
      </c>
      <c r="I33" s="10">
        <f t="shared" si="0"/>
        <v>31.70355099999999</v>
      </c>
      <c r="J33" s="10">
        <f t="shared" si="0"/>
        <v>80.883735000000001</v>
      </c>
      <c r="K33" s="10">
        <f t="shared" si="0"/>
        <v>16.269932000000011</v>
      </c>
      <c r="N33" s="10"/>
    </row>
    <row r="34" spans="1:14" x14ac:dyDescent="0.25">
      <c r="A34" s="1">
        <v>44378</v>
      </c>
      <c r="B34" s="10">
        <v>142.13915600000001</v>
      </c>
      <c r="C34" s="10">
        <v>230.76469800000001</v>
      </c>
      <c r="E34" s="28">
        <f>MIN($B$34,$B$46,$B$58,$B$70,$B$82)</f>
        <v>112.565973</v>
      </c>
      <c r="F34" s="28">
        <f>MAX($B$34,$B$46,$B$58,$B$70,$B$82)</f>
        <v>142.13915600000001</v>
      </c>
      <c r="G34" s="28">
        <f>MIN($C$34,$C$46,$C$58,$C$70,$C$82)</f>
        <v>220.87479500000001</v>
      </c>
      <c r="H34" s="28">
        <f>MAX($C$34,$C$46,$C$58,$C$70,$C$82)</f>
        <v>230.76469800000001</v>
      </c>
      <c r="I34" s="10">
        <f t="shared" si="0"/>
        <v>29.573183000000014</v>
      </c>
      <c r="J34" s="10">
        <f t="shared" si="0"/>
        <v>78.735638999999992</v>
      </c>
      <c r="K34" s="10">
        <f t="shared" si="0"/>
        <v>9.8899030000000039</v>
      </c>
      <c r="N34" s="10"/>
    </row>
    <row r="35" spans="1:14" x14ac:dyDescent="0.25">
      <c r="A35" s="1">
        <v>44409</v>
      </c>
      <c r="B35" s="10">
        <v>137.625441</v>
      </c>
      <c r="C35" s="10">
        <v>225.55103199999999</v>
      </c>
      <c r="E35" s="28">
        <f>MIN($B$35,$B$47,$B$59,$B$71,$B$83)</f>
        <v>113.121844</v>
      </c>
      <c r="F35" s="28">
        <f>MAX($B$35,$B$47,$B$59,$B$71,$B$83)</f>
        <v>137.625441</v>
      </c>
      <c r="G35" s="28">
        <f>MIN($C$35,$C$47,$C$59,$C$71,$C$83)</f>
        <v>215.59122500000001</v>
      </c>
      <c r="H35" s="28">
        <f>MAX($C$35,$C$47,$C$59,$C$71,$C$83)</f>
        <v>225.55103199999999</v>
      </c>
      <c r="I35" s="10">
        <f t="shared" si="0"/>
        <v>24.503596999999999</v>
      </c>
      <c r="J35" s="10">
        <f t="shared" si="0"/>
        <v>77.965784000000014</v>
      </c>
      <c r="K35" s="10">
        <f t="shared" si="0"/>
        <v>9.9598069999999836</v>
      </c>
      <c r="N35" s="10"/>
    </row>
    <row r="36" spans="1:14" x14ac:dyDescent="0.25">
      <c r="A36" s="1">
        <v>44440</v>
      </c>
      <c r="B36" s="10">
        <v>132.095395</v>
      </c>
      <c r="C36" s="10">
        <v>227.04755800000001</v>
      </c>
      <c r="E36" s="28">
        <f>MIN($B$36,$B$48,$B$60,$B$72,$B$84)</f>
        <v>110.53083700000001</v>
      </c>
      <c r="F36" s="28">
        <f>MAX($B$36,$B$48,$B$60,$B$72,$B$84)</f>
        <v>132.095395</v>
      </c>
      <c r="G36" s="28">
        <f>MIN($C$36,$C$48,$C$60,$C$72,$C$84)</f>
        <v>209.51571100000001</v>
      </c>
      <c r="H36" s="28">
        <f>MAX($C$36,$C$48,$C$60,$C$72,$C$84)</f>
        <v>227.885199</v>
      </c>
      <c r="I36" s="10">
        <f t="shared" si="0"/>
        <v>21.564557999999991</v>
      </c>
      <c r="J36" s="10">
        <f t="shared" si="0"/>
        <v>77.420316000000014</v>
      </c>
      <c r="K36" s="10">
        <f t="shared" si="0"/>
        <v>18.36948799999999</v>
      </c>
      <c r="N36" s="10"/>
    </row>
    <row r="37" spans="1:14" x14ac:dyDescent="0.25">
      <c r="A37" s="1">
        <v>44470</v>
      </c>
      <c r="B37" s="10">
        <v>132.81144399999999</v>
      </c>
      <c r="C37" s="10">
        <v>216.69639000000001</v>
      </c>
      <c r="E37" s="28">
        <f>MIN($B$37,$B$49,$B$61,$B$73,$B$85)</f>
        <v>109.617171</v>
      </c>
      <c r="F37" s="28">
        <f>MAX($B$37,$B$49,$B$61,$B$73,$B$85)</f>
        <v>132.81144399999999</v>
      </c>
      <c r="G37" s="28">
        <f>MIN($C$37,$C$49,$C$61,$C$73,$C$85)</f>
        <v>209.433145</v>
      </c>
      <c r="H37" s="28">
        <f>MAX($C$37,$C$49,$C$61,$C$73,$C$85)</f>
        <v>218.728658</v>
      </c>
      <c r="I37" s="10">
        <f t="shared" si="0"/>
        <v>23.194272999999995</v>
      </c>
      <c r="J37" s="10">
        <f t="shared" si="0"/>
        <v>76.621701000000002</v>
      </c>
      <c r="K37" s="10">
        <f t="shared" si="0"/>
        <v>9.2955129999999997</v>
      </c>
      <c r="N37" s="10"/>
    </row>
    <row r="38" spans="1:14" x14ac:dyDescent="0.25">
      <c r="A38" s="1">
        <v>44501</v>
      </c>
      <c r="B38" s="10">
        <v>131.69239400000001</v>
      </c>
      <c r="C38" s="10">
        <v>220.59760700000001</v>
      </c>
      <c r="E38" s="28">
        <f>MIN($B$38,$B$50,$B$62,$B$74,$B$86)</f>
        <v>113.160725</v>
      </c>
      <c r="F38" s="28">
        <f>MAX($B$38,$B$50,$B$62,$B$74,$B$86)</f>
        <v>131.69239400000001</v>
      </c>
      <c r="G38" s="28">
        <f>MIN($C$38,$C$50,$C$62,$C$74,$C$86)</f>
        <v>219.54405600000001</v>
      </c>
      <c r="H38" s="28">
        <f>MAX($C$38,$C$50,$C$62,$C$74,$C$86)</f>
        <v>221.53345100000001</v>
      </c>
      <c r="I38" s="10">
        <f t="shared" si="0"/>
        <v>18.531669000000008</v>
      </c>
      <c r="J38" s="10">
        <f t="shared" si="0"/>
        <v>87.851662000000005</v>
      </c>
      <c r="K38" s="10">
        <f t="shared" si="0"/>
        <v>1.9893950000000018</v>
      </c>
      <c r="N38" s="10"/>
    </row>
    <row r="39" spans="1:14" x14ac:dyDescent="0.25">
      <c r="A39" s="1">
        <v>44531</v>
      </c>
      <c r="B39" s="10">
        <v>130.03906000000001</v>
      </c>
      <c r="C39" s="10">
        <v>232.177537</v>
      </c>
      <c r="E39" s="28">
        <f>MIN($B$39,$B$51,$B$63,$B$75,$B$87)</f>
        <v>118.89921</v>
      </c>
      <c r="F39" s="28">
        <f>MAX($B$39,$B$51,$B$63,$B$75,$B$87)</f>
        <v>130.48589899999999</v>
      </c>
      <c r="G39" s="28">
        <f>MIN($C$39,$C$51,$C$63,$C$75,$C$87)</f>
        <v>224.41015400000001</v>
      </c>
      <c r="H39" s="28">
        <f>MAX($C$39,$C$51,$C$63,$C$75,$C$87)</f>
        <v>243.79028099999999</v>
      </c>
      <c r="I39" s="10">
        <f t="shared" si="0"/>
        <v>11.586688999999993</v>
      </c>
      <c r="J39" s="10">
        <f t="shared" si="0"/>
        <v>93.924255000000016</v>
      </c>
      <c r="K39" s="10">
        <f t="shared" si="0"/>
        <v>19.380126999999987</v>
      </c>
      <c r="N39" s="10"/>
    </row>
    <row r="40" spans="1:14" x14ac:dyDescent="0.25">
      <c r="A40" s="1">
        <v>44562</v>
      </c>
      <c r="B40" s="10">
        <v>125.281997</v>
      </c>
      <c r="C40" s="10">
        <v>251.78143700000001</v>
      </c>
      <c r="E40" s="28">
        <f>MIN($B$28,$B$40,$B$52,$B$64,$B$76)</f>
        <v>119.93326</v>
      </c>
      <c r="F40" s="28">
        <f>MAX($B$28,$B$40,$B$52,$B$64,$B$76)</f>
        <v>164.05760799999999</v>
      </c>
      <c r="G40" s="28">
        <f>MIN($C$28,$C$40,$C$52,$C$64,$C$76)</f>
        <v>239.63172499999999</v>
      </c>
      <c r="H40" s="28">
        <f>MAX($C$28,$C$40,$C$52,$C$64,$C$76)</f>
        <v>255.361605</v>
      </c>
      <c r="I40" s="10">
        <f t="shared" si="0"/>
        <v>44.124347999999983</v>
      </c>
      <c r="J40" s="10">
        <f t="shared" si="0"/>
        <v>75.574117000000001</v>
      </c>
      <c r="K40" s="10">
        <f t="shared" si="0"/>
        <v>15.729880000000009</v>
      </c>
      <c r="N40" s="10"/>
    </row>
    <row r="41" spans="1:14" x14ac:dyDescent="0.25">
      <c r="A41" s="1">
        <v>44593</v>
      </c>
      <c r="B41" s="10">
        <v>120.609776</v>
      </c>
      <c r="C41" s="10">
        <v>250.26103599999999</v>
      </c>
      <c r="E41" s="28">
        <f>MIN($B$29,$B$41,$B$53,$B$65,$B$77)</f>
        <v>117.92239600000001</v>
      </c>
      <c r="F41" s="28">
        <f>MAX($B$29,$B$41,$B$53,$B$65,$B$77)</f>
        <v>144.01243700000001</v>
      </c>
      <c r="G41" s="28">
        <f>MIN($C$29,$C$41,$C$53,$C$65,$C$77)</f>
        <v>240.68621099999999</v>
      </c>
      <c r="H41" s="28">
        <f>MAX($C$29,$C$41,$C$53,$C$65,$C$77)</f>
        <v>250.26103599999999</v>
      </c>
      <c r="I41" s="10">
        <f t="shared" si="0"/>
        <v>26.090040999999999</v>
      </c>
      <c r="J41" s="10">
        <f t="shared" si="0"/>
        <v>96.67377399999998</v>
      </c>
      <c r="K41" s="10">
        <f t="shared" si="0"/>
        <v>9.5748250000000041</v>
      </c>
      <c r="N41" s="10"/>
    </row>
    <row r="42" spans="1:14" x14ac:dyDescent="0.25">
      <c r="A42" s="1">
        <v>44621</v>
      </c>
      <c r="B42" s="10">
        <v>114.65761500000001</v>
      </c>
      <c r="C42" s="10">
        <v>238.50202100000001</v>
      </c>
      <c r="E42" s="28">
        <f>MIN($B$30,$B$42,$B$54,$B$66,$B$78)</f>
        <v>111.693021</v>
      </c>
      <c r="F42" s="28">
        <f>MAX($B$30,$B$42,$B$54,$B$66,$B$78)</f>
        <v>146.07853600000001</v>
      </c>
      <c r="G42" s="28">
        <f>MIN($C$30,$C$42,$C$54,$C$66,$C$78)</f>
        <v>225.20362700000001</v>
      </c>
      <c r="H42" s="28">
        <f>MAX($C$30,$C$42,$C$54,$C$66,$C$78)</f>
        <v>238.50202100000001</v>
      </c>
      <c r="I42" s="10">
        <f t="shared" si="0"/>
        <v>34.385515000000012</v>
      </c>
      <c r="J42" s="10">
        <f t="shared" si="0"/>
        <v>79.125090999999998</v>
      </c>
      <c r="K42" s="10">
        <f t="shared" si="0"/>
        <v>13.298394000000002</v>
      </c>
      <c r="N42" s="10"/>
    </row>
    <row r="43" spans="1:14" x14ac:dyDescent="0.25">
      <c r="A43" s="1">
        <v>44652</v>
      </c>
      <c r="B43" s="10">
        <v>106.291242</v>
      </c>
      <c r="C43" s="10">
        <v>230.01925299999999</v>
      </c>
      <c r="E43" s="28">
        <f>MIN($B$31,$B$43,$B$55,$B$67,$B$79)</f>
        <v>106.291242</v>
      </c>
      <c r="F43" s="28">
        <f>MAX($B$31,$B$43,$B$55,$B$67,$B$79)</f>
        <v>137.21829700000001</v>
      </c>
      <c r="G43" s="28">
        <f>MIN($C$31,$C$43,$C$55,$C$67,$C$79)</f>
        <v>223.64209</v>
      </c>
      <c r="H43" s="28">
        <f>MAX($C$31,$C$43,$C$55,$C$67,$C$79)</f>
        <v>238.62245100000001</v>
      </c>
      <c r="I43" s="10">
        <f t="shared" si="0"/>
        <v>30.92705500000001</v>
      </c>
      <c r="J43" s="10">
        <f t="shared" si="0"/>
        <v>86.423792999999989</v>
      </c>
      <c r="K43" s="10">
        <f t="shared" si="0"/>
        <v>14.980361000000016</v>
      </c>
      <c r="N43" s="10"/>
    </row>
    <row r="44" spans="1:14" x14ac:dyDescent="0.25">
      <c r="A44" s="1">
        <v>44682</v>
      </c>
      <c r="B44" s="10">
        <v>109.712137</v>
      </c>
      <c r="C44" s="10">
        <v>220.72221500000001</v>
      </c>
      <c r="E44" s="28">
        <f>MIN($B$32,$B$44,$B$56,$B$68,$B$80)</f>
        <v>109.712137</v>
      </c>
      <c r="F44" s="28">
        <f>MAX($B$32,$B$44,$B$56,$B$68,$B$80)</f>
        <v>139.59954400000001</v>
      </c>
      <c r="G44" s="28">
        <f>MIN($C$32,$C$44,$C$56,$C$68,$C$80)</f>
        <v>220.72221500000001</v>
      </c>
      <c r="H44" s="28">
        <f>MAX($C$32,$C$44,$C$56,$C$68,$C$80)</f>
        <v>240.175715</v>
      </c>
      <c r="I44" s="10">
        <f t="shared" si="0"/>
        <v>29.88740700000001</v>
      </c>
      <c r="J44" s="10">
        <f t="shared" si="0"/>
        <v>81.122670999999997</v>
      </c>
      <c r="K44" s="10">
        <f t="shared" si="0"/>
        <v>19.453499999999991</v>
      </c>
      <c r="N44" s="10"/>
    </row>
    <row r="45" spans="1:14" x14ac:dyDescent="0.25">
      <c r="A45" s="1">
        <v>44713</v>
      </c>
      <c r="B45" s="10">
        <v>111.329024</v>
      </c>
      <c r="C45" s="10">
        <v>221.01629</v>
      </c>
      <c r="E45" s="28">
        <f>MIN($B$33,$B$45,$B$57,$B$69,$B$81)</f>
        <v>108.42900400000001</v>
      </c>
      <c r="F45" s="28">
        <f>MAX($B$33,$B$45,$B$57,$B$69,$B$81)</f>
        <v>140.132555</v>
      </c>
      <c r="G45" s="28">
        <f>MIN($C$33,$C$45,$C$57,$C$69,$C$81)</f>
        <v>221.01629</v>
      </c>
      <c r="H45" s="28">
        <f>MAX($C$33,$C$45,$C$57,$C$69,$C$81)</f>
        <v>237.28622200000001</v>
      </c>
      <c r="I45" s="10">
        <f t="shared" si="0"/>
        <v>31.70355099999999</v>
      </c>
      <c r="J45" s="10">
        <f t="shared" si="0"/>
        <v>80.883735000000001</v>
      </c>
      <c r="K45" s="10">
        <f t="shared" si="0"/>
        <v>16.269932000000011</v>
      </c>
      <c r="N45" s="10"/>
    </row>
    <row r="46" spans="1:14" x14ac:dyDescent="0.25">
      <c r="A46" s="1">
        <v>44743</v>
      </c>
      <c r="B46" s="10">
        <v>112.59147400000001</v>
      </c>
      <c r="C46" s="10">
        <v>225.133026</v>
      </c>
      <c r="E46" s="28">
        <f>MIN($B$34,$B$46,$B$58,$B$70,$B$82)</f>
        <v>112.565973</v>
      </c>
      <c r="F46" s="28">
        <f>MAX($B$34,$B$46,$B$58,$B$70,$B$82)</f>
        <v>142.13915600000001</v>
      </c>
      <c r="G46" s="28">
        <f>MIN($C$34,$C$46,$C$58,$C$70,$C$82)</f>
        <v>220.87479500000001</v>
      </c>
      <c r="H46" s="28">
        <f>MAX($C$34,$C$46,$C$58,$C$70,$C$82)</f>
        <v>230.76469800000001</v>
      </c>
      <c r="I46" s="10">
        <f t="shared" si="0"/>
        <v>29.573183000000014</v>
      </c>
      <c r="J46" s="10">
        <f t="shared" si="0"/>
        <v>78.735638999999992</v>
      </c>
      <c r="K46" s="10">
        <f t="shared" si="0"/>
        <v>9.8899030000000039</v>
      </c>
      <c r="N46" s="10"/>
    </row>
    <row r="47" spans="1:14" x14ac:dyDescent="0.25">
      <c r="A47" s="1">
        <v>44774</v>
      </c>
      <c r="B47" s="10">
        <v>113.121844</v>
      </c>
      <c r="C47" s="10">
        <v>215.59122500000001</v>
      </c>
      <c r="E47" s="28">
        <f>MIN($B$35,$B$47,$B$59,$B$71,$B$83)</f>
        <v>113.121844</v>
      </c>
      <c r="F47" s="28">
        <f>MAX($B$35,$B$47,$B$59,$B$71,$B$83)</f>
        <v>137.625441</v>
      </c>
      <c r="G47" s="28">
        <f>MIN($C$35,$C$47,$C$59,$C$71,$C$83)</f>
        <v>215.59122500000001</v>
      </c>
      <c r="H47" s="28">
        <f>MAX($C$35,$C$47,$C$59,$C$71,$C$83)</f>
        <v>225.55103199999999</v>
      </c>
      <c r="I47" s="10">
        <f t="shared" si="0"/>
        <v>24.503596999999999</v>
      </c>
      <c r="J47" s="10">
        <f t="shared" si="0"/>
        <v>77.965784000000014</v>
      </c>
      <c r="K47" s="10">
        <f t="shared" si="0"/>
        <v>9.9598069999999836</v>
      </c>
      <c r="N47" s="10"/>
    </row>
    <row r="48" spans="1:14" x14ac:dyDescent="0.25">
      <c r="A48" s="1">
        <v>44805</v>
      </c>
      <c r="B48" s="10">
        <v>110.53083700000001</v>
      </c>
      <c r="C48" s="10">
        <v>209.51571100000001</v>
      </c>
      <c r="E48" s="28">
        <f>MIN($B$36,$B$48,$B$60,$B$72,$B$84)</f>
        <v>110.53083700000001</v>
      </c>
      <c r="F48" s="28">
        <f>MAX($B$36,$B$48,$B$60,$B$72,$B$84)</f>
        <v>132.095395</v>
      </c>
      <c r="G48" s="28">
        <f>MIN($C$36,$C$48,$C$60,$C$72,$C$84)</f>
        <v>209.51571100000001</v>
      </c>
      <c r="H48" s="28">
        <f>MAX($C$36,$C$48,$C$60,$C$72,$C$84)</f>
        <v>227.885199</v>
      </c>
      <c r="I48" s="10">
        <f t="shared" si="0"/>
        <v>21.564557999999991</v>
      </c>
      <c r="J48" s="10">
        <f t="shared" si="0"/>
        <v>77.420316000000014</v>
      </c>
      <c r="K48" s="10">
        <f t="shared" si="0"/>
        <v>18.36948799999999</v>
      </c>
      <c r="N48" s="10"/>
    </row>
    <row r="49" spans="1:14" x14ac:dyDescent="0.25">
      <c r="A49" s="1">
        <v>44835</v>
      </c>
      <c r="B49" s="10">
        <v>110.49194900000001</v>
      </c>
      <c r="C49" s="10">
        <v>210.44437199999999</v>
      </c>
      <c r="E49" s="28">
        <f>MIN($B$37,$B$49,$B$61,$B$73,$B$85)</f>
        <v>109.617171</v>
      </c>
      <c r="F49" s="28">
        <f>MAX($B$37,$B$49,$B$61,$B$73,$B$85)</f>
        <v>132.81144399999999</v>
      </c>
      <c r="G49" s="28">
        <f>MIN($C$37,$C$49,$C$61,$C$73,$C$85)</f>
        <v>209.433145</v>
      </c>
      <c r="H49" s="28">
        <f>MAX($C$37,$C$49,$C$61,$C$73,$C$85)</f>
        <v>218.728658</v>
      </c>
      <c r="I49" s="10">
        <f t="shared" si="0"/>
        <v>23.194272999999995</v>
      </c>
      <c r="J49" s="10">
        <f t="shared" si="0"/>
        <v>76.621701000000002</v>
      </c>
      <c r="K49" s="10">
        <f t="shared" si="0"/>
        <v>9.2955129999999997</v>
      </c>
      <c r="N49" s="10"/>
    </row>
    <row r="50" spans="1:14" x14ac:dyDescent="0.25">
      <c r="A50" s="1">
        <v>44866</v>
      </c>
      <c r="B50" s="10">
        <v>120.60104200000001</v>
      </c>
      <c r="C50" s="10">
        <v>221.35419999999999</v>
      </c>
      <c r="E50" s="28">
        <f>MIN($B$38,$B$50,$B$62,$B$74,$B$86)</f>
        <v>113.160725</v>
      </c>
      <c r="F50" s="28">
        <f>MAX($B$38,$B$50,$B$62,$B$74,$B$86)</f>
        <v>131.69239400000001</v>
      </c>
      <c r="G50" s="28">
        <f>MIN($C$38,$C$50,$C$62,$C$74,$C$86)</f>
        <v>219.54405600000001</v>
      </c>
      <c r="H50" s="28">
        <f>MAX($C$38,$C$50,$C$62,$C$74,$C$86)</f>
        <v>221.53345100000001</v>
      </c>
      <c r="I50" s="10">
        <f t="shared" si="0"/>
        <v>18.531669000000008</v>
      </c>
      <c r="J50" s="10">
        <f t="shared" si="0"/>
        <v>87.851662000000005</v>
      </c>
      <c r="K50" s="10">
        <f t="shared" si="0"/>
        <v>1.9893950000000018</v>
      </c>
      <c r="N50" s="10"/>
    </row>
    <row r="51" spans="1:14" x14ac:dyDescent="0.25">
      <c r="A51" s="1">
        <v>44896</v>
      </c>
      <c r="B51" s="10">
        <v>118.89921</v>
      </c>
      <c r="C51" s="10">
        <v>224.41015400000001</v>
      </c>
      <c r="E51" s="28">
        <f>MIN($B$39,$B$51,$B$63,$B$75,$B$87)</f>
        <v>118.89921</v>
      </c>
      <c r="F51" s="28">
        <f>MAX($B$39,$B$51,$B$63,$B$75,$B$87)</f>
        <v>130.48589899999999</v>
      </c>
      <c r="G51" s="28">
        <f>MIN($C$39,$C$51,$C$63,$C$75,$C$87)</f>
        <v>224.41015400000001</v>
      </c>
      <c r="H51" s="28">
        <f>MAX($C$39,$C$51,$C$63,$C$75,$C$87)</f>
        <v>243.79028099999999</v>
      </c>
      <c r="I51" s="10">
        <f t="shared" si="0"/>
        <v>11.586688999999993</v>
      </c>
      <c r="J51" s="10">
        <f t="shared" si="0"/>
        <v>93.924255000000016</v>
      </c>
      <c r="K51" s="10">
        <f t="shared" si="0"/>
        <v>19.380126999999987</v>
      </c>
      <c r="N51" s="10"/>
    </row>
    <row r="52" spans="1:14" x14ac:dyDescent="0.25">
      <c r="A52" s="1">
        <v>44927</v>
      </c>
      <c r="B52" s="10">
        <v>122.69627</v>
      </c>
      <c r="C52" s="10">
        <v>239.63172499999999</v>
      </c>
      <c r="E52" s="28">
        <f>MIN($B$28,$B$40,$B$52,$B$64,$B$76)</f>
        <v>119.93326</v>
      </c>
      <c r="F52" s="28">
        <f>MAX($B$28,$B$40,$B$52,$B$64,$B$76)</f>
        <v>164.05760799999999</v>
      </c>
      <c r="G52" s="28">
        <f>MIN($C$28,$C$40,$C$52,$C$64,$C$76)</f>
        <v>239.63172499999999</v>
      </c>
      <c r="H52" s="28">
        <f>MAX($C$28,$C$40,$C$52,$C$64,$C$76)</f>
        <v>255.361605</v>
      </c>
      <c r="I52" s="10">
        <f t="shared" si="0"/>
        <v>44.124347999999983</v>
      </c>
      <c r="J52" s="10">
        <f t="shared" si="0"/>
        <v>75.574117000000001</v>
      </c>
      <c r="K52" s="10">
        <f t="shared" si="0"/>
        <v>15.729880000000009</v>
      </c>
      <c r="N52" s="10"/>
    </row>
    <row r="53" spans="1:14" x14ac:dyDescent="0.25">
      <c r="A53" s="1">
        <v>44958</v>
      </c>
      <c r="B53" s="10">
        <v>124.661743</v>
      </c>
      <c r="C53" s="10">
        <v>242.635672</v>
      </c>
      <c r="E53" s="28">
        <f>MIN($B$29,$B$41,$B$53,$B$65,$B$77)</f>
        <v>117.92239600000001</v>
      </c>
      <c r="F53" s="28">
        <f>MAX($B$29,$B$41,$B$53,$B$65,$B$77)</f>
        <v>144.01243700000001</v>
      </c>
      <c r="G53" s="28">
        <f>MIN($C$29,$C$41,$C$53,$C$65,$C$77)</f>
        <v>240.68621099999999</v>
      </c>
      <c r="H53" s="28">
        <f>MAX($C$29,$C$41,$C$53,$C$65,$C$77)</f>
        <v>250.26103599999999</v>
      </c>
      <c r="I53" s="10">
        <f t="shared" si="0"/>
        <v>26.090040999999999</v>
      </c>
      <c r="J53" s="10">
        <f t="shared" si="0"/>
        <v>96.67377399999998</v>
      </c>
      <c r="K53" s="10">
        <f t="shared" si="0"/>
        <v>9.5748250000000041</v>
      </c>
      <c r="N53" s="10"/>
    </row>
    <row r="54" spans="1:14" x14ac:dyDescent="0.25">
      <c r="A54" s="1">
        <v>44986</v>
      </c>
      <c r="B54" s="10">
        <v>111.693021</v>
      </c>
      <c r="C54" s="10">
        <v>225.20362700000001</v>
      </c>
      <c r="E54" s="28">
        <f>MIN($B$30,$B$42,$B$54,$B$66,$B$78)</f>
        <v>111.693021</v>
      </c>
      <c r="F54" s="28">
        <f>MAX($B$30,$B$42,$B$54,$B$66,$B$78)</f>
        <v>146.07853600000001</v>
      </c>
      <c r="G54" s="28">
        <f>MIN($C$30,$C$42,$C$54,$C$66,$C$78)</f>
        <v>225.20362700000001</v>
      </c>
      <c r="H54" s="28">
        <f>MAX($C$30,$C$42,$C$54,$C$66,$C$78)</f>
        <v>238.50202100000001</v>
      </c>
      <c r="I54" s="10">
        <f t="shared" si="0"/>
        <v>34.385515000000012</v>
      </c>
      <c r="J54" s="10">
        <f t="shared" si="0"/>
        <v>79.125090999999998</v>
      </c>
      <c r="K54" s="10">
        <f t="shared" si="0"/>
        <v>13.298394000000002</v>
      </c>
      <c r="N54" s="10"/>
    </row>
    <row r="55" spans="1:14" x14ac:dyDescent="0.25">
      <c r="A55" s="1">
        <v>45017</v>
      </c>
      <c r="B55" s="10">
        <v>111.71016400000001</v>
      </c>
      <c r="C55" s="10">
        <v>223.64209</v>
      </c>
      <c r="E55" s="28">
        <f>MIN($B$31,$B$43,$B$55,$B$67,$B$79)</f>
        <v>106.291242</v>
      </c>
      <c r="F55" s="28">
        <f>MAX($B$31,$B$43,$B$55,$B$67,$B$79)</f>
        <v>137.21829700000001</v>
      </c>
      <c r="G55" s="28">
        <f>MIN($C$31,$C$43,$C$55,$C$67,$C$79)</f>
        <v>223.64209</v>
      </c>
      <c r="H55" s="28">
        <f>MAX($C$31,$C$43,$C$55,$C$67,$C$79)</f>
        <v>238.62245100000001</v>
      </c>
      <c r="I55" s="10">
        <f t="shared" si="0"/>
        <v>30.92705500000001</v>
      </c>
      <c r="J55" s="10">
        <f t="shared" si="0"/>
        <v>86.423792999999989</v>
      </c>
      <c r="K55" s="10">
        <f t="shared" si="0"/>
        <v>14.980361000000016</v>
      </c>
      <c r="N55" s="10"/>
    </row>
    <row r="56" spans="1:14" x14ac:dyDescent="0.25">
      <c r="A56" s="1">
        <v>45047</v>
      </c>
      <c r="B56" s="10">
        <v>112.76200900000001</v>
      </c>
      <c r="C56" s="10">
        <v>222.14595199999999</v>
      </c>
      <c r="E56" s="28">
        <f>MIN($B$32,$B$44,$B$56,$B$68,$B$80)</f>
        <v>109.712137</v>
      </c>
      <c r="F56" s="28">
        <f>MAX($B$32,$B$44,$B$56,$B$68,$B$80)</f>
        <v>139.59954400000001</v>
      </c>
      <c r="G56" s="28">
        <f>MIN($C$32,$C$44,$C$56,$C$68,$C$80)</f>
        <v>220.72221500000001</v>
      </c>
      <c r="H56" s="28">
        <f>MAX($C$32,$C$44,$C$56,$C$68,$C$80)</f>
        <v>240.175715</v>
      </c>
      <c r="I56" s="10">
        <f t="shared" si="0"/>
        <v>29.88740700000001</v>
      </c>
      <c r="J56" s="10">
        <f t="shared" si="0"/>
        <v>81.122670999999997</v>
      </c>
      <c r="K56" s="10">
        <f t="shared" si="0"/>
        <v>19.453499999999991</v>
      </c>
      <c r="N56" s="10"/>
    </row>
    <row r="57" spans="1:14" x14ac:dyDescent="0.25">
      <c r="A57" s="1">
        <v>45078</v>
      </c>
      <c r="B57" s="10">
        <v>111.99350800000001</v>
      </c>
      <c r="C57" s="10">
        <v>222.055801</v>
      </c>
      <c r="E57" s="28">
        <f>MIN($B$33,$B$45,$B$57,$B$69,$B$81)</f>
        <v>108.42900400000001</v>
      </c>
      <c r="F57" s="28">
        <f>MAX($B$33,$B$45,$B$57,$B$69,$B$81)</f>
        <v>140.132555</v>
      </c>
      <c r="G57" s="28">
        <f>MIN($C$33,$C$45,$C$57,$C$69,$C$81)</f>
        <v>221.01629</v>
      </c>
      <c r="H57" s="28">
        <f>MAX($C$33,$C$45,$C$57,$C$69,$C$81)</f>
        <v>237.28622200000001</v>
      </c>
      <c r="I57" s="10">
        <f t="shared" si="0"/>
        <v>31.70355099999999</v>
      </c>
      <c r="J57" s="10">
        <f t="shared" si="0"/>
        <v>80.883735000000001</v>
      </c>
      <c r="K57" s="10">
        <f t="shared" si="0"/>
        <v>16.269932000000011</v>
      </c>
      <c r="N57" s="10"/>
    </row>
    <row r="58" spans="1:14" x14ac:dyDescent="0.25">
      <c r="A58" s="1">
        <v>45108</v>
      </c>
      <c r="B58" s="10">
        <v>119.786492</v>
      </c>
      <c r="C58" s="10">
        <v>220.87479500000001</v>
      </c>
      <c r="E58" s="28">
        <f>MIN($B$34,$B$46,$B$58,$B$70,$B$82)</f>
        <v>112.565973</v>
      </c>
      <c r="F58" s="28">
        <f>MAX($B$34,$B$46,$B$58,$B$70,$B$82)</f>
        <v>142.13915600000001</v>
      </c>
      <c r="G58" s="28">
        <f>MIN($C$34,$C$46,$C$58,$C$70,$C$82)</f>
        <v>220.87479500000001</v>
      </c>
      <c r="H58" s="28">
        <f>MAX($C$34,$C$46,$C$58,$C$70,$C$82)</f>
        <v>230.76469800000001</v>
      </c>
      <c r="I58" s="10">
        <f t="shared" si="0"/>
        <v>29.573183000000014</v>
      </c>
      <c r="J58" s="10">
        <f t="shared" si="0"/>
        <v>78.735638999999992</v>
      </c>
      <c r="K58" s="10">
        <f t="shared" si="0"/>
        <v>9.8899030000000039</v>
      </c>
      <c r="N58" s="10"/>
    </row>
    <row r="59" spans="1:14" x14ac:dyDescent="0.25">
      <c r="A59" s="1">
        <v>45139</v>
      </c>
      <c r="B59" s="10">
        <v>116.450351</v>
      </c>
      <c r="C59" s="10">
        <v>219.15346</v>
      </c>
      <c r="E59" s="28">
        <f>MIN($B$35,$B$47,$B$59,$B$71,$B$83)</f>
        <v>113.121844</v>
      </c>
      <c r="F59" s="28">
        <f>MAX($B$35,$B$47,$B$59,$B$71,$B$83)</f>
        <v>137.625441</v>
      </c>
      <c r="G59" s="28">
        <f>MIN($C$35,$C$47,$C$59,$C$71,$C$83)</f>
        <v>215.59122500000001</v>
      </c>
      <c r="H59" s="28">
        <f>MAX($C$35,$C$47,$C$59,$C$71,$C$83)</f>
        <v>225.55103199999999</v>
      </c>
      <c r="I59" s="10">
        <f t="shared" si="0"/>
        <v>24.503596999999999</v>
      </c>
      <c r="J59" s="10">
        <f t="shared" si="0"/>
        <v>77.965784000000014</v>
      </c>
      <c r="K59" s="10">
        <f t="shared" si="0"/>
        <v>9.9598069999999836</v>
      </c>
      <c r="N59" s="10"/>
    </row>
    <row r="60" spans="1:14" x14ac:dyDescent="0.25">
      <c r="A60" s="1">
        <v>45170</v>
      </c>
      <c r="B60" s="10">
        <v>118.841938</v>
      </c>
      <c r="C60" s="10">
        <v>227.885199</v>
      </c>
      <c r="E60" s="28">
        <f>MIN($B$36,$B$48,$B$60,$B$72,$B$84)</f>
        <v>110.53083700000001</v>
      </c>
      <c r="F60" s="28">
        <f>MAX($B$36,$B$48,$B$60,$B$72,$B$84)</f>
        <v>132.095395</v>
      </c>
      <c r="G60" s="28">
        <f>MIN($C$36,$C$48,$C$60,$C$72,$C$84)</f>
        <v>209.51571100000001</v>
      </c>
      <c r="H60" s="28">
        <f>MAX($C$36,$C$48,$C$60,$C$72,$C$84)</f>
        <v>227.885199</v>
      </c>
      <c r="I60" s="10">
        <f t="shared" ref="I60:K91" si="1">F60-E60</f>
        <v>21.564557999999991</v>
      </c>
      <c r="J60" s="10">
        <f t="shared" si="1"/>
        <v>77.420316000000014</v>
      </c>
      <c r="K60" s="10">
        <f t="shared" si="1"/>
        <v>18.36948799999999</v>
      </c>
      <c r="N60" s="10"/>
    </row>
    <row r="61" spans="1:14" x14ac:dyDescent="0.25">
      <c r="A61" s="1">
        <v>45200</v>
      </c>
      <c r="B61" s="10">
        <v>109.617171</v>
      </c>
      <c r="C61" s="10">
        <v>218.728658</v>
      </c>
      <c r="E61" s="28">
        <f>MIN($B$37,$B$49,$B$61,$B$73,$B$85)</f>
        <v>109.617171</v>
      </c>
      <c r="F61" s="28">
        <f>MAX($B$37,$B$49,$B$61,$B$73,$B$85)</f>
        <v>132.81144399999999</v>
      </c>
      <c r="G61" s="28">
        <f>MIN($C$37,$C$49,$C$61,$C$73,$C$85)</f>
        <v>209.433145</v>
      </c>
      <c r="H61" s="28">
        <f>MAX($C$37,$C$49,$C$61,$C$73,$C$85)</f>
        <v>218.728658</v>
      </c>
      <c r="I61" s="10">
        <f t="shared" si="1"/>
        <v>23.194272999999995</v>
      </c>
      <c r="J61" s="10">
        <f t="shared" si="1"/>
        <v>76.621701000000002</v>
      </c>
      <c r="K61" s="10">
        <f t="shared" si="1"/>
        <v>9.2955129999999997</v>
      </c>
      <c r="N61" s="10"/>
    </row>
    <row r="62" spans="1:14" x14ac:dyDescent="0.25">
      <c r="A62" s="1">
        <v>45231</v>
      </c>
      <c r="B62" s="10">
        <v>113.160725</v>
      </c>
      <c r="C62" s="10">
        <v>221.53345100000001</v>
      </c>
      <c r="E62" s="28">
        <f>MIN($B$38,$B$50,$B$62,$B$74,$B$86)</f>
        <v>113.160725</v>
      </c>
      <c r="F62" s="28">
        <f>MAX($B$38,$B$50,$B$62,$B$74,$B$86)</f>
        <v>131.69239400000001</v>
      </c>
      <c r="G62" s="28">
        <f>MIN($C$38,$C$50,$C$62,$C$74,$C$86)</f>
        <v>219.54405600000001</v>
      </c>
      <c r="H62" s="28">
        <f>MAX($C$38,$C$50,$C$62,$C$74,$C$86)</f>
        <v>221.53345100000001</v>
      </c>
      <c r="I62" s="10">
        <f t="shared" si="1"/>
        <v>18.531669000000008</v>
      </c>
      <c r="J62" s="10">
        <f t="shared" si="1"/>
        <v>87.851662000000005</v>
      </c>
      <c r="K62" s="10">
        <f t="shared" si="1"/>
        <v>1.9893950000000018</v>
      </c>
      <c r="N62" s="10"/>
    </row>
    <row r="63" spans="1:14" x14ac:dyDescent="0.25">
      <c r="A63" s="1">
        <v>45261</v>
      </c>
      <c r="B63" s="10">
        <v>130.48589899999999</v>
      </c>
      <c r="C63" s="10">
        <v>240.716757</v>
      </c>
      <c r="E63" s="28">
        <f>MIN($B$39,$B$51,$B$63,$B$75,$B$87)</f>
        <v>118.89921</v>
      </c>
      <c r="F63" s="28">
        <f>MAX($B$39,$B$51,$B$63,$B$75,$B$87)</f>
        <v>130.48589899999999</v>
      </c>
      <c r="G63" s="28">
        <f>MIN($C$39,$C$51,$C$63,$C$75,$C$87)</f>
        <v>224.41015400000001</v>
      </c>
      <c r="H63" s="28">
        <f>MAX($C$39,$C$51,$C$63,$C$75,$C$87)</f>
        <v>243.79028099999999</v>
      </c>
      <c r="I63" s="10">
        <f t="shared" si="1"/>
        <v>11.586688999999993</v>
      </c>
      <c r="J63" s="10">
        <f t="shared" si="1"/>
        <v>93.924255000000016</v>
      </c>
      <c r="K63" s="10">
        <f t="shared" si="1"/>
        <v>19.380126999999987</v>
      </c>
      <c r="N63" s="10"/>
    </row>
    <row r="64" spans="1:14" x14ac:dyDescent="0.25">
      <c r="A64" s="1">
        <v>45292</v>
      </c>
      <c r="B64" s="10">
        <v>128.940808</v>
      </c>
      <c r="C64" s="10">
        <v>252.09595899999999</v>
      </c>
      <c r="E64" s="28">
        <f>MIN($B$28,$B$40,$B$52,$B$64,$B$76)</f>
        <v>119.93326</v>
      </c>
      <c r="F64" s="28">
        <f>MAX($B$28,$B$40,$B$52,$B$64,$B$76)</f>
        <v>164.05760799999999</v>
      </c>
      <c r="G64" s="28">
        <f>MIN($C$28,$C$40,$C$52,$C$64,$C$76)</f>
        <v>239.63172499999999</v>
      </c>
      <c r="H64" s="28">
        <f>MAX($C$28,$C$40,$C$52,$C$64,$C$76)</f>
        <v>255.361605</v>
      </c>
      <c r="I64" s="10">
        <f t="shared" si="1"/>
        <v>44.124347999999983</v>
      </c>
      <c r="J64" s="10">
        <f t="shared" si="1"/>
        <v>75.574117000000001</v>
      </c>
      <c r="K64" s="10">
        <f t="shared" si="1"/>
        <v>15.729880000000009</v>
      </c>
      <c r="N64" s="10"/>
    </row>
    <row r="65" spans="1:14" x14ac:dyDescent="0.25">
      <c r="A65" s="1">
        <v>45323</v>
      </c>
      <c r="B65" s="10">
        <v>117.92239600000001</v>
      </c>
      <c r="C65" s="10">
        <v>240.68621099999999</v>
      </c>
      <c r="E65" s="28">
        <f>MIN($B$29,$B$41,$B$53,$B$65,$B$77)</f>
        <v>117.92239600000001</v>
      </c>
      <c r="F65" s="28">
        <f>MAX($B$29,$B$41,$B$53,$B$65,$B$77)</f>
        <v>144.01243700000001</v>
      </c>
      <c r="G65" s="28">
        <f>MIN($C$29,$C$41,$C$53,$C$65,$C$77)</f>
        <v>240.68621099999999</v>
      </c>
      <c r="H65" s="28">
        <f>MAX($C$29,$C$41,$C$53,$C$65,$C$77)</f>
        <v>250.26103599999999</v>
      </c>
      <c r="I65" s="10">
        <f t="shared" si="1"/>
        <v>26.090040999999999</v>
      </c>
      <c r="J65" s="10">
        <f t="shared" si="1"/>
        <v>96.67377399999998</v>
      </c>
      <c r="K65" s="10">
        <f t="shared" si="1"/>
        <v>9.5748250000000041</v>
      </c>
      <c r="N65" s="10"/>
    </row>
    <row r="66" spans="1:14" x14ac:dyDescent="0.25">
      <c r="A66" s="1">
        <v>45352</v>
      </c>
      <c r="B66" s="10">
        <v>121.54455</v>
      </c>
      <c r="C66" s="10">
        <v>233.531848</v>
      </c>
      <c r="E66" s="28">
        <f>MIN($B$30,$B$42,$B$54,$B$66,$B$78)</f>
        <v>111.693021</v>
      </c>
      <c r="F66" s="28">
        <f>MAX($B$30,$B$42,$B$54,$B$66,$B$78)</f>
        <v>146.07853600000001</v>
      </c>
      <c r="G66" s="28">
        <f>MIN($C$30,$C$42,$C$54,$C$66,$C$78)</f>
        <v>225.20362700000001</v>
      </c>
      <c r="H66" s="28">
        <f>MAX($C$30,$C$42,$C$54,$C$66,$C$78)</f>
        <v>238.50202100000001</v>
      </c>
      <c r="I66" s="10">
        <f t="shared" si="1"/>
        <v>34.385515000000012</v>
      </c>
      <c r="J66" s="10">
        <f t="shared" si="1"/>
        <v>79.125090999999998</v>
      </c>
      <c r="K66" s="10">
        <f t="shared" si="1"/>
        <v>13.298394000000002</v>
      </c>
      <c r="N66" s="10"/>
    </row>
    <row r="67" spans="1:14" x14ac:dyDescent="0.25">
      <c r="A67" s="1">
        <v>45383</v>
      </c>
      <c r="B67" s="10">
        <v>118.118452</v>
      </c>
      <c r="C67" s="10">
        <v>233.70503299999999</v>
      </c>
      <c r="E67" s="28">
        <f>MIN($B$31,$B$43,$B$55,$B$67,$B$79)</f>
        <v>106.291242</v>
      </c>
      <c r="F67" s="28">
        <f>MAX($B$31,$B$43,$B$55,$B$67,$B$79)</f>
        <v>137.21829700000001</v>
      </c>
      <c r="G67" s="28">
        <f>MIN($C$31,$C$43,$C$55,$C$67,$C$79)</f>
        <v>223.64209</v>
      </c>
      <c r="H67" s="28">
        <f>MAX($C$31,$C$43,$C$55,$C$67,$C$79)</f>
        <v>238.62245100000001</v>
      </c>
      <c r="I67" s="10">
        <f t="shared" si="1"/>
        <v>30.92705500000001</v>
      </c>
      <c r="J67" s="10">
        <f t="shared" si="1"/>
        <v>86.423792999999989</v>
      </c>
      <c r="K67" s="10">
        <f t="shared" si="1"/>
        <v>14.980361000000016</v>
      </c>
      <c r="N67" s="10"/>
    </row>
    <row r="68" spans="1:14" x14ac:dyDescent="0.25">
      <c r="A68" s="1">
        <v>45413</v>
      </c>
      <c r="B68" s="10">
        <v>121.933621</v>
      </c>
      <c r="C68" s="10">
        <v>231.654179</v>
      </c>
      <c r="E68" s="28">
        <f>MIN($B$32,$B$44,$B$56,$B$68,$B$80)</f>
        <v>109.712137</v>
      </c>
      <c r="F68" s="28">
        <f>MAX($B$32,$B$44,$B$56,$B$68,$B$80)</f>
        <v>139.59954400000001</v>
      </c>
      <c r="G68" s="28">
        <f>MIN($C$32,$C$44,$C$56,$C$68,$C$80)</f>
        <v>220.72221500000001</v>
      </c>
      <c r="H68" s="28">
        <f>MAX($C$32,$C$44,$C$56,$C$68,$C$80)</f>
        <v>240.175715</v>
      </c>
      <c r="I68" s="10">
        <f t="shared" si="1"/>
        <v>29.88740700000001</v>
      </c>
      <c r="J68" s="10">
        <f t="shared" si="1"/>
        <v>81.122670999999997</v>
      </c>
      <c r="K68" s="10">
        <f t="shared" si="1"/>
        <v>19.453499999999991</v>
      </c>
      <c r="N68" s="10"/>
    </row>
    <row r="69" spans="1:14" x14ac:dyDescent="0.25">
      <c r="A69" s="1">
        <v>45444</v>
      </c>
      <c r="B69" s="10">
        <v>123.628377</v>
      </c>
      <c r="C69" s="10">
        <v>232.51895099999999</v>
      </c>
      <c r="E69" s="28">
        <f>MIN($B$33,$B$45,$B$57,$B$69,$B$81)</f>
        <v>108.42900400000001</v>
      </c>
      <c r="F69" s="28">
        <f>MAX($B$33,$B$45,$B$57,$B$69,$B$81)</f>
        <v>140.132555</v>
      </c>
      <c r="G69" s="28">
        <f>MIN($C$33,$C$45,$C$57,$C$69,$C$81)</f>
        <v>221.01629</v>
      </c>
      <c r="H69" s="28">
        <f>MAX($C$33,$C$45,$C$57,$C$69,$C$81)</f>
        <v>237.28622200000001</v>
      </c>
      <c r="I69" s="10">
        <f t="shared" si="1"/>
        <v>31.70355099999999</v>
      </c>
      <c r="J69" s="10">
        <f t="shared" si="1"/>
        <v>80.883735000000001</v>
      </c>
      <c r="K69" s="10">
        <f t="shared" si="1"/>
        <v>16.269932000000011</v>
      </c>
      <c r="N69" s="10"/>
    </row>
    <row r="70" spans="1:14" x14ac:dyDescent="0.25">
      <c r="A70" s="1">
        <v>45474</v>
      </c>
      <c r="B70" s="10">
        <v>129.87731600000001</v>
      </c>
      <c r="C70" s="10">
        <v>224.38041699999999</v>
      </c>
      <c r="E70" s="28">
        <f>MIN($B$34,$B$46,$B$58,$B$70,$B$82)</f>
        <v>112.565973</v>
      </c>
      <c r="F70" s="28">
        <f>MAX($B$34,$B$46,$B$58,$B$70,$B$82)</f>
        <v>142.13915600000001</v>
      </c>
      <c r="G70" s="28">
        <f>MIN($C$34,$C$46,$C$58,$C$70,$C$82)</f>
        <v>220.87479500000001</v>
      </c>
      <c r="H70" s="28">
        <f>MAX($C$34,$C$46,$C$58,$C$70,$C$82)</f>
        <v>230.76469800000001</v>
      </c>
      <c r="I70" s="10">
        <f t="shared" si="1"/>
        <v>29.573183000000014</v>
      </c>
      <c r="J70" s="10">
        <f t="shared" si="1"/>
        <v>78.735638999999992</v>
      </c>
      <c r="K70" s="10">
        <f t="shared" si="1"/>
        <v>9.8899030000000039</v>
      </c>
      <c r="N70" s="10"/>
    </row>
    <row r="71" spans="1:14" x14ac:dyDescent="0.25">
      <c r="A71" s="1">
        <v>45505</v>
      </c>
      <c r="B71" s="10">
        <v>126.210285</v>
      </c>
      <c r="C71" s="10">
        <v>220.700153</v>
      </c>
      <c r="E71" s="28">
        <f>MIN($B$35,$B$47,$B$59,$B$71,$B$83)</f>
        <v>113.121844</v>
      </c>
      <c r="F71" s="28">
        <f>MAX($B$35,$B$47,$B$59,$B$71,$B$83)</f>
        <v>137.625441</v>
      </c>
      <c r="G71" s="28">
        <f>MIN($C$35,$C$47,$C$59,$C$71,$C$83)</f>
        <v>215.59122500000001</v>
      </c>
      <c r="H71" s="28">
        <f>MAX($C$35,$C$47,$C$59,$C$71,$C$83)</f>
        <v>225.55103199999999</v>
      </c>
      <c r="I71" s="10">
        <f t="shared" si="1"/>
        <v>24.503596999999999</v>
      </c>
      <c r="J71" s="10">
        <f t="shared" si="1"/>
        <v>77.965784000000014</v>
      </c>
      <c r="K71" s="10">
        <f t="shared" si="1"/>
        <v>9.9598069999999836</v>
      </c>
      <c r="N71" s="10"/>
    </row>
    <row r="72" spans="1:14" x14ac:dyDescent="0.25">
      <c r="A72" s="1">
        <v>45536</v>
      </c>
      <c r="B72" s="10">
        <v>124.645759</v>
      </c>
      <c r="C72" s="10">
        <v>219.772919</v>
      </c>
      <c r="E72" s="28">
        <f>MIN($B$36,$B$48,$B$60,$B$72,$B$84)</f>
        <v>110.53083700000001</v>
      </c>
      <c r="F72" s="28">
        <f>MAX($B$36,$B$48,$B$60,$B$72,$B$84)</f>
        <v>132.095395</v>
      </c>
      <c r="G72" s="28">
        <f>MIN($C$36,$C$48,$C$60,$C$72,$C$84)</f>
        <v>209.51571100000001</v>
      </c>
      <c r="H72" s="28">
        <f>MAX($C$36,$C$48,$C$60,$C$72,$C$84)</f>
        <v>227.885199</v>
      </c>
      <c r="I72" s="10">
        <f t="shared" si="1"/>
        <v>21.564557999999991</v>
      </c>
      <c r="J72" s="10">
        <f t="shared" si="1"/>
        <v>77.420316000000014</v>
      </c>
      <c r="K72" s="10">
        <f t="shared" si="1"/>
        <v>18.36948799999999</v>
      </c>
      <c r="N72" s="10"/>
    </row>
    <row r="73" spans="1:14" x14ac:dyDescent="0.25">
      <c r="A73" s="1">
        <v>45566</v>
      </c>
      <c r="B73" s="10">
        <v>117.206614</v>
      </c>
      <c r="C73" s="10">
        <v>212.574747</v>
      </c>
      <c r="E73" s="28">
        <f>MIN($B$37,$B$49,$B$61,$B$73,$B$85)</f>
        <v>109.617171</v>
      </c>
      <c r="F73" s="28">
        <f>MAX($B$37,$B$49,$B$61,$B$73,$B$85)</f>
        <v>132.81144399999999</v>
      </c>
      <c r="G73" s="28">
        <f>MIN($C$37,$C$49,$C$61,$C$73,$C$85)</f>
        <v>209.433145</v>
      </c>
      <c r="H73" s="28">
        <f>MAX($C$37,$C$49,$C$61,$C$73,$C$85)</f>
        <v>218.728658</v>
      </c>
      <c r="I73" s="10">
        <f t="shared" si="1"/>
        <v>23.194272999999995</v>
      </c>
      <c r="J73" s="10">
        <f t="shared" si="1"/>
        <v>76.621701000000002</v>
      </c>
      <c r="K73" s="10">
        <f t="shared" si="1"/>
        <v>9.2955129999999997</v>
      </c>
      <c r="N73" s="10"/>
    </row>
    <row r="74" spans="1:14" x14ac:dyDescent="0.25">
      <c r="A74" s="1">
        <v>45597</v>
      </c>
      <c r="B74" s="10">
        <v>125.21517299999999</v>
      </c>
      <c r="C74" s="10">
        <v>221.03006099999999</v>
      </c>
      <c r="E74" s="28">
        <f>MIN($B$38,$B$50,$B$62,$B$74,$B$86)</f>
        <v>113.160725</v>
      </c>
      <c r="F74" s="28">
        <f>MAX($B$38,$B$50,$B$62,$B$74,$B$86)</f>
        <v>131.69239400000001</v>
      </c>
      <c r="G74" s="28">
        <f>MIN($C$38,$C$50,$C$62,$C$74,$C$86)</f>
        <v>219.54405600000001</v>
      </c>
      <c r="H74" s="28">
        <f>MAX($C$38,$C$50,$C$62,$C$74,$C$86)</f>
        <v>221.53345100000001</v>
      </c>
      <c r="I74" s="10">
        <f t="shared" si="1"/>
        <v>18.531669000000008</v>
      </c>
      <c r="J74" s="10">
        <f t="shared" si="1"/>
        <v>87.851662000000005</v>
      </c>
      <c r="K74" s="10">
        <f t="shared" si="1"/>
        <v>1.9893950000000018</v>
      </c>
      <c r="N74" s="10"/>
    </row>
    <row r="75" spans="1:14" x14ac:dyDescent="0.25">
      <c r="A75" s="1">
        <v>45627</v>
      </c>
      <c r="B75" s="10">
        <v>130.42120399999999</v>
      </c>
      <c r="C75" s="10">
        <v>238.21676099999999</v>
      </c>
      <c r="E75" s="28">
        <f>MIN($B$39,$B$51,$B$63,$B$75,$B$87)</f>
        <v>118.89921</v>
      </c>
      <c r="F75" s="28">
        <f>MAX($B$39,$B$51,$B$63,$B$75,$B$87)</f>
        <v>130.48589899999999</v>
      </c>
      <c r="G75" s="28">
        <f>MIN($C$39,$C$51,$C$63,$C$75,$C$87)</f>
        <v>224.41015400000001</v>
      </c>
      <c r="H75" s="28">
        <f>MAX($C$39,$C$51,$C$63,$C$75,$C$87)</f>
        <v>243.79028099999999</v>
      </c>
      <c r="I75" s="10">
        <f t="shared" si="1"/>
        <v>11.586688999999993</v>
      </c>
      <c r="J75" s="10">
        <f t="shared" si="1"/>
        <v>93.924255000000016</v>
      </c>
      <c r="K75" s="10">
        <f t="shared" si="1"/>
        <v>19.380126999999987</v>
      </c>
      <c r="N75" s="10"/>
    </row>
    <row r="76" spans="1:14" x14ac:dyDescent="0.25">
      <c r="A76" s="1">
        <v>45658</v>
      </c>
      <c r="B76" s="10">
        <v>119.93326</v>
      </c>
      <c r="C76" s="10">
        <v>251.069999</v>
      </c>
      <c r="E76" s="28">
        <f>MIN($B$28,$B$40,$B$52,$B$64,$B$76)</f>
        <v>119.93326</v>
      </c>
      <c r="F76" s="28">
        <f>MAX($B$28,$B$40,$B$52,$B$64,$B$76)</f>
        <v>164.05760799999999</v>
      </c>
      <c r="G76" s="28">
        <f>MIN($C$28,$C$40,$C$52,$C$64,$C$76)</f>
        <v>239.63172499999999</v>
      </c>
      <c r="H76" s="28">
        <f>MAX($C$28,$C$40,$C$52,$C$64,$C$76)</f>
        <v>255.361605</v>
      </c>
      <c r="I76" s="10">
        <f t="shared" si="1"/>
        <v>44.124347999999983</v>
      </c>
      <c r="J76" s="10">
        <f t="shared" si="1"/>
        <v>75.574117000000001</v>
      </c>
      <c r="K76" s="10">
        <f t="shared" si="1"/>
        <v>15.729880000000009</v>
      </c>
      <c r="N76" s="10"/>
    </row>
    <row r="77" spans="1:14" x14ac:dyDescent="0.25">
      <c r="A77" s="1">
        <v>45689</v>
      </c>
      <c r="B77" s="10">
        <v>119.388324</v>
      </c>
      <c r="C77" s="10">
        <v>243.69924399999999</v>
      </c>
      <c r="E77" s="28">
        <f>MIN($B$29,$B$41,$B$53,$B$65,$B$77)</f>
        <v>117.92239600000001</v>
      </c>
      <c r="F77" s="28">
        <f>MAX($B$29,$B$41,$B$53,$B$65,$B$77)</f>
        <v>144.01243700000001</v>
      </c>
      <c r="G77" s="28">
        <f>MIN($C$29,$C$41,$C$53,$C$65,$C$77)</f>
        <v>240.68621099999999</v>
      </c>
      <c r="H77" s="28">
        <f>MAX($C$29,$C$41,$C$53,$C$65,$C$77)</f>
        <v>250.26103599999999</v>
      </c>
      <c r="I77" s="10">
        <f t="shared" si="1"/>
        <v>26.090040999999999</v>
      </c>
      <c r="J77" s="10">
        <f t="shared" si="1"/>
        <v>96.67377399999998</v>
      </c>
      <c r="K77" s="10">
        <f t="shared" si="1"/>
        <v>9.5748250000000041</v>
      </c>
      <c r="N77" s="10"/>
    </row>
    <row r="78" spans="1:14" x14ac:dyDescent="0.25">
      <c r="A78" s="1">
        <v>45717</v>
      </c>
      <c r="B78" s="10">
        <v>116.82599999999999</v>
      </c>
      <c r="C78" s="10">
        <v>233.762238</v>
      </c>
      <c r="E78" s="28">
        <f>MIN($B$30,$B$42,$B$54,$B$66,$B$78)</f>
        <v>111.693021</v>
      </c>
      <c r="F78" s="28">
        <f>MAX($B$30,$B$42,$B$54,$B$66,$B$78)</f>
        <v>146.07853600000001</v>
      </c>
      <c r="G78" s="28">
        <f>MIN($C$30,$C$42,$C$54,$C$66,$C$78)</f>
        <v>225.20362700000001</v>
      </c>
      <c r="H78" s="28">
        <f>MAX($C$30,$C$42,$C$54,$C$66,$C$78)</f>
        <v>238.50202100000001</v>
      </c>
      <c r="I78" s="10">
        <f t="shared" si="1"/>
        <v>34.385515000000012</v>
      </c>
      <c r="J78" s="10">
        <f t="shared" si="1"/>
        <v>79.125090999999998</v>
      </c>
      <c r="K78" s="10">
        <f t="shared" si="1"/>
        <v>13.298394000000002</v>
      </c>
      <c r="N78" s="10"/>
    </row>
    <row r="79" spans="1:14" x14ac:dyDescent="0.25">
      <c r="A79" s="1">
        <v>45748</v>
      </c>
      <c r="B79" s="10">
        <v>110.512704</v>
      </c>
      <c r="C79" s="10">
        <v>228.244021</v>
      </c>
      <c r="E79" s="28">
        <f>MIN($B$31,$B$43,$B$55,$B$67,$B$79)</f>
        <v>106.291242</v>
      </c>
      <c r="F79" s="28">
        <f>MAX($B$31,$B$43,$B$55,$B$67,$B$79)</f>
        <v>137.21829700000001</v>
      </c>
      <c r="G79" s="28">
        <f>MIN($C$31,$C$43,$C$55,$C$67,$C$79)</f>
        <v>223.64209</v>
      </c>
      <c r="H79" s="28">
        <f>MAX($C$31,$C$43,$C$55,$C$67,$C$79)</f>
        <v>238.62245100000001</v>
      </c>
      <c r="I79" s="10">
        <f t="shared" si="1"/>
        <v>30.92705500000001</v>
      </c>
      <c r="J79" s="10">
        <f t="shared" si="1"/>
        <v>86.423792999999989</v>
      </c>
      <c r="K79" s="10">
        <f t="shared" si="1"/>
        <v>14.980361000000016</v>
      </c>
      <c r="N79" s="10"/>
    </row>
    <row r="80" spans="1:14" x14ac:dyDescent="0.25">
      <c r="A80" s="1">
        <v>45778</v>
      </c>
      <c r="B80" s="10">
        <v>112.303951</v>
      </c>
      <c r="C80" s="10">
        <v>229.03829999999999</v>
      </c>
      <c r="E80" s="28">
        <f>MIN($B$32,$B$44,$B$56,$B$68,$B$80)</f>
        <v>109.712137</v>
      </c>
      <c r="F80" s="28">
        <f>MAX($B$32,$B$44,$B$56,$B$68,$B$80)</f>
        <v>139.59954400000001</v>
      </c>
      <c r="G80" s="28">
        <f>MIN($C$32,$C$44,$C$56,$C$68,$C$80)</f>
        <v>220.72221500000001</v>
      </c>
      <c r="H80" s="28">
        <f>MAX($C$32,$C$44,$C$56,$C$68,$C$80)</f>
        <v>240.175715</v>
      </c>
      <c r="I80" s="10">
        <f t="shared" si="1"/>
        <v>29.88740700000001</v>
      </c>
      <c r="J80" s="10">
        <f t="shared" si="1"/>
        <v>81.122670999999997</v>
      </c>
      <c r="K80" s="10">
        <f t="shared" si="1"/>
        <v>19.453499999999991</v>
      </c>
      <c r="N80" s="10"/>
    </row>
    <row r="81" spans="1:14" x14ac:dyDescent="0.25">
      <c r="A81" s="1">
        <v>45809</v>
      </c>
      <c r="B81" s="10">
        <v>108.42900400000001</v>
      </c>
      <c r="C81" s="10">
        <v>232.826528</v>
      </c>
      <c r="E81" s="28">
        <f>MIN($B$33,$B$45,$B$57,$B$69,$B$81)</f>
        <v>108.42900400000001</v>
      </c>
      <c r="F81" s="28">
        <f>MAX($B$33,$B$45,$B$57,$B$69,$B$81)</f>
        <v>140.132555</v>
      </c>
      <c r="G81" s="28">
        <f>MIN($C$33,$C$45,$C$57,$C$69,$C$81)</f>
        <v>221.01629</v>
      </c>
      <c r="H81" s="28">
        <f>MAX($C$33,$C$45,$C$57,$C$69,$C$81)</f>
        <v>237.28622200000001</v>
      </c>
      <c r="I81" s="10">
        <f t="shared" si="1"/>
        <v>31.70355099999999</v>
      </c>
      <c r="J81" s="10">
        <f t="shared" si="1"/>
        <v>80.883735000000001</v>
      </c>
      <c r="K81" s="10">
        <f t="shared" si="1"/>
        <v>16.269932000000011</v>
      </c>
      <c r="N81" s="10"/>
    </row>
    <row r="82" spans="1:14" x14ac:dyDescent="0.25">
      <c r="A82" s="1">
        <v>45839</v>
      </c>
      <c r="B82" s="10">
        <v>112.565973</v>
      </c>
      <c r="C82" s="10">
        <v>229.508984</v>
      </c>
      <c r="E82" s="28">
        <f>MIN($B$34,$B$46,$B$58,$B$70,$B$82)</f>
        <v>112.565973</v>
      </c>
      <c r="F82" s="28">
        <f>MAX($B$34,$B$46,$B$58,$B$70,$B$82)</f>
        <v>142.13915600000001</v>
      </c>
      <c r="G82" s="28">
        <f>MIN($C$34,$C$46,$C$58,$C$70,$C$82)</f>
        <v>220.87479500000001</v>
      </c>
      <c r="H82" s="28">
        <f>MAX($C$34,$C$46,$C$58,$C$70,$C$82)</f>
        <v>230.76469800000001</v>
      </c>
      <c r="I82" s="10">
        <f t="shared" si="1"/>
        <v>29.573183000000014</v>
      </c>
      <c r="J82" s="10">
        <f t="shared" si="1"/>
        <v>78.735638999999992</v>
      </c>
      <c r="K82" s="10">
        <f t="shared" si="1"/>
        <v>9.8899030000000039</v>
      </c>
      <c r="N82" s="10"/>
    </row>
    <row r="83" spans="1:14" x14ac:dyDescent="0.25">
      <c r="A83" s="1">
        <v>45870</v>
      </c>
      <c r="B83" s="10">
        <v>122.750837</v>
      </c>
      <c r="C83" s="10">
        <v>222.48826</v>
      </c>
      <c r="E83" s="28">
        <f>MIN($B$35,$B$47,$B$59,$B$71,$B$83)</f>
        <v>113.121844</v>
      </c>
      <c r="F83" s="28">
        <f>MAX($B$35,$B$47,$B$59,$B$71,$B$83)</f>
        <v>137.625441</v>
      </c>
      <c r="G83" s="28">
        <f>MIN($C$35,$C$47,$C$59,$C$71,$C$83)</f>
        <v>215.59122500000001</v>
      </c>
      <c r="H83" s="28">
        <f>MAX($C$35,$C$47,$C$59,$C$71,$C$83)</f>
        <v>225.55103199999999</v>
      </c>
      <c r="I83" s="10">
        <f t="shared" si="1"/>
        <v>24.503596999999999</v>
      </c>
      <c r="J83" s="10">
        <f t="shared" si="1"/>
        <v>77.965784000000014</v>
      </c>
      <c r="K83" s="10">
        <f t="shared" si="1"/>
        <v>9.9598069999999836</v>
      </c>
      <c r="N83" s="10"/>
    </row>
    <row r="84" spans="1:14" x14ac:dyDescent="0.25">
      <c r="A84" s="1">
        <v>45901</v>
      </c>
      <c r="B84" s="10">
        <v>125.235625</v>
      </c>
      <c r="C84" s="10">
        <v>223.20902699999999</v>
      </c>
      <c r="E84" s="28">
        <f>MIN($B$36,$B$48,$B$60,$B$72,$B$84)</f>
        <v>110.53083700000001</v>
      </c>
      <c r="F84" s="28">
        <f>MAX($B$36,$B$48,$B$60,$B$72,$B$84)</f>
        <v>132.095395</v>
      </c>
      <c r="G84" s="28">
        <f>MIN($C$36,$C$48,$C$60,$C$72,$C$84)</f>
        <v>209.51571100000001</v>
      </c>
      <c r="H84" s="28">
        <f>MAX($C$36,$C$48,$C$60,$C$72,$C$84)</f>
        <v>227.885199</v>
      </c>
      <c r="I84" s="10">
        <f t="shared" si="1"/>
        <v>21.564557999999991</v>
      </c>
      <c r="J84" s="10">
        <f t="shared" si="1"/>
        <v>77.420316000000014</v>
      </c>
      <c r="K84" s="10">
        <f t="shared" si="1"/>
        <v>18.36948799999999</v>
      </c>
      <c r="N84" s="10"/>
    </row>
    <row r="85" spans="1:14" x14ac:dyDescent="0.25">
      <c r="A85" s="1">
        <v>45931</v>
      </c>
      <c r="B85" s="10">
        <v>112.212013</v>
      </c>
      <c r="C85" s="10">
        <v>209.433145</v>
      </c>
      <c r="E85" s="28">
        <f>MIN($B$37,$B$49,$B$61,$B$73,$B$85)</f>
        <v>109.617171</v>
      </c>
      <c r="F85" s="28">
        <f>MAX($B$37,$B$49,$B$61,$B$73,$B$85)</f>
        <v>132.81144399999999</v>
      </c>
      <c r="G85" s="28">
        <f>MIN($C$37,$C$49,$C$61,$C$73,$C$85)</f>
        <v>209.433145</v>
      </c>
      <c r="H85" s="28">
        <f>MAX($C$37,$C$49,$C$61,$C$73,$C$85)</f>
        <v>218.728658</v>
      </c>
      <c r="I85" s="10">
        <f t="shared" si="1"/>
        <v>23.194272999999995</v>
      </c>
      <c r="J85" s="10">
        <f t="shared" si="1"/>
        <v>76.621701000000002</v>
      </c>
      <c r="K85" s="10">
        <f t="shared" si="1"/>
        <v>9.2955129999999997</v>
      </c>
      <c r="N85" s="10"/>
    </row>
    <row r="86" spans="1:14" x14ac:dyDescent="0.25">
      <c r="A86" s="1">
        <v>45962</v>
      </c>
      <c r="B86" s="10">
        <v>120.582696</v>
      </c>
      <c r="C86" s="10">
        <v>219.54405600000001</v>
      </c>
      <c r="E86" s="28">
        <f>MIN($B$38,$B$50,$B$62,$B$74,$B$86)</f>
        <v>113.160725</v>
      </c>
      <c r="F86" s="28">
        <f>MAX($B$38,$B$50,$B$62,$B$74,$B$86)</f>
        <v>131.69239400000001</v>
      </c>
      <c r="G86" s="28">
        <f>MIN($C$38,$C$50,$C$62,$C$74,$C$86)</f>
        <v>219.54405600000001</v>
      </c>
      <c r="H86" s="28">
        <f>MAX($C$38,$C$50,$C$62,$C$74,$C$86)</f>
        <v>221.53345100000001</v>
      </c>
      <c r="I86" s="10">
        <f t="shared" si="1"/>
        <v>18.531669000000008</v>
      </c>
      <c r="J86" s="10">
        <f t="shared" si="1"/>
        <v>87.851662000000005</v>
      </c>
      <c r="K86" s="10">
        <f t="shared" si="1"/>
        <v>1.9893950000000018</v>
      </c>
      <c r="N86" s="10"/>
    </row>
    <row r="87" spans="1:14" x14ac:dyDescent="0.25">
      <c r="A87" s="1">
        <v>45992</v>
      </c>
      <c r="B87" s="10">
        <v>128.23035899999999</v>
      </c>
      <c r="C87" s="10">
        <v>243.79028099999999</v>
      </c>
      <c r="E87" s="28">
        <f>MIN($B$39,$B$51,$B$63,$B$75,$B$87)</f>
        <v>118.89921</v>
      </c>
      <c r="F87" s="28">
        <f>MAX($B$39,$B$51,$B$63,$B$75,$B$87)</f>
        <v>130.48589899999999</v>
      </c>
      <c r="G87" s="28">
        <f>MIN($C$39,$C$51,$C$63,$C$75,$C$87)</f>
        <v>224.41015400000001</v>
      </c>
      <c r="H87" s="28">
        <f>MAX($C$39,$C$51,$C$63,$C$75,$C$87)</f>
        <v>243.79028099999999</v>
      </c>
      <c r="I87" s="10">
        <f t="shared" si="1"/>
        <v>11.586688999999993</v>
      </c>
      <c r="J87" s="10">
        <f t="shared" si="1"/>
        <v>93.924255000000016</v>
      </c>
      <c r="K87" s="10">
        <f t="shared" si="1"/>
        <v>19.380126999999987</v>
      </c>
      <c r="N87" s="10"/>
    </row>
    <row r="88" spans="1:14" x14ac:dyDescent="0.25">
      <c r="A88" s="1">
        <v>46023</v>
      </c>
      <c r="B88" s="10">
        <v>127.181793</v>
      </c>
      <c r="C88" s="10">
        <v>261.03430400000002</v>
      </c>
      <c r="E88" s="28">
        <f>MIN($B$28,$B$40,$B$52,$B$64,$B$76)</f>
        <v>119.93326</v>
      </c>
      <c r="F88" s="28">
        <f>MAX($B$28,$B$40,$B$52,$B$64,$B$76)</f>
        <v>164.05760799999999</v>
      </c>
      <c r="G88" s="28">
        <f>MIN($C$28,$C$40,$C$52,$C$64,$C$76)</f>
        <v>239.63172499999999</v>
      </c>
      <c r="H88" s="28">
        <f>MAX($C$28,$C$40,$C$52,$C$64,$C$76)</f>
        <v>255.361605</v>
      </c>
      <c r="I88" s="10">
        <f t="shared" si="1"/>
        <v>44.124347999999983</v>
      </c>
      <c r="J88" s="10">
        <f t="shared" si="1"/>
        <v>75.574117000000001</v>
      </c>
      <c r="K88" s="10">
        <f t="shared" si="1"/>
        <v>15.729880000000009</v>
      </c>
      <c r="N88" s="10"/>
    </row>
    <row r="89" spans="1:14" x14ac:dyDescent="0.25">
      <c r="A89" s="1">
        <v>46054</v>
      </c>
      <c r="B89" s="10">
        <v>121.39591299999999</v>
      </c>
      <c r="C89" s="10">
        <v>253.92224999999999</v>
      </c>
      <c r="E89" s="28">
        <f>MIN($B$29,$B$41,$B$53,$B$65,$B$77)</f>
        <v>117.92239600000001</v>
      </c>
      <c r="F89" s="28">
        <f>MAX($B$29,$B$41,$B$53,$B$65,$B$77)</f>
        <v>144.01243700000001</v>
      </c>
      <c r="G89" s="28">
        <f>MIN($C$29,$C$41,$C$53,$C$65,$C$77)</f>
        <v>240.68621099999999</v>
      </c>
      <c r="H89" s="28">
        <f>MAX($C$29,$C$41,$C$53,$C$65,$C$77)</f>
        <v>250.26103599999999</v>
      </c>
      <c r="I89" s="10">
        <f t="shared" si="1"/>
        <v>26.090040999999999</v>
      </c>
      <c r="J89" s="10">
        <f t="shared" si="1"/>
        <v>96.67377399999998</v>
      </c>
      <c r="K89" s="10">
        <f t="shared" si="1"/>
        <v>9.5748250000000041</v>
      </c>
      <c r="N89" s="10"/>
    </row>
    <row r="90" spans="1:14" x14ac:dyDescent="0.25">
      <c r="A90" s="1">
        <v>46082</v>
      </c>
      <c r="B90" s="10">
        <v>115.57899999999999</v>
      </c>
      <c r="C90" s="10">
        <v>239.726</v>
      </c>
      <c r="E90" s="28">
        <f>MIN($B$30,$B$42,$B$54,$B$66,$B$78)</f>
        <v>111.693021</v>
      </c>
      <c r="F90" s="28">
        <f>MAX($B$30,$B$42,$B$54,$B$66,$B$78)</f>
        <v>146.07853600000001</v>
      </c>
      <c r="G90" s="28">
        <f>MIN($C$30,$C$42,$C$54,$C$66,$C$78)</f>
        <v>225.20362700000001</v>
      </c>
      <c r="H90" s="28">
        <f>MAX($C$30,$C$42,$C$54,$C$66,$C$78)</f>
        <v>238.50202100000001</v>
      </c>
      <c r="I90" s="10">
        <f t="shared" si="1"/>
        <v>34.385515000000012</v>
      </c>
      <c r="J90" s="10">
        <f t="shared" si="1"/>
        <v>79.125090999999998</v>
      </c>
      <c r="K90" s="10">
        <f t="shared" si="1"/>
        <v>13.298394000000002</v>
      </c>
      <c r="N90" s="10"/>
    </row>
    <row r="91" spans="1:14" x14ac:dyDescent="0.25">
      <c r="A91" s="1">
        <v>46113</v>
      </c>
      <c r="B91" s="10">
        <v>102.345</v>
      </c>
      <c r="C91" s="10">
        <v>219.79499999999999</v>
      </c>
      <c r="E91" s="28">
        <f>MIN($B$31,$B$43,$B$55,$B$67,$B$79)</f>
        <v>106.291242</v>
      </c>
      <c r="F91" s="28">
        <f>MAX($B$31,$B$43,$B$55,$B$67,$B$79)</f>
        <v>137.21829700000001</v>
      </c>
      <c r="G91" s="28">
        <f>MIN($C$31,$C$43,$C$55,$C$67,$C$79)</f>
        <v>223.64209</v>
      </c>
      <c r="H91" s="28">
        <f>MAX($C$31,$C$43,$C$55,$C$67,$C$79)</f>
        <v>238.62245100000001</v>
      </c>
      <c r="I91" s="10">
        <f t="shared" si="1"/>
        <v>30.92705500000001</v>
      </c>
      <c r="J91" s="10">
        <f t="shared" si="1"/>
        <v>86.423792999999989</v>
      </c>
      <c r="K91" s="10">
        <f t="shared" si="1"/>
        <v>14.980361000000016</v>
      </c>
      <c r="N91" s="10"/>
    </row>
    <row r="92" spans="1:14" x14ac:dyDescent="0.25">
      <c r="A92" s="1">
        <v>46143</v>
      </c>
      <c r="B92" s="10">
        <v>100.7563</v>
      </c>
      <c r="C92" s="10">
        <v>220.4384</v>
      </c>
      <c r="E92" s="28">
        <f>MIN($B$32,$B$44,$B$56,$B$68,$B$80)</f>
        <v>109.712137</v>
      </c>
      <c r="F92" s="28">
        <f>MAX($B$32,$B$44,$B$56,$B$68,$B$80)</f>
        <v>139.59954400000001</v>
      </c>
      <c r="G92" s="28">
        <f>MIN($C$32,$C$44,$C$56,$C$68,$C$80)</f>
        <v>220.72221500000001</v>
      </c>
      <c r="H92" s="28">
        <f>MAX($C$32,$C$44,$C$56,$C$68,$C$80)</f>
        <v>240.175715</v>
      </c>
      <c r="I92" s="10">
        <f t="shared" ref="I92:K107" si="2">F92-E92</f>
        <v>29.88740700000001</v>
      </c>
      <c r="J92" s="10">
        <f t="shared" si="2"/>
        <v>81.122670999999997</v>
      </c>
      <c r="K92" s="10">
        <f t="shared" si="2"/>
        <v>19.453499999999991</v>
      </c>
      <c r="N92" s="10"/>
    </row>
    <row r="93" spans="1:14" x14ac:dyDescent="0.25">
      <c r="A93" s="1">
        <v>46174</v>
      </c>
      <c r="B93" s="10">
        <v>97.849609999999998</v>
      </c>
      <c r="C93" s="10">
        <v>220.71559999999999</v>
      </c>
      <c r="E93" s="28">
        <f>MIN($B$33,$B$45,$B$57,$B$69,$B$81)</f>
        <v>108.42900400000001</v>
      </c>
      <c r="F93" s="28">
        <f>MAX($B$33,$B$45,$B$57,$B$69,$B$81)</f>
        <v>140.132555</v>
      </c>
      <c r="G93" s="28">
        <f>MIN($C$33,$C$45,$C$57,$C$69,$C$81)</f>
        <v>221.01629</v>
      </c>
      <c r="H93" s="28">
        <f>MAX($C$33,$C$45,$C$57,$C$69,$C$81)</f>
        <v>237.28622200000001</v>
      </c>
      <c r="I93" s="10">
        <f t="shared" si="2"/>
        <v>31.70355099999999</v>
      </c>
      <c r="J93" s="10">
        <f t="shared" si="2"/>
        <v>80.883735000000001</v>
      </c>
      <c r="K93" s="10">
        <f t="shared" si="2"/>
        <v>16.269932000000011</v>
      </c>
      <c r="N93" s="10"/>
    </row>
    <row r="94" spans="1:14" x14ac:dyDescent="0.25">
      <c r="A94" s="1">
        <v>46204</v>
      </c>
      <c r="B94" s="10">
        <v>102.4743</v>
      </c>
      <c r="C94" s="10">
        <v>218.07740000000001</v>
      </c>
      <c r="E94" s="28">
        <f>MIN($B$34,$B$46,$B$58,$B$70,$B$82)</f>
        <v>112.565973</v>
      </c>
      <c r="F94" s="28">
        <f>MAX($B$34,$B$46,$B$58,$B$70,$B$82)</f>
        <v>142.13915600000001</v>
      </c>
      <c r="G94" s="28">
        <f>MIN($C$34,$C$46,$C$58,$C$70,$C$82)</f>
        <v>220.87479500000001</v>
      </c>
      <c r="H94" s="28">
        <f>MAX($C$34,$C$46,$C$58,$C$70,$C$82)</f>
        <v>230.76469800000001</v>
      </c>
      <c r="I94" s="10">
        <f t="shared" si="2"/>
        <v>29.573183000000014</v>
      </c>
      <c r="J94" s="10">
        <f t="shared" si="2"/>
        <v>78.735638999999992</v>
      </c>
      <c r="K94" s="10">
        <f t="shared" si="2"/>
        <v>9.8899030000000039</v>
      </c>
      <c r="N94" s="10"/>
    </row>
    <row r="95" spans="1:14" x14ac:dyDescent="0.25">
      <c r="A95" s="1">
        <v>46235</v>
      </c>
      <c r="B95" s="10">
        <v>105.1557</v>
      </c>
      <c r="C95" s="10">
        <v>213.25479999999999</v>
      </c>
      <c r="E95" s="28">
        <f>MIN($B$35,$B$47,$B$59,$B$71,$B$83)</f>
        <v>113.121844</v>
      </c>
      <c r="F95" s="28">
        <f>MAX($B$35,$B$47,$B$59,$B$71,$B$83)</f>
        <v>137.625441</v>
      </c>
      <c r="G95" s="28">
        <f>MIN($C$35,$C$47,$C$59,$C$71,$C$83)</f>
        <v>215.59122500000001</v>
      </c>
      <c r="H95" s="28">
        <f>MAX($C$35,$C$47,$C$59,$C$71,$C$83)</f>
        <v>225.55103199999999</v>
      </c>
      <c r="I95" s="10">
        <f t="shared" si="2"/>
        <v>24.503596999999999</v>
      </c>
      <c r="J95" s="10">
        <f t="shared" si="2"/>
        <v>77.965784000000014</v>
      </c>
      <c r="K95" s="10">
        <f t="shared" si="2"/>
        <v>9.9598069999999836</v>
      </c>
      <c r="N95" s="10"/>
    </row>
    <row r="96" spans="1:14" x14ac:dyDescent="0.25">
      <c r="A96" s="1">
        <v>46266</v>
      </c>
      <c r="B96" s="10">
        <v>105.65649999999999</v>
      </c>
      <c r="C96" s="10">
        <v>212.52760000000001</v>
      </c>
      <c r="E96" s="28">
        <f>MIN($B$36,$B$48,$B$60,$B$72,$B$84)</f>
        <v>110.53083700000001</v>
      </c>
      <c r="F96" s="28">
        <f>MAX($B$36,$B$48,$B$60,$B$72,$B$84)</f>
        <v>132.095395</v>
      </c>
      <c r="G96" s="28">
        <f>MIN($C$36,$C$48,$C$60,$C$72,$C$84)</f>
        <v>209.51571100000001</v>
      </c>
      <c r="H96" s="28">
        <f>MAX($C$36,$C$48,$C$60,$C$72,$C$84)</f>
        <v>227.885199</v>
      </c>
      <c r="I96" s="10">
        <f t="shared" si="2"/>
        <v>21.564557999999991</v>
      </c>
      <c r="J96" s="10">
        <f t="shared" si="2"/>
        <v>77.420316000000014</v>
      </c>
      <c r="K96" s="10">
        <f t="shared" si="2"/>
        <v>18.36948799999999</v>
      </c>
      <c r="N96" s="10"/>
    </row>
    <row r="97" spans="1:14" x14ac:dyDescent="0.25">
      <c r="A97" s="1">
        <v>46296</v>
      </c>
      <c r="B97" s="10">
        <v>98.346649999999997</v>
      </c>
      <c r="C97" s="10">
        <v>207.66669999999999</v>
      </c>
      <c r="E97" s="28">
        <f>MIN($B$37,$B$49,$B$61,$B$73,$B$85)</f>
        <v>109.617171</v>
      </c>
      <c r="F97" s="28">
        <f>MAX($B$37,$B$49,$B$61,$B$73,$B$85)</f>
        <v>132.81144399999999</v>
      </c>
      <c r="G97" s="28">
        <f>MIN($C$37,$C$49,$C$61,$C$73,$C$85)</f>
        <v>209.433145</v>
      </c>
      <c r="H97" s="28">
        <f>MAX($C$37,$C$49,$C$61,$C$73,$C$85)</f>
        <v>218.728658</v>
      </c>
      <c r="I97" s="10">
        <f t="shared" si="2"/>
        <v>23.194272999999995</v>
      </c>
      <c r="J97" s="10">
        <f t="shared" si="2"/>
        <v>76.621701000000002</v>
      </c>
      <c r="K97" s="10">
        <f t="shared" si="2"/>
        <v>9.2955129999999997</v>
      </c>
      <c r="N97" s="10"/>
    </row>
    <row r="98" spans="1:14" x14ac:dyDescent="0.25">
      <c r="A98" s="1">
        <v>46327</v>
      </c>
      <c r="B98" s="10">
        <v>105.4226</v>
      </c>
      <c r="C98" s="10">
        <v>215.43289999999999</v>
      </c>
      <c r="E98" s="28">
        <f>MIN($B$38,$B$50,$B$62,$B$74,$B$86)</f>
        <v>113.160725</v>
      </c>
      <c r="F98" s="28">
        <f>MAX($B$38,$B$50,$B$62,$B$74,$B$86)</f>
        <v>131.69239400000001</v>
      </c>
      <c r="G98" s="28">
        <f>MIN($C$38,$C$50,$C$62,$C$74,$C$86)</f>
        <v>219.54405600000001</v>
      </c>
      <c r="H98" s="28">
        <f>MAX($C$38,$C$50,$C$62,$C$74,$C$86)</f>
        <v>221.53345100000001</v>
      </c>
      <c r="I98" s="10">
        <f t="shared" si="2"/>
        <v>18.531669000000008</v>
      </c>
      <c r="J98" s="10">
        <f t="shared" si="2"/>
        <v>87.851662000000005</v>
      </c>
      <c r="K98" s="10">
        <f t="shared" si="2"/>
        <v>1.9893950000000018</v>
      </c>
      <c r="N98" s="10"/>
    </row>
    <row r="99" spans="1:14" x14ac:dyDescent="0.25">
      <c r="A99" s="1">
        <v>46357</v>
      </c>
      <c r="B99" s="10">
        <v>112.4144</v>
      </c>
      <c r="C99" s="10">
        <v>227.78020000000001</v>
      </c>
      <c r="E99" s="28">
        <f>MIN($B$39,$B$51,$B$63,$B$75,$B$87)</f>
        <v>118.89921</v>
      </c>
      <c r="F99" s="28">
        <f>MAX($B$39,$B$51,$B$63,$B$75,$B$87)</f>
        <v>130.48589899999999</v>
      </c>
      <c r="G99" s="28">
        <f>MIN($C$39,$C$51,$C$63,$C$75,$C$87)</f>
        <v>224.41015400000001</v>
      </c>
      <c r="H99" s="28">
        <f>MAX($C$39,$C$51,$C$63,$C$75,$C$87)</f>
        <v>243.79028099999999</v>
      </c>
      <c r="I99" s="10">
        <f t="shared" si="2"/>
        <v>11.586688999999993</v>
      </c>
      <c r="J99" s="10">
        <f t="shared" si="2"/>
        <v>93.924255000000016</v>
      </c>
      <c r="K99" s="10">
        <f t="shared" si="2"/>
        <v>19.380126999999987</v>
      </c>
      <c r="N99" s="10"/>
    </row>
    <row r="100" spans="1:14" x14ac:dyDescent="0.25">
      <c r="A100" s="1">
        <v>46388</v>
      </c>
      <c r="B100" s="10">
        <v>116.71169999999999</v>
      </c>
      <c r="C100" s="10">
        <v>243.50630000000001</v>
      </c>
      <c r="E100" s="28">
        <f>MIN($B$28,$B$40,$B$52,$B$64,$B$76)</f>
        <v>119.93326</v>
      </c>
      <c r="F100" s="28">
        <f>MAX($B$28,$B$40,$B$52,$B$64,$B$76)</f>
        <v>164.05760799999999</v>
      </c>
      <c r="G100" s="28">
        <f>MIN($C$28,$C$40,$C$52,$C$64,$C$76)</f>
        <v>239.63172499999999</v>
      </c>
      <c r="H100" s="28">
        <f>MAX($C$28,$C$40,$C$52,$C$64,$C$76)</f>
        <v>255.361605</v>
      </c>
      <c r="I100" s="10">
        <f t="shared" si="2"/>
        <v>44.124347999999983</v>
      </c>
      <c r="J100" s="10">
        <f t="shared" si="2"/>
        <v>75.574117000000001</v>
      </c>
      <c r="K100" s="10">
        <f t="shared" si="2"/>
        <v>15.729880000000009</v>
      </c>
      <c r="N100" s="10"/>
    </row>
    <row r="101" spans="1:14" x14ac:dyDescent="0.25">
      <c r="A101" s="1">
        <v>46419</v>
      </c>
      <c r="B101" s="10">
        <v>109.44240000000001</v>
      </c>
      <c r="C101" s="10">
        <v>238.12870000000001</v>
      </c>
      <c r="E101" s="28">
        <f>MIN($B$29,$B$41,$B$53,$B$65,$B$77)</f>
        <v>117.92239600000001</v>
      </c>
      <c r="F101" s="28">
        <f>MAX($B$29,$B$41,$B$53,$B$65,$B$77)</f>
        <v>144.01243700000001</v>
      </c>
      <c r="G101" s="28">
        <f>MIN($C$29,$C$41,$C$53,$C$65,$C$77)</f>
        <v>240.68621099999999</v>
      </c>
      <c r="H101" s="28">
        <f>MAX($C$29,$C$41,$C$53,$C$65,$C$77)</f>
        <v>250.26103599999999</v>
      </c>
      <c r="I101" s="10">
        <f t="shared" si="2"/>
        <v>26.090040999999999</v>
      </c>
      <c r="J101" s="10">
        <f t="shared" si="2"/>
        <v>96.67377399999998</v>
      </c>
      <c r="K101" s="10">
        <f t="shared" si="2"/>
        <v>9.5748250000000041</v>
      </c>
      <c r="N101" s="10"/>
    </row>
    <row r="102" spans="1:14" x14ac:dyDescent="0.25">
      <c r="A102" s="1">
        <v>46447</v>
      </c>
      <c r="B102" s="10">
        <v>106.9708</v>
      </c>
      <c r="C102" s="10">
        <v>229.53039999999999</v>
      </c>
      <c r="E102" s="28">
        <f>MIN($B$30,$B$42,$B$54,$B$66,$B$78)</f>
        <v>111.693021</v>
      </c>
      <c r="F102" s="28">
        <f>MAX($B$30,$B$42,$B$54,$B$66,$B$78)</f>
        <v>146.07853600000001</v>
      </c>
      <c r="G102" s="28">
        <f>MIN($C$30,$C$42,$C$54,$C$66,$C$78)</f>
        <v>225.20362700000001</v>
      </c>
      <c r="H102" s="28">
        <f>MAX($C$30,$C$42,$C$54,$C$66,$C$78)</f>
        <v>238.50202100000001</v>
      </c>
      <c r="I102" s="10">
        <f t="shared" si="2"/>
        <v>34.385515000000012</v>
      </c>
      <c r="J102" s="10">
        <f t="shared" si="2"/>
        <v>79.125090999999998</v>
      </c>
      <c r="K102" s="10">
        <f t="shared" si="2"/>
        <v>13.298394000000002</v>
      </c>
      <c r="N102" s="10"/>
    </row>
    <row r="103" spans="1:14" x14ac:dyDescent="0.25">
      <c r="A103" s="1">
        <v>46478</v>
      </c>
      <c r="B103" s="10">
        <v>101.42529999999999</v>
      </c>
      <c r="C103" s="10">
        <v>225.96360000000001</v>
      </c>
      <c r="E103" s="28">
        <f>MIN($B$31,$B$43,$B$55,$B$67,$B$79)</f>
        <v>106.291242</v>
      </c>
      <c r="F103" s="28">
        <f>MAX($B$31,$B$43,$B$55,$B$67,$B$79)</f>
        <v>137.21829700000001</v>
      </c>
      <c r="G103" s="28">
        <f>MIN($C$31,$C$43,$C$55,$C$67,$C$79)</f>
        <v>223.64209</v>
      </c>
      <c r="H103" s="28">
        <f>MAX($C$31,$C$43,$C$55,$C$67,$C$79)</f>
        <v>238.62245100000001</v>
      </c>
      <c r="I103" s="10">
        <f t="shared" si="2"/>
        <v>30.92705500000001</v>
      </c>
      <c r="J103" s="10">
        <f t="shared" si="2"/>
        <v>86.423792999999989</v>
      </c>
      <c r="K103" s="10">
        <f t="shared" si="2"/>
        <v>14.980361000000016</v>
      </c>
      <c r="N103" s="10"/>
    </row>
    <row r="104" spans="1:14" x14ac:dyDescent="0.25">
      <c r="A104" s="1">
        <v>46508</v>
      </c>
      <c r="B104" s="10">
        <v>106.14319999999999</v>
      </c>
      <c r="C104" s="10">
        <v>221.5872</v>
      </c>
      <c r="E104" s="28">
        <f>MIN($B$32,$B$44,$B$56,$B$68,$B$80)</f>
        <v>109.712137</v>
      </c>
      <c r="F104" s="28">
        <f>MAX($B$32,$B$44,$B$56,$B$68,$B$80)</f>
        <v>139.59954400000001</v>
      </c>
      <c r="G104" s="28">
        <f>MIN($C$32,$C$44,$C$56,$C$68,$C$80)</f>
        <v>220.72221500000001</v>
      </c>
      <c r="H104" s="28">
        <f>MAX($C$32,$C$44,$C$56,$C$68,$C$80)</f>
        <v>240.175715</v>
      </c>
      <c r="I104" s="10">
        <f t="shared" si="2"/>
        <v>29.88740700000001</v>
      </c>
      <c r="J104" s="10">
        <f t="shared" si="2"/>
        <v>81.122670999999997</v>
      </c>
      <c r="K104" s="10">
        <f t="shared" si="2"/>
        <v>19.453499999999991</v>
      </c>
      <c r="N104" s="10"/>
    </row>
    <row r="105" spans="1:14" x14ac:dyDescent="0.25">
      <c r="A105" s="1">
        <v>46539</v>
      </c>
      <c r="B105" s="10">
        <v>105.69499999999999</v>
      </c>
      <c r="C105" s="10">
        <v>221.4777</v>
      </c>
      <c r="E105" s="28">
        <f>MIN($B$33,$B$45,$B$57,$B$69,$B$81)</f>
        <v>108.42900400000001</v>
      </c>
      <c r="F105" s="28">
        <f>MAX($B$33,$B$45,$B$57,$B$69,$B$81)</f>
        <v>140.132555</v>
      </c>
      <c r="G105" s="28">
        <f>MIN($C$33,$C$45,$C$57,$C$69,$C$81)</f>
        <v>221.01629</v>
      </c>
      <c r="H105" s="28">
        <f>MAX($C$33,$C$45,$C$57,$C$69,$C$81)</f>
        <v>237.28622200000001</v>
      </c>
      <c r="I105" s="10">
        <f t="shared" si="2"/>
        <v>31.70355099999999</v>
      </c>
      <c r="J105" s="10">
        <f t="shared" si="2"/>
        <v>80.883735000000001</v>
      </c>
      <c r="K105" s="10">
        <f t="shared" si="2"/>
        <v>16.269932000000011</v>
      </c>
      <c r="N105" s="10"/>
    </row>
    <row r="106" spans="1:14" x14ac:dyDescent="0.25">
      <c r="A106" s="1">
        <v>46569</v>
      </c>
      <c r="B106" s="10">
        <v>110.66419999999999</v>
      </c>
      <c r="C106" s="10">
        <v>219.58099999999999</v>
      </c>
      <c r="E106" s="28">
        <f>MIN($B$34,$B$46,$B$58,$B$70,$B$82)</f>
        <v>112.565973</v>
      </c>
      <c r="F106" s="28">
        <f>MAX($B$34,$B$46,$B$58,$B$70,$B$82)</f>
        <v>142.13915600000001</v>
      </c>
      <c r="G106" s="28">
        <f>MIN($C$34,$C$46,$C$58,$C$70,$C$82)</f>
        <v>220.87479500000001</v>
      </c>
      <c r="H106" s="28">
        <f>MAX($C$34,$C$46,$C$58,$C$70,$C$82)</f>
        <v>230.76469800000001</v>
      </c>
      <c r="I106" s="10">
        <f t="shared" si="2"/>
        <v>29.573183000000014</v>
      </c>
      <c r="J106" s="10">
        <f t="shared" si="2"/>
        <v>78.735638999999992</v>
      </c>
      <c r="K106" s="10">
        <f t="shared" si="2"/>
        <v>9.8899030000000039</v>
      </c>
      <c r="N106" s="10"/>
    </row>
    <row r="107" spans="1:14" x14ac:dyDescent="0.25">
      <c r="A107" s="1">
        <v>46600</v>
      </c>
      <c r="B107" s="10">
        <v>111.2774</v>
      </c>
      <c r="C107" s="10">
        <v>214.50020000000001</v>
      </c>
      <c r="E107" s="28">
        <f>MIN($B$35,$B$47,$B$59,$B$71,$B$83)</f>
        <v>113.121844</v>
      </c>
      <c r="F107" s="28">
        <f>MAX($B$35,$B$47,$B$59,$B$71,$B$83)</f>
        <v>137.625441</v>
      </c>
      <c r="G107" s="28">
        <f>MIN($C$35,$C$47,$C$59,$C$71,$C$83)</f>
        <v>215.59122500000001</v>
      </c>
      <c r="H107" s="28">
        <f>MAX($C$35,$C$47,$C$59,$C$71,$C$83)</f>
        <v>225.55103199999999</v>
      </c>
      <c r="I107" s="10">
        <f t="shared" si="2"/>
        <v>24.503596999999999</v>
      </c>
      <c r="J107" s="10">
        <f t="shared" si="2"/>
        <v>77.965784000000014</v>
      </c>
      <c r="K107" s="10">
        <f t="shared" si="2"/>
        <v>9.9598069999999836</v>
      </c>
      <c r="N107" s="10"/>
    </row>
    <row r="108" spans="1:14" x14ac:dyDescent="0.25">
      <c r="A108" s="1">
        <v>46631</v>
      </c>
      <c r="B108" s="10">
        <v>107.0626</v>
      </c>
      <c r="C108" s="10">
        <v>214.43020000000001</v>
      </c>
      <c r="E108" s="28">
        <f>MIN($B$36,$B$48,$B$60,$B$72,$B$84)</f>
        <v>110.53083700000001</v>
      </c>
      <c r="F108" s="28">
        <f>MAX($B$36,$B$48,$B$60,$B$72,$B$84)</f>
        <v>132.095395</v>
      </c>
      <c r="G108" s="28">
        <f>MIN($C$36,$C$48,$C$60,$C$72,$C$84)</f>
        <v>209.51571100000001</v>
      </c>
      <c r="H108" s="28">
        <f>MAX($C$36,$C$48,$C$60,$C$72,$C$84)</f>
        <v>227.885199</v>
      </c>
      <c r="I108" s="10">
        <f t="shared" ref="I108:K111" si="3">F108-E108</f>
        <v>21.564557999999991</v>
      </c>
      <c r="J108" s="10">
        <f t="shared" si="3"/>
        <v>77.420316000000014</v>
      </c>
      <c r="K108" s="10">
        <f t="shared" si="3"/>
        <v>18.36948799999999</v>
      </c>
      <c r="N108" s="10"/>
    </row>
    <row r="109" spans="1:14" x14ac:dyDescent="0.25">
      <c r="A109" s="1">
        <v>46661</v>
      </c>
      <c r="B109" s="10">
        <v>99.364519999999999</v>
      </c>
      <c r="C109" s="10">
        <v>208.45689999999999</v>
      </c>
      <c r="E109" s="28">
        <f>MIN($B$37,$B$49,$B$61,$B$73,$B$85)</f>
        <v>109.617171</v>
      </c>
      <c r="F109" s="28">
        <f>MAX($B$37,$B$49,$B$61,$B$73,$B$85)</f>
        <v>132.81144399999999</v>
      </c>
      <c r="G109" s="28">
        <f>MIN($C$37,$C$49,$C$61,$C$73,$C$85)</f>
        <v>209.433145</v>
      </c>
      <c r="H109" s="28">
        <f>MAX($C$37,$C$49,$C$61,$C$73,$C$85)</f>
        <v>218.728658</v>
      </c>
      <c r="I109" s="10">
        <f t="shared" si="3"/>
        <v>23.194272999999995</v>
      </c>
      <c r="J109" s="10">
        <f t="shared" si="3"/>
        <v>76.621701000000002</v>
      </c>
      <c r="K109" s="10">
        <f t="shared" si="3"/>
        <v>9.2955129999999997</v>
      </c>
      <c r="N109" s="10"/>
    </row>
    <row r="110" spans="1:14" x14ac:dyDescent="0.25">
      <c r="A110" s="1">
        <v>46692</v>
      </c>
      <c r="B110" s="10">
        <v>105.0154</v>
      </c>
      <c r="C110" s="10">
        <v>214.72300000000001</v>
      </c>
      <c r="E110" s="28">
        <f>MIN($B$38,$B$50,$B$62,$B$74,$B$86)</f>
        <v>113.160725</v>
      </c>
      <c r="F110" s="28">
        <f>MAX($B$38,$B$50,$B$62,$B$74,$B$86)</f>
        <v>131.69239400000001</v>
      </c>
      <c r="G110" s="28">
        <f>MIN($C$38,$C$50,$C$62,$C$74,$C$86)</f>
        <v>219.54405600000001</v>
      </c>
      <c r="H110" s="28">
        <f>MAX($C$38,$C$50,$C$62,$C$74,$C$86)</f>
        <v>221.53345100000001</v>
      </c>
      <c r="I110" s="10">
        <f t="shared" si="3"/>
        <v>18.531669000000008</v>
      </c>
      <c r="J110" s="10">
        <f t="shared" si="3"/>
        <v>87.851662000000005</v>
      </c>
      <c r="K110" s="10">
        <f t="shared" si="3"/>
        <v>1.9893950000000018</v>
      </c>
      <c r="N110" s="10"/>
    </row>
    <row r="111" spans="1:14" x14ac:dyDescent="0.25">
      <c r="A111" s="42">
        <v>46722</v>
      </c>
      <c r="B111" s="10">
        <v>112.13290000000001</v>
      </c>
      <c r="C111" s="10">
        <v>226.73390000000001</v>
      </c>
      <c r="D111" s="8"/>
      <c r="E111" s="50">
        <f>MIN($B$39,$B$51,$B$63,$B$75,$B$87)</f>
        <v>118.89921</v>
      </c>
      <c r="F111" s="50">
        <f>MAX($B$39,$B$51,$B$63,$B$75,$B$87)</f>
        <v>130.48589899999999</v>
      </c>
      <c r="G111" s="50">
        <f>MIN($C$39,$C$51,$C$63,$C$75,$C$87)</f>
        <v>224.41015400000001</v>
      </c>
      <c r="H111" s="50">
        <f>MAX($C$39,$C$51,$C$63,$C$75,$C$87)</f>
        <v>243.79028099999999</v>
      </c>
      <c r="I111" s="48">
        <f t="shared" si="3"/>
        <v>11.586688999999993</v>
      </c>
      <c r="J111" s="48">
        <f t="shared" si="3"/>
        <v>93.924255000000016</v>
      </c>
      <c r="K111" s="48">
        <f t="shared" si="3"/>
        <v>19.380126999999987</v>
      </c>
      <c r="N111" s="10"/>
    </row>
    <row r="112" spans="1:14" x14ac:dyDescent="0.25">
      <c r="A112" s="260" t="s">
        <v>998</v>
      </c>
    </row>
    <row r="113" spans="1:6" x14ac:dyDescent="0.25">
      <c r="A113" s="23" t="s">
        <v>1006</v>
      </c>
    </row>
    <row r="114" spans="1:6" x14ac:dyDescent="0.25">
      <c r="A114" s="269" t="s">
        <v>1007</v>
      </c>
    </row>
    <row r="115" spans="1:6" x14ac:dyDescent="0.25">
      <c r="A115" s="3"/>
      <c r="B115" s="4" t="s">
        <v>328</v>
      </c>
      <c r="F115" s="7"/>
    </row>
    <row r="116" spans="1:6" x14ac:dyDescent="0.25">
      <c r="A116">
        <v>64</v>
      </c>
      <c r="B116">
        <v>0</v>
      </c>
      <c r="F116" s="7"/>
    </row>
    <row r="117" spans="1:6" x14ac:dyDescent="0.25">
      <c r="A117">
        <v>64</v>
      </c>
      <c r="B117">
        <v>1</v>
      </c>
      <c r="F117" s="7"/>
    </row>
    <row r="118" spans="1:6" x14ac:dyDescent="0.25">
      <c r="F118" s="7"/>
    </row>
    <row r="119" spans="1:6" x14ac:dyDescent="0.25">
      <c r="F119" s="7"/>
    </row>
    <row r="120" spans="1:6" x14ac:dyDescent="0.25">
      <c r="A120" s="1"/>
      <c r="F120" s="7"/>
    </row>
    <row r="121" spans="1:6" x14ac:dyDescent="0.25">
      <c r="A121" s="18"/>
      <c r="F121" s="7"/>
    </row>
    <row r="122" spans="1:6" x14ac:dyDescent="0.25">
      <c r="A122" s="18"/>
      <c r="F122" s="7"/>
    </row>
    <row r="123" spans="1:6" x14ac:dyDescent="0.25">
      <c r="F123" s="7"/>
    </row>
    <row r="124" spans="1:6" x14ac:dyDescent="0.25">
      <c r="F124" s="12"/>
    </row>
  </sheetData>
  <hyperlinks>
    <hyperlink ref="A3" location="Contents!A1" display="Return to Contents" xr:uid="{00000000-0004-0000-1300-000000000000}"/>
  </hyperlinks>
  <pageMargins left="0.75" right="0.75" top="1" bottom="1" header="0.5" footer="0.5"/>
  <pageSetup scale="67" fitToHeight="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R137"/>
  <sheetViews>
    <sheetView workbookViewId="0"/>
  </sheetViews>
  <sheetFormatPr defaultRowHeight="13.2" x14ac:dyDescent="0.25"/>
  <cols>
    <col min="10" max="11" width="9.33203125" hidden="1" customWidth="1"/>
    <col min="16" max="16" width="12.33203125" customWidth="1"/>
    <col min="17" max="17" width="12.5546875" customWidth="1"/>
    <col min="18" max="18" width="10.6640625" customWidth="1"/>
  </cols>
  <sheetData>
    <row r="1" spans="1:18" x14ac:dyDescent="0.25">
      <c r="N1" s="88"/>
      <c r="P1" s="87"/>
    </row>
    <row r="2" spans="1:18" ht="15.6" x14ac:dyDescent="0.3">
      <c r="A2" s="31" t="s">
        <v>968</v>
      </c>
      <c r="P2" s="87"/>
    </row>
    <row r="3" spans="1:18" x14ac:dyDescent="0.25">
      <c r="A3" s="16" t="s">
        <v>15</v>
      </c>
      <c r="D3" s="67"/>
      <c r="P3" s="87"/>
    </row>
    <row r="4" spans="1:18" x14ac:dyDescent="0.25"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</row>
    <row r="5" spans="1:18" x14ac:dyDescent="0.25"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Q5" s="132" t="s">
        <v>329</v>
      </c>
      <c r="R5" s="133"/>
    </row>
    <row r="6" spans="1:18" x14ac:dyDescent="0.25">
      <c r="B6" s="270"/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  <c r="Q6" s="179" t="s">
        <v>343</v>
      </c>
      <c r="R6" s="180" t="s">
        <v>207</v>
      </c>
    </row>
    <row r="7" spans="1:18" x14ac:dyDescent="0.25"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</row>
    <row r="8" spans="1:18" x14ac:dyDescent="0.25">
      <c r="B8" s="270"/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</row>
    <row r="9" spans="1:18" x14ac:dyDescent="0.25">
      <c r="B9" s="270"/>
      <c r="C9" s="270"/>
      <c r="D9" s="270"/>
      <c r="E9" s="270"/>
      <c r="F9" s="270"/>
      <c r="G9" s="270"/>
      <c r="H9" s="270"/>
      <c r="I9" s="270"/>
      <c r="J9" s="270"/>
      <c r="K9" s="270"/>
      <c r="L9" s="270"/>
      <c r="M9" s="270"/>
    </row>
    <row r="10" spans="1:18" x14ac:dyDescent="0.25">
      <c r="B10" s="270"/>
      <c r="C10" s="270"/>
      <c r="D10" s="270"/>
      <c r="E10" s="270"/>
      <c r="F10" s="270"/>
      <c r="G10" s="270"/>
      <c r="H10" s="270"/>
      <c r="I10" s="270"/>
      <c r="J10" s="270"/>
      <c r="K10" s="270"/>
      <c r="L10" s="270"/>
      <c r="M10" s="270"/>
    </row>
    <row r="11" spans="1:18" x14ac:dyDescent="0.25">
      <c r="B11" s="270"/>
      <c r="C11" s="270"/>
      <c r="D11" s="270"/>
      <c r="E11" s="270"/>
      <c r="F11" s="270"/>
      <c r="G11" s="270"/>
      <c r="H11" s="270"/>
      <c r="I11" s="270"/>
      <c r="J11" s="270"/>
      <c r="K11" s="270"/>
      <c r="L11" s="270"/>
      <c r="M11" s="270"/>
    </row>
    <row r="12" spans="1:18" x14ac:dyDescent="0.25">
      <c r="B12" s="270"/>
      <c r="C12" s="270"/>
      <c r="D12" s="270"/>
      <c r="E12" s="270"/>
      <c r="F12" s="270"/>
      <c r="G12" s="270"/>
      <c r="H12" s="270"/>
      <c r="I12" s="270"/>
      <c r="J12" s="270"/>
      <c r="K12" s="270"/>
      <c r="L12" s="270"/>
      <c r="M12" s="270"/>
    </row>
    <row r="13" spans="1:18" x14ac:dyDescent="0.25">
      <c r="B13" s="270"/>
      <c r="C13" s="270"/>
      <c r="D13" s="270"/>
      <c r="E13" s="270"/>
      <c r="F13" s="270"/>
      <c r="G13" s="270"/>
      <c r="H13" s="270"/>
      <c r="I13" s="270"/>
      <c r="J13" s="270"/>
      <c r="K13" s="270"/>
      <c r="L13" s="270"/>
      <c r="M13" s="270"/>
      <c r="O13" s="23"/>
    </row>
    <row r="14" spans="1:18" x14ac:dyDescent="0.25">
      <c r="B14" s="270"/>
      <c r="C14" s="270"/>
      <c r="D14" s="270"/>
      <c r="E14" s="270"/>
      <c r="F14" s="270"/>
      <c r="G14" s="270"/>
      <c r="H14" s="270"/>
      <c r="I14" s="270"/>
      <c r="J14" s="270"/>
      <c r="K14" s="270"/>
      <c r="L14" s="270"/>
      <c r="M14" s="270"/>
    </row>
    <row r="15" spans="1:18" x14ac:dyDescent="0.25">
      <c r="B15" s="270"/>
      <c r="C15" s="270"/>
      <c r="D15" s="270"/>
      <c r="E15" s="270"/>
      <c r="F15" s="270"/>
      <c r="G15" s="270"/>
      <c r="H15" s="270"/>
      <c r="I15" s="270"/>
      <c r="J15" s="270"/>
      <c r="K15" s="270"/>
      <c r="L15" s="270"/>
      <c r="M15" s="270"/>
    </row>
    <row r="16" spans="1:18" x14ac:dyDescent="0.25">
      <c r="B16" s="270"/>
      <c r="C16" s="270"/>
      <c r="D16" s="270"/>
      <c r="E16" s="270"/>
      <c r="F16" s="270"/>
      <c r="G16" s="270"/>
      <c r="H16" s="270"/>
      <c r="I16" s="270"/>
      <c r="J16" s="270"/>
      <c r="K16" s="270"/>
      <c r="L16" s="270"/>
      <c r="M16" s="270"/>
    </row>
    <row r="17" spans="2:13" x14ac:dyDescent="0.25">
      <c r="B17" s="270"/>
      <c r="C17" s="270"/>
      <c r="D17" s="270"/>
      <c r="E17" s="270"/>
      <c r="F17" s="270"/>
      <c r="G17" s="270"/>
      <c r="H17" s="270"/>
      <c r="I17" s="270"/>
      <c r="J17" s="270"/>
      <c r="K17" s="270"/>
      <c r="L17" s="270"/>
      <c r="M17" s="270"/>
    </row>
    <row r="18" spans="2:13" x14ac:dyDescent="0.25">
      <c r="B18" s="270"/>
      <c r="C18" s="270"/>
      <c r="D18" s="270"/>
      <c r="E18" s="270"/>
      <c r="F18" s="270"/>
      <c r="G18" s="270"/>
      <c r="H18" s="270"/>
      <c r="I18" s="270"/>
      <c r="J18" s="270"/>
      <c r="K18" s="270"/>
      <c r="L18" s="270"/>
      <c r="M18" s="270"/>
    </row>
    <row r="19" spans="2:13" x14ac:dyDescent="0.25">
      <c r="B19" s="270"/>
      <c r="C19" s="270"/>
      <c r="D19" s="270"/>
      <c r="E19" s="270"/>
      <c r="F19" s="270"/>
      <c r="G19" s="270"/>
      <c r="H19" s="270"/>
      <c r="I19" s="270"/>
      <c r="J19" s="270"/>
      <c r="K19" s="270"/>
      <c r="L19" s="270"/>
      <c r="M19" s="270"/>
    </row>
    <row r="20" spans="2:13" x14ac:dyDescent="0.25">
      <c r="B20" s="270"/>
      <c r="C20" s="270"/>
      <c r="D20" s="270"/>
      <c r="E20" s="270"/>
      <c r="F20" s="270"/>
      <c r="G20" s="270"/>
      <c r="H20" s="270"/>
      <c r="I20" s="270"/>
      <c r="J20" s="270"/>
      <c r="K20" s="270"/>
      <c r="L20" s="270"/>
      <c r="M20" s="270"/>
    </row>
    <row r="21" spans="2:13" x14ac:dyDescent="0.25">
      <c r="B21" s="270"/>
      <c r="C21" s="270"/>
      <c r="D21" s="270"/>
      <c r="E21" s="270"/>
      <c r="F21" s="270"/>
      <c r="G21" s="270"/>
      <c r="H21" s="270"/>
      <c r="I21" s="270"/>
      <c r="J21" s="270"/>
      <c r="K21" s="270"/>
      <c r="L21" s="270"/>
      <c r="M21" s="270"/>
    </row>
    <row r="22" spans="2:13" x14ac:dyDescent="0.25">
      <c r="B22" s="270"/>
      <c r="C22" s="270"/>
      <c r="D22" s="270"/>
      <c r="E22" s="270"/>
      <c r="F22" s="270"/>
      <c r="G22" s="270"/>
      <c r="H22" s="270"/>
      <c r="I22" s="270"/>
      <c r="J22" s="270"/>
      <c r="K22" s="270"/>
      <c r="L22" s="270"/>
      <c r="M22" s="270"/>
    </row>
    <row r="23" spans="2:13" x14ac:dyDescent="0.25">
      <c r="B23" s="270"/>
      <c r="C23" s="270"/>
      <c r="D23" s="270"/>
      <c r="E23" s="270"/>
      <c r="F23" s="270"/>
      <c r="G23" s="270"/>
      <c r="H23" s="270"/>
      <c r="I23" s="270"/>
      <c r="J23" s="270"/>
      <c r="K23" s="270"/>
      <c r="L23" s="270"/>
      <c r="M23" s="270"/>
    </row>
    <row r="24" spans="2:13" x14ac:dyDescent="0.25">
      <c r="J24" s="270"/>
      <c r="K24" s="270"/>
      <c r="L24" s="270"/>
      <c r="M24" s="270"/>
    </row>
    <row r="25" spans="2:13" x14ac:dyDescent="0.25">
      <c r="B25" s="32"/>
      <c r="C25" s="32" t="s">
        <v>47</v>
      </c>
      <c r="D25" s="32" t="s">
        <v>48</v>
      </c>
      <c r="E25" s="32" t="s">
        <v>49</v>
      </c>
      <c r="F25" s="431"/>
      <c r="G25" s="431"/>
      <c r="J25" s="270"/>
      <c r="K25" s="270"/>
      <c r="L25" s="270"/>
      <c r="M25" s="270"/>
    </row>
    <row r="26" spans="2:13" x14ac:dyDescent="0.25">
      <c r="B26" s="33" t="s">
        <v>1</v>
      </c>
      <c r="C26" s="33" t="s">
        <v>3</v>
      </c>
      <c r="D26" s="33" t="s">
        <v>0</v>
      </c>
      <c r="E26" s="33" t="s">
        <v>3</v>
      </c>
      <c r="F26" s="33"/>
      <c r="G26" s="33"/>
      <c r="I26" s="21"/>
    </row>
    <row r="27" spans="2:13" x14ac:dyDescent="0.25">
      <c r="B27" s="95">
        <v>44197</v>
      </c>
      <c r="C27" s="96">
        <v>52</v>
      </c>
      <c r="D27" s="41" t="e">
        <v>#N/A</v>
      </c>
      <c r="E27" s="41" t="e">
        <v>#N/A</v>
      </c>
      <c r="I27" s="21"/>
    </row>
    <row r="28" spans="2:13" x14ac:dyDescent="0.25">
      <c r="B28" s="38">
        <v>44228</v>
      </c>
      <c r="C28" s="96">
        <v>59.04</v>
      </c>
      <c r="D28" s="41" t="e">
        <v>#N/A</v>
      </c>
      <c r="E28" s="35" t="e">
        <v>#N/A</v>
      </c>
      <c r="I28" s="21"/>
    </row>
    <row r="29" spans="2:13" x14ac:dyDescent="0.25">
      <c r="B29" s="38">
        <v>44256</v>
      </c>
      <c r="C29" s="96">
        <v>62.33</v>
      </c>
      <c r="D29" s="41" t="e">
        <v>#N/A</v>
      </c>
      <c r="E29" s="35" t="e">
        <v>#N/A</v>
      </c>
      <c r="I29" s="21"/>
    </row>
    <row r="30" spans="2:13" x14ac:dyDescent="0.25">
      <c r="B30" s="38">
        <v>44287</v>
      </c>
      <c r="C30" s="96">
        <v>61.72</v>
      </c>
      <c r="D30" s="41" t="e">
        <v>#N/A</v>
      </c>
      <c r="E30" s="35" t="e">
        <v>#N/A</v>
      </c>
      <c r="I30" s="21"/>
    </row>
    <row r="31" spans="2:13" x14ac:dyDescent="0.25">
      <c r="B31" s="38">
        <v>44317</v>
      </c>
      <c r="C31" s="96">
        <v>65.17</v>
      </c>
      <c r="D31" s="41" t="e">
        <v>#N/A</v>
      </c>
      <c r="E31" s="35" t="e">
        <v>#N/A</v>
      </c>
      <c r="I31" s="21"/>
    </row>
    <row r="32" spans="2:13" x14ac:dyDescent="0.25">
      <c r="B32" s="38">
        <v>44348</v>
      </c>
      <c r="C32" s="96">
        <v>71.38</v>
      </c>
      <c r="D32" s="41" t="e">
        <v>#N/A</v>
      </c>
      <c r="E32" s="35" t="e">
        <v>#N/A</v>
      </c>
      <c r="I32" s="21"/>
    </row>
    <row r="33" spans="2:9" x14ac:dyDescent="0.25">
      <c r="B33" s="38">
        <v>44378</v>
      </c>
      <c r="C33" s="96">
        <v>72.489999999999995</v>
      </c>
      <c r="D33" s="41" t="e">
        <v>#N/A</v>
      </c>
      <c r="E33" s="35" t="e">
        <v>#N/A</v>
      </c>
      <c r="I33" s="21"/>
    </row>
    <row r="34" spans="2:9" x14ac:dyDescent="0.25">
      <c r="B34" s="38">
        <v>44409</v>
      </c>
      <c r="C34" s="96">
        <v>67.73</v>
      </c>
      <c r="D34" s="41" t="e">
        <v>#N/A</v>
      </c>
      <c r="E34" s="35" t="e">
        <v>#N/A</v>
      </c>
      <c r="I34" s="21"/>
    </row>
    <row r="35" spans="2:9" x14ac:dyDescent="0.25">
      <c r="B35" s="38">
        <v>44440</v>
      </c>
      <c r="C35" s="96">
        <v>71.650000000000006</v>
      </c>
      <c r="D35" s="41" t="e">
        <v>#N/A</v>
      </c>
      <c r="E35" s="35" t="e">
        <v>#N/A</v>
      </c>
      <c r="I35" s="21"/>
    </row>
    <row r="36" spans="2:9" x14ac:dyDescent="0.25">
      <c r="B36" s="38">
        <v>44470</v>
      </c>
      <c r="C36" s="96">
        <v>81.48</v>
      </c>
      <c r="D36" s="41" t="e">
        <v>#N/A</v>
      </c>
      <c r="E36" s="35" t="e">
        <v>#N/A</v>
      </c>
      <c r="I36" s="21"/>
    </row>
    <row r="37" spans="2:9" x14ac:dyDescent="0.25">
      <c r="B37" s="38">
        <v>44501</v>
      </c>
      <c r="C37" s="96">
        <v>79.150000000000006</v>
      </c>
      <c r="D37" s="41" t="e">
        <v>#N/A</v>
      </c>
      <c r="E37" s="35" t="e">
        <v>#N/A</v>
      </c>
      <c r="I37" s="21"/>
    </row>
    <row r="38" spans="2:9" x14ac:dyDescent="0.25">
      <c r="B38" s="38">
        <v>44531</v>
      </c>
      <c r="C38" s="96">
        <v>71.709999999999994</v>
      </c>
      <c r="D38" s="41" t="e">
        <v>#N/A</v>
      </c>
      <c r="E38" s="35" t="e">
        <v>#N/A</v>
      </c>
      <c r="I38" s="21"/>
    </row>
    <row r="39" spans="2:9" x14ac:dyDescent="0.25">
      <c r="B39" s="38">
        <v>44562</v>
      </c>
      <c r="C39" s="96">
        <v>83.22</v>
      </c>
      <c r="D39" s="41" t="e">
        <v>#N/A</v>
      </c>
      <c r="E39" s="41" t="e">
        <v>#N/A</v>
      </c>
      <c r="I39" s="21"/>
    </row>
    <row r="40" spans="2:9" x14ac:dyDescent="0.25">
      <c r="B40" s="38">
        <v>44593</v>
      </c>
      <c r="C40" s="96">
        <v>91.64</v>
      </c>
      <c r="D40" s="41" t="e">
        <v>#N/A</v>
      </c>
      <c r="E40" s="35" t="e">
        <v>#N/A</v>
      </c>
      <c r="I40" s="21"/>
    </row>
    <row r="41" spans="2:9" x14ac:dyDescent="0.25">
      <c r="B41" s="38">
        <v>44621</v>
      </c>
      <c r="C41" s="96">
        <v>108.5</v>
      </c>
      <c r="D41" s="41" t="e">
        <v>#N/A</v>
      </c>
      <c r="E41" s="35" t="e">
        <v>#N/A</v>
      </c>
      <c r="I41" s="21"/>
    </row>
    <row r="42" spans="2:9" x14ac:dyDescent="0.25">
      <c r="B42" s="38">
        <v>44652</v>
      </c>
      <c r="C42" s="96">
        <v>101.78</v>
      </c>
      <c r="D42" s="41" t="e">
        <v>#N/A</v>
      </c>
      <c r="E42" s="35" t="e">
        <v>#N/A</v>
      </c>
      <c r="I42" s="21"/>
    </row>
    <row r="43" spans="2:9" x14ac:dyDescent="0.25">
      <c r="B43" s="38">
        <v>44682</v>
      </c>
      <c r="C43" s="96">
        <v>109.55</v>
      </c>
      <c r="D43" s="41" t="e">
        <v>#N/A</v>
      </c>
      <c r="E43" s="35" t="e">
        <v>#N/A</v>
      </c>
      <c r="I43" s="21"/>
    </row>
    <row r="44" spans="2:9" x14ac:dyDescent="0.25">
      <c r="B44" s="38">
        <v>44713</v>
      </c>
      <c r="C44" s="96">
        <v>114.84</v>
      </c>
      <c r="D44" s="41" t="e">
        <v>#N/A</v>
      </c>
      <c r="E44" s="35" t="e">
        <v>#N/A</v>
      </c>
      <c r="I44" s="21"/>
    </row>
    <row r="45" spans="2:9" x14ac:dyDescent="0.25">
      <c r="B45" s="38">
        <v>44743</v>
      </c>
      <c r="C45" s="96">
        <v>101.62</v>
      </c>
      <c r="D45" s="41" t="e">
        <v>#N/A</v>
      </c>
      <c r="E45" s="35" t="e">
        <v>#N/A</v>
      </c>
      <c r="I45" s="21"/>
    </row>
    <row r="46" spans="2:9" x14ac:dyDescent="0.25">
      <c r="B46" s="38">
        <v>44774</v>
      </c>
      <c r="C46" s="96">
        <v>93.67</v>
      </c>
      <c r="D46" s="41" t="e">
        <v>#N/A</v>
      </c>
      <c r="E46" s="35" t="e">
        <v>#N/A</v>
      </c>
      <c r="I46" s="21"/>
    </row>
    <row r="47" spans="2:9" x14ac:dyDescent="0.25">
      <c r="B47" s="38">
        <v>44805</v>
      </c>
      <c r="C47" s="96">
        <v>84.26</v>
      </c>
      <c r="D47" s="41" t="e">
        <v>#N/A</v>
      </c>
      <c r="E47" s="35" t="e">
        <v>#N/A</v>
      </c>
      <c r="I47" s="21"/>
    </row>
    <row r="48" spans="2:9" x14ac:dyDescent="0.25">
      <c r="B48" s="38">
        <v>44835</v>
      </c>
      <c r="C48" s="96">
        <v>87.55</v>
      </c>
      <c r="D48" s="41" t="e">
        <v>#N/A</v>
      </c>
      <c r="E48" s="35" t="e">
        <v>#N/A</v>
      </c>
      <c r="I48" s="21"/>
    </row>
    <row r="49" spans="2:9" x14ac:dyDescent="0.25">
      <c r="B49" s="38">
        <v>44866</v>
      </c>
      <c r="C49" s="96">
        <v>84.37</v>
      </c>
      <c r="D49" s="41" t="e">
        <v>#N/A</v>
      </c>
      <c r="E49" s="35" t="e">
        <v>#N/A</v>
      </c>
      <c r="I49" s="21"/>
    </row>
    <row r="50" spans="2:9" x14ac:dyDescent="0.25">
      <c r="B50" s="38">
        <v>44896</v>
      </c>
      <c r="C50" s="96">
        <v>76.44</v>
      </c>
      <c r="D50" s="41" t="e">
        <v>#N/A</v>
      </c>
      <c r="E50" s="35" t="e">
        <v>#N/A</v>
      </c>
      <c r="I50" s="21"/>
    </row>
    <row r="51" spans="2:9" x14ac:dyDescent="0.25">
      <c r="B51" s="38">
        <v>44927</v>
      </c>
      <c r="C51" s="96">
        <v>78.12</v>
      </c>
      <c r="D51" s="41" t="e">
        <v>#N/A</v>
      </c>
      <c r="E51" s="41" t="e">
        <v>#N/A</v>
      </c>
      <c r="I51" s="21"/>
    </row>
    <row r="52" spans="2:9" x14ac:dyDescent="0.25">
      <c r="B52" s="38">
        <v>44958</v>
      </c>
      <c r="C52" s="96">
        <v>76.83</v>
      </c>
      <c r="D52" s="41" t="e">
        <v>#N/A</v>
      </c>
      <c r="E52" s="35" t="e">
        <v>#N/A</v>
      </c>
      <c r="I52" s="21"/>
    </row>
    <row r="53" spans="2:9" x14ac:dyDescent="0.25">
      <c r="B53" s="38">
        <v>44986</v>
      </c>
      <c r="C53" s="96">
        <v>73.28</v>
      </c>
      <c r="D53" s="41" t="e">
        <v>#N/A</v>
      </c>
      <c r="E53" s="35" t="e">
        <v>#N/A</v>
      </c>
      <c r="I53" s="21"/>
    </row>
    <row r="54" spans="2:9" x14ac:dyDescent="0.25">
      <c r="B54" s="38">
        <v>45017</v>
      </c>
      <c r="C54" s="96">
        <v>79.45</v>
      </c>
      <c r="D54" s="41" t="e">
        <v>#N/A</v>
      </c>
      <c r="E54" s="35" t="e">
        <v>#N/A</v>
      </c>
      <c r="I54" s="21"/>
    </row>
    <row r="55" spans="2:9" x14ac:dyDescent="0.25">
      <c r="B55" s="38">
        <v>45047</v>
      </c>
      <c r="C55" s="96">
        <v>71.58</v>
      </c>
      <c r="D55" s="41" t="e">
        <v>#N/A</v>
      </c>
      <c r="E55" s="35" t="e">
        <v>#N/A</v>
      </c>
      <c r="I55" s="21"/>
    </row>
    <row r="56" spans="2:9" x14ac:dyDescent="0.25">
      <c r="B56" s="38">
        <v>45078</v>
      </c>
      <c r="C56" s="96">
        <v>70.25</v>
      </c>
      <c r="D56" s="41" t="e">
        <v>#N/A</v>
      </c>
      <c r="E56" s="35" t="e">
        <v>#N/A</v>
      </c>
      <c r="I56" s="21"/>
    </row>
    <row r="57" spans="2:9" x14ac:dyDescent="0.25">
      <c r="B57" s="38">
        <v>45108</v>
      </c>
      <c r="C57" s="96">
        <v>76.069999999999993</v>
      </c>
      <c r="D57" s="41" t="e">
        <v>#N/A</v>
      </c>
      <c r="E57" s="35" t="e">
        <v>#N/A</v>
      </c>
      <c r="I57" s="21"/>
    </row>
    <row r="58" spans="2:9" x14ac:dyDescent="0.25">
      <c r="B58" s="38">
        <v>45139</v>
      </c>
      <c r="C58" s="96">
        <v>81.39</v>
      </c>
      <c r="D58" s="41" t="e">
        <v>#N/A</v>
      </c>
      <c r="E58" s="35" t="e">
        <v>#N/A</v>
      </c>
      <c r="I58" s="21"/>
    </row>
    <row r="59" spans="2:9" x14ac:dyDescent="0.25">
      <c r="B59" s="38">
        <v>45170</v>
      </c>
      <c r="C59" s="96">
        <v>89.43</v>
      </c>
      <c r="D59" s="41" t="e">
        <v>#N/A</v>
      </c>
      <c r="E59" s="35" t="e">
        <v>#N/A</v>
      </c>
      <c r="I59" s="21"/>
    </row>
    <row r="60" spans="2:9" x14ac:dyDescent="0.25">
      <c r="B60" s="38">
        <v>45200</v>
      </c>
      <c r="C60" s="96">
        <v>85.64</v>
      </c>
      <c r="D60" s="41" t="e">
        <v>#N/A</v>
      </c>
      <c r="E60" s="35" t="e">
        <v>#N/A</v>
      </c>
      <c r="I60" s="21"/>
    </row>
    <row r="61" spans="2:9" x14ac:dyDescent="0.25">
      <c r="B61" s="38">
        <v>45231</v>
      </c>
      <c r="C61" s="96">
        <v>77.69</v>
      </c>
      <c r="D61" s="41" t="e">
        <v>#N/A</v>
      </c>
      <c r="E61" s="35" t="e">
        <v>#N/A</v>
      </c>
      <c r="I61" s="21"/>
    </row>
    <row r="62" spans="2:9" x14ac:dyDescent="0.25">
      <c r="B62" s="38">
        <v>45261</v>
      </c>
      <c r="C62" s="96">
        <v>71.900000000000006</v>
      </c>
      <c r="D62" s="41" t="e">
        <v>#N/A</v>
      </c>
      <c r="E62" s="35" t="e">
        <v>#N/A</v>
      </c>
      <c r="I62" s="21"/>
    </row>
    <row r="63" spans="2:9" x14ac:dyDescent="0.25">
      <c r="B63" s="38">
        <v>45292</v>
      </c>
      <c r="C63" s="96">
        <v>74.150000000000006</v>
      </c>
      <c r="D63" s="41" t="e">
        <v>#N/A</v>
      </c>
      <c r="E63" s="41" t="e">
        <v>#N/A</v>
      </c>
      <c r="I63" s="21"/>
    </row>
    <row r="64" spans="2:9" x14ac:dyDescent="0.25">
      <c r="B64" s="38">
        <v>45323</v>
      </c>
      <c r="C64" s="96">
        <v>77.25</v>
      </c>
      <c r="D64" s="41" t="e">
        <v>#N/A</v>
      </c>
      <c r="E64" s="35" t="e">
        <v>#N/A</v>
      </c>
      <c r="I64" s="21"/>
    </row>
    <row r="65" spans="2:9" x14ac:dyDescent="0.25">
      <c r="B65" s="38">
        <v>45352</v>
      </c>
      <c r="C65" s="96">
        <v>81.28</v>
      </c>
      <c r="D65" s="41" t="e">
        <v>#N/A</v>
      </c>
      <c r="E65" s="35" t="e">
        <v>#N/A</v>
      </c>
      <c r="I65" s="21"/>
    </row>
    <row r="66" spans="2:9" x14ac:dyDescent="0.25">
      <c r="B66" s="38">
        <v>45383</v>
      </c>
      <c r="C66" s="96">
        <v>85.35</v>
      </c>
      <c r="D66" s="41" t="e">
        <v>#N/A</v>
      </c>
      <c r="E66" s="35" t="e">
        <v>#N/A</v>
      </c>
      <c r="I66" s="21"/>
    </row>
    <row r="67" spans="2:9" x14ac:dyDescent="0.25">
      <c r="B67" s="38">
        <v>45413</v>
      </c>
      <c r="C67" s="96">
        <v>80.02</v>
      </c>
      <c r="D67" s="41" t="e">
        <v>#N/A</v>
      </c>
      <c r="E67" s="35" t="e">
        <v>#N/A</v>
      </c>
      <c r="I67" s="21"/>
    </row>
    <row r="68" spans="2:9" x14ac:dyDescent="0.25">
      <c r="B68" s="38">
        <v>45444</v>
      </c>
      <c r="C68" s="96">
        <v>79.77</v>
      </c>
      <c r="D68" s="41" t="e">
        <v>#N/A</v>
      </c>
      <c r="E68" s="35" t="e">
        <v>#N/A</v>
      </c>
      <c r="I68" s="21"/>
    </row>
    <row r="69" spans="2:9" x14ac:dyDescent="0.25">
      <c r="B69" s="38">
        <v>45474</v>
      </c>
      <c r="C69" s="96">
        <v>81.8</v>
      </c>
      <c r="D69" s="41" t="e">
        <v>#N/A</v>
      </c>
      <c r="E69" s="35" t="e">
        <v>#N/A</v>
      </c>
      <c r="I69" s="21"/>
    </row>
    <row r="70" spans="2:9" x14ac:dyDescent="0.25">
      <c r="B70" s="38">
        <v>45505</v>
      </c>
      <c r="C70" s="96">
        <v>76.680000000000007</v>
      </c>
      <c r="D70" s="41" t="e">
        <v>#N/A</v>
      </c>
      <c r="E70" s="35" t="e">
        <v>#N/A</v>
      </c>
      <c r="I70" s="21"/>
    </row>
    <row r="71" spans="2:9" x14ac:dyDescent="0.25">
      <c r="B71" s="38">
        <v>45536</v>
      </c>
      <c r="C71" s="96">
        <v>70.239999999999995</v>
      </c>
      <c r="D71" s="41" t="e">
        <v>#N/A</v>
      </c>
      <c r="E71" s="35" t="e">
        <v>#N/A</v>
      </c>
      <c r="I71" s="21"/>
    </row>
    <row r="72" spans="2:9" x14ac:dyDescent="0.25">
      <c r="B72" s="38">
        <v>45566</v>
      </c>
      <c r="C72" s="96">
        <v>71.989999999999995</v>
      </c>
      <c r="D72" s="41" t="e">
        <v>#N/A</v>
      </c>
      <c r="E72" s="35" t="e">
        <v>#N/A</v>
      </c>
      <c r="I72" s="21"/>
    </row>
    <row r="73" spans="2:9" x14ac:dyDescent="0.25">
      <c r="B73" s="38">
        <v>45597</v>
      </c>
      <c r="C73" s="96">
        <v>69.95</v>
      </c>
      <c r="D73" s="41" t="e">
        <v>#N/A</v>
      </c>
      <c r="E73" s="35" t="e">
        <v>#N/A</v>
      </c>
      <c r="I73" s="21"/>
    </row>
    <row r="74" spans="2:9" x14ac:dyDescent="0.25">
      <c r="B74" s="38">
        <v>45627</v>
      </c>
      <c r="C74" s="96">
        <v>70.12</v>
      </c>
      <c r="D74" s="41" t="e">
        <v>#N/A</v>
      </c>
      <c r="E74" s="35" t="e">
        <v>#N/A</v>
      </c>
      <c r="I74" s="21"/>
    </row>
    <row r="75" spans="2:9" x14ac:dyDescent="0.25">
      <c r="B75" s="38">
        <v>45658</v>
      </c>
      <c r="C75" s="96">
        <v>75.739999999999995</v>
      </c>
      <c r="D75" s="41" t="e">
        <v>#N/A</v>
      </c>
      <c r="E75" s="41" t="e">
        <v>#N/A</v>
      </c>
    </row>
    <row r="76" spans="2:9" x14ac:dyDescent="0.25">
      <c r="B76" s="38">
        <v>45689</v>
      </c>
      <c r="C76" s="96">
        <v>71.53</v>
      </c>
      <c r="D76" s="41" t="e">
        <v>#N/A</v>
      </c>
      <c r="E76" s="35" t="e">
        <v>#N/A</v>
      </c>
    </row>
    <row r="77" spans="2:9" x14ac:dyDescent="0.25">
      <c r="B77" s="38">
        <v>45717</v>
      </c>
      <c r="C77" s="96">
        <v>68.239999999999995</v>
      </c>
      <c r="D77" s="41" t="e">
        <v>#N/A</v>
      </c>
      <c r="E77" s="35" t="e">
        <v>#N/A</v>
      </c>
    </row>
    <row r="78" spans="2:9" x14ac:dyDescent="0.25">
      <c r="B78" s="38">
        <v>45748</v>
      </c>
      <c r="C78" s="96">
        <v>63.54</v>
      </c>
      <c r="D78" s="41" t="e">
        <v>#N/A</v>
      </c>
      <c r="E78" s="35" t="e">
        <v>#N/A</v>
      </c>
    </row>
    <row r="79" spans="2:9" x14ac:dyDescent="0.25">
      <c r="B79" s="38">
        <v>45778</v>
      </c>
      <c r="C79" s="96">
        <v>62.17</v>
      </c>
      <c r="D79" s="41" t="e">
        <v>#N/A</v>
      </c>
      <c r="E79" s="35" t="e">
        <v>#N/A</v>
      </c>
    </row>
    <row r="80" spans="2:9" x14ac:dyDescent="0.25">
      <c r="B80" s="38">
        <v>45809</v>
      </c>
      <c r="C80" s="96">
        <v>68.17</v>
      </c>
      <c r="D80" s="41" t="e">
        <v>#N/A</v>
      </c>
      <c r="E80" s="35" t="e">
        <v>#N/A</v>
      </c>
    </row>
    <row r="81" spans="2:5" x14ac:dyDescent="0.25">
      <c r="B81" s="38">
        <v>45839</v>
      </c>
      <c r="C81" s="96">
        <v>68.39</v>
      </c>
      <c r="D81" s="41" t="e">
        <v>#N/A</v>
      </c>
      <c r="E81" s="35" t="e">
        <v>#N/A</v>
      </c>
    </row>
    <row r="82" spans="2:5" x14ac:dyDescent="0.25">
      <c r="B82" s="38">
        <v>45870</v>
      </c>
      <c r="C82" s="96">
        <v>64.86</v>
      </c>
      <c r="D82" s="41" t="e">
        <v>#N/A</v>
      </c>
      <c r="E82" s="35" t="e">
        <v>#N/A</v>
      </c>
    </row>
    <row r="83" spans="2:5" x14ac:dyDescent="0.25">
      <c r="B83" s="38">
        <v>45901</v>
      </c>
      <c r="C83" s="96">
        <v>63.96</v>
      </c>
      <c r="D83" s="41" t="e">
        <v>#N/A</v>
      </c>
      <c r="E83" s="35" t="e">
        <v>#N/A</v>
      </c>
    </row>
    <row r="84" spans="2:5" x14ac:dyDescent="0.25">
      <c r="B84" s="38">
        <v>45931</v>
      </c>
      <c r="C84" s="96">
        <v>60.89</v>
      </c>
      <c r="D84" s="41" t="e">
        <v>#N/A</v>
      </c>
      <c r="E84" s="35" t="e">
        <v>#N/A</v>
      </c>
    </row>
    <row r="85" spans="2:5" x14ac:dyDescent="0.25">
      <c r="B85" s="38">
        <v>45962</v>
      </c>
      <c r="C85" s="96">
        <v>60.06</v>
      </c>
      <c r="D85" s="41" t="e">
        <v>#N/A</v>
      </c>
      <c r="E85" s="35" t="e">
        <v>#N/A</v>
      </c>
    </row>
    <row r="86" spans="2:5" x14ac:dyDescent="0.25">
      <c r="B86" s="38">
        <v>45992</v>
      </c>
      <c r="C86" s="96">
        <v>57.97</v>
      </c>
      <c r="D86" s="41" t="e">
        <v>#N/A</v>
      </c>
      <c r="E86" s="35" t="e">
        <v>#N/A</v>
      </c>
    </row>
    <row r="87" spans="2:5" x14ac:dyDescent="0.25">
      <c r="B87" s="38">
        <v>46023</v>
      </c>
      <c r="C87" s="96">
        <v>60.04</v>
      </c>
      <c r="D87" s="41" t="e">
        <v>#N/A</v>
      </c>
      <c r="E87" s="35" t="e">
        <v>#N/A</v>
      </c>
    </row>
    <row r="88" spans="2:5" x14ac:dyDescent="0.25">
      <c r="B88" s="38">
        <v>46054</v>
      </c>
      <c r="C88" s="96">
        <v>64.510000000000005</v>
      </c>
      <c r="D88" s="41" t="e">
        <v>#N/A</v>
      </c>
      <c r="E88" s="35" t="e">
        <v>#N/A</v>
      </c>
    </row>
    <row r="89" spans="2:5" x14ac:dyDescent="0.25">
      <c r="B89" s="38">
        <v>46082</v>
      </c>
      <c r="C89" s="96">
        <v>91.38</v>
      </c>
      <c r="D89" s="41" t="e">
        <v>#N/A</v>
      </c>
      <c r="E89" s="35" t="e">
        <v>#N/A</v>
      </c>
    </row>
    <row r="90" spans="2:5" x14ac:dyDescent="0.25">
      <c r="B90" s="38">
        <v>46113</v>
      </c>
      <c r="C90" s="96">
        <v>100.32</v>
      </c>
      <c r="D90" s="41">
        <v>100.32</v>
      </c>
      <c r="E90" s="35" t="e">
        <v>#N/A</v>
      </c>
    </row>
    <row r="91" spans="2:5" x14ac:dyDescent="0.25">
      <c r="B91" s="38">
        <v>46143</v>
      </c>
      <c r="C91" s="96" t="e">
        <v>#N/A</v>
      </c>
      <c r="D91" s="41">
        <v>95</v>
      </c>
      <c r="E91" s="35" t="e">
        <v>#N/A</v>
      </c>
    </row>
    <row r="92" spans="2:5" x14ac:dyDescent="0.25">
      <c r="B92" s="38">
        <v>46174</v>
      </c>
      <c r="C92" s="96" t="e">
        <v>#N/A</v>
      </c>
      <c r="D92" s="41">
        <v>94</v>
      </c>
      <c r="E92" s="35">
        <v>100.104</v>
      </c>
    </row>
    <row r="93" spans="2:5" x14ac:dyDescent="0.25">
      <c r="B93" s="38">
        <v>46204</v>
      </c>
      <c r="C93" s="96" t="e">
        <v>#N/A</v>
      </c>
      <c r="D93" s="41">
        <v>92</v>
      </c>
      <c r="E93" s="35">
        <v>95.683999999999997</v>
      </c>
    </row>
    <row r="94" spans="2:5" x14ac:dyDescent="0.25">
      <c r="B94" s="38">
        <v>46235</v>
      </c>
      <c r="C94" s="96" t="e">
        <v>#N/A</v>
      </c>
      <c r="D94" s="41">
        <v>90</v>
      </c>
      <c r="E94" s="35">
        <v>91.36</v>
      </c>
    </row>
    <row r="95" spans="2:5" x14ac:dyDescent="0.25">
      <c r="B95" s="38">
        <v>46266</v>
      </c>
      <c r="C95" s="96" t="e">
        <v>#N/A</v>
      </c>
      <c r="D95" s="41">
        <v>88</v>
      </c>
      <c r="E95" s="35">
        <v>87.587999999999994</v>
      </c>
    </row>
    <row r="96" spans="2:5" x14ac:dyDescent="0.25">
      <c r="B96" s="38">
        <v>46296</v>
      </c>
      <c r="C96" s="96" t="e">
        <v>#N/A</v>
      </c>
      <c r="D96" s="41">
        <v>85</v>
      </c>
      <c r="E96" s="35">
        <v>84.350000000000009</v>
      </c>
    </row>
    <row r="97" spans="2:5" x14ac:dyDescent="0.25">
      <c r="B97" s="38">
        <v>46327</v>
      </c>
      <c r="C97" s="96" t="e">
        <v>#N/A</v>
      </c>
      <c r="D97" s="41">
        <v>83</v>
      </c>
      <c r="E97" s="35">
        <v>81.89200000000001</v>
      </c>
    </row>
    <row r="98" spans="2:5" x14ac:dyDescent="0.25">
      <c r="B98" s="38">
        <v>46357</v>
      </c>
      <c r="C98" s="96" t="e">
        <v>#N/A</v>
      </c>
      <c r="D98" s="41">
        <v>81</v>
      </c>
      <c r="E98" s="35">
        <v>79.931999999999988</v>
      </c>
    </row>
    <row r="99" spans="2:5" x14ac:dyDescent="0.25">
      <c r="B99" s="38">
        <v>46388</v>
      </c>
      <c r="C99" s="96" t="e">
        <v>#N/A</v>
      </c>
      <c r="D99" s="41">
        <v>80</v>
      </c>
      <c r="E99" s="35">
        <v>78.337999999999994</v>
      </c>
    </row>
    <row r="100" spans="2:5" x14ac:dyDescent="0.25">
      <c r="B100" s="38">
        <v>46419</v>
      </c>
      <c r="C100" s="96" t="e">
        <v>#N/A</v>
      </c>
      <c r="D100" s="41">
        <v>79</v>
      </c>
      <c r="E100" s="35">
        <v>77.06</v>
      </c>
    </row>
    <row r="101" spans="2:5" x14ac:dyDescent="0.25">
      <c r="B101" s="38">
        <v>46447</v>
      </c>
      <c r="C101" s="96" t="e">
        <v>#N/A</v>
      </c>
      <c r="D101" s="41">
        <v>78</v>
      </c>
      <c r="E101" s="35">
        <v>76.057999999999993</v>
      </c>
    </row>
    <row r="102" spans="2:5" x14ac:dyDescent="0.25">
      <c r="B102" s="38">
        <v>46478</v>
      </c>
      <c r="C102" s="96" t="e">
        <v>#N/A</v>
      </c>
      <c r="D102" s="41">
        <v>77</v>
      </c>
      <c r="E102" s="35">
        <v>75.272000000000006</v>
      </c>
    </row>
    <row r="103" spans="2:5" x14ac:dyDescent="0.25">
      <c r="B103" s="38">
        <v>46508</v>
      </c>
      <c r="C103" s="96" t="e">
        <v>#N/A</v>
      </c>
      <c r="D103" s="41">
        <v>76</v>
      </c>
      <c r="E103" s="35">
        <v>74.655999999999992</v>
      </c>
    </row>
    <row r="104" spans="2:5" x14ac:dyDescent="0.25">
      <c r="B104" s="38">
        <v>46539</v>
      </c>
      <c r="C104" s="96" t="e">
        <v>#N/A</v>
      </c>
      <c r="D104" s="41">
        <v>75</v>
      </c>
      <c r="E104" s="35">
        <v>74.153999999999996</v>
      </c>
    </row>
    <row r="105" spans="2:5" x14ac:dyDescent="0.25">
      <c r="B105" s="38">
        <v>46569</v>
      </c>
      <c r="C105" s="96" t="e">
        <v>#N/A</v>
      </c>
      <c r="D105" s="41">
        <v>73</v>
      </c>
      <c r="E105" s="35">
        <v>73.694000000000003</v>
      </c>
    </row>
    <row r="106" spans="2:5" x14ac:dyDescent="0.25">
      <c r="B106" s="38">
        <v>46600</v>
      </c>
      <c r="C106" s="96" t="e">
        <v>#N/A</v>
      </c>
      <c r="D106" s="41">
        <v>73</v>
      </c>
      <c r="E106" s="35">
        <v>73.274000000000001</v>
      </c>
    </row>
    <row r="107" spans="2:5" x14ac:dyDescent="0.25">
      <c r="B107" s="38">
        <v>46631</v>
      </c>
      <c r="C107" s="96" t="e">
        <v>#N/A</v>
      </c>
      <c r="D107" s="41">
        <v>73</v>
      </c>
      <c r="E107" s="35">
        <v>72.893999999999991</v>
      </c>
    </row>
    <row r="108" spans="2:5" x14ac:dyDescent="0.25">
      <c r="B108" s="38">
        <v>46661</v>
      </c>
      <c r="C108" s="96" t="e">
        <v>#N/A</v>
      </c>
      <c r="D108" s="41">
        <v>70</v>
      </c>
      <c r="E108" s="35">
        <v>72.559999999999988</v>
      </c>
    </row>
    <row r="109" spans="2:5" x14ac:dyDescent="0.25">
      <c r="B109" s="38">
        <v>46692</v>
      </c>
      <c r="C109" s="96" t="e">
        <v>#N/A</v>
      </c>
      <c r="D109" s="41">
        <v>70</v>
      </c>
      <c r="E109" s="35">
        <v>72.265999999999991</v>
      </c>
    </row>
    <row r="110" spans="2:5" x14ac:dyDescent="0.25">
      <c r="B110" s="39">
        <v>46722</v>
      </c>
      <c r="C110" s="288" t="e">
        <v>#N/A</v>
      </c>
      <c r="D110" s="289">
        <v>70</v>
      </c>
      <c r="E110" s="36">
        <v>71.981999999999999</v>
      </c>
    </row>
    <row r="111" spans="2:5" x14ac:dyDescent="0.25">
      <c r="B111" s="38"/>
      <c r="C111" s="35"/>
      <c r="D111" s="35"/>
      <c r="E111" s="35"/>
    </row>
    <row r="112" spans="2:5" x14ac:dyDescent="0.25">
      <c r="B112" s="23" t="s">
        <v>969</v>
      </c>
    </row>
    <row r="113" spans="2:13" x14ac:dyDescent="0.25">
      <c r="B113" s="445" t="s">
        <v>967</v>
      </c>
      <c r="C113" s="446"/>
      <c r="D113" s="446"/>
      <c r="E113" s="446"/>
      <c r="F113" s="446"/>
      <c r="G113" s="446"/>
      <c r="H113" s="446"/>
      <c r="I113" s="446"/>
    </row>
    <row r="114" spans="2:13" x14ac:dyDescent="0.25">
      <c r="B114" s="446"/>
      <c r="C114" s="446"/>
      <c r="D114" s="446"/>
      <c r="E114" s="446"/>
      <c r="F114" s="446"/>
      <c r="G114" s="446"/>
      <c r="H114" s="446"/>
      <c r="I114" s="446"/>
    </row>
    <row r="115" spans="2:13" ht="12.75" customHeight="1" x14ac:dyDescent="0.25">
      <c r="B115" s="447"/>
      <c r="C115" s="447"/>
      <c r="D115" s="447"/>
      <c r="E115" s="447"/>
      <c r="F115" s="447"/>
      <c r="G115" s="447"/>
      <c r="H115" s="447"/>
      <c r="I115" s="447"/>
      <c r="J115" s="262"/>
      <c r="K115" s="262"/>
      <c r="L115" s="262"/>
      <c r="M115" s="262"/>
    </row>
    <row r="116" spans="2:13" x14ac:dyDescent="0.25">
      <c r="J116" s="262"/>
      <c r="K116" s="262"/>
      <c r="L116" s="262"/>
      <c r="M116" s="262"/>
    </row>
    <row r="121" spans="2:13" ht="15.6" x14ac:dyDescent="0.3">
      <c r="B121" s="37"/>
    </row>
    <row r="132" spans="2:2" x14ac:dyDescent="0.25">
      <c r="B132" s="40"/>
    </row>
    <row r="133" spans="2:2" x14ac:dyDescent="0.25">
      <c r="B133" s="40"/>
    </row>
    <row r="134" spans="2:2" x14ac:dyDescent="0.25">
      <c r="B134" s="40"/>
    </row>
    <row r="135" spans="2:2" x14ac:dyDescent="0.25">
      <c r="B135" s="40"/>
    </row>
    <row r="136" spans="2:2" x14ac:dyDescent="0.25">
      <c r="B136" s="40"/>
    </row>
    <row r="137" spans="2:2" x14ac:dyDescent="0.25">
      <c r="B137" s="40"/>
    </row>
  </sheetData>
  <mergeCells count="1">
    <mergeCell ref="B113:I115"/>
  </mergeCells>
  <phoneticPr fontId="27" type="noConversion"/>
  <conditionalFormatting sqref="C27:C110">
    <cfRule type="expression" dxfId="27" priority="1" stopIfTrue="1">
      <formula>ISNA(C27)</formula>
    </cfRule>
  </conditionalFormatting>
  <conditionalFormatting sqref="C27:E111">
    <cfRule type="expression" dxfId="26" priority="2" stopIfTrue="1">
      <formula>ISNA(C27)</formula>
    </cfRule>
  </conditionalFormatting>
  <hyperlinks>
    <hyperlink ref="A3" location="Contents!A1" display="Return to Contents" xr:uid="{00000000-0004-0000-0200-000000000000}"/>
  </hyperlinks>
  <pageMargins left="0.75" right="0.75" top="1" bottom="1" header="0.5" footer="0.5"/>
  <pageSetup scale="25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6">
    <pageSetUpPr fitToPage="1"/>
  </sheetPr>
  <dimension ref="A1:Q118"/>
  <sheetViews>
    <sheetView workbookViewId="0"/>
  </sheetViews>
  <sheetFormatPr defaultRowHeight="13.2" x14ac:dyDescent="0.25"/>
  <cols>
    <col min="16" max="16" width="43.33203125" customWidth="1"/>
    <col min="17" max="17" width="9.6640625" customWidth="1"/>
  </cols>
  <sheetData>
    <row r="1" spans="1:17" x14ac:dyDescent="0.25">
      <c r="M1" s="87"/>
    </row>
    <row r="2" spans="1:17" ht="15.6" x14ac:dyDescent="0.3">
      <c r="A2" s="31" t="s">
        <v>968</v>
      </c>
    </row>
    <row r="3" spans="1:17" x14ac:dyDescent="0.25">
      <c r="A3" s="16" t="s">
        <v>15</v>
      </c>
    </row>
    <row r="4" spans="1:17" x14ac:dyDescent="0.25">
      <c r="B4" s="270"/>
      <c r="C4" s="270"/>
      <c r="D4" s="270"/>
      <c r="E4" s="270"/>
      <c r="F4" s="270"/>
      <c r="G4" s="270"/>
      <c r="H4" s="270"/>
      <c r="I4" s="270"/>
      <c r="J4" s="270"/>
      <c r="K4" s="270"/>
    </row>
    <row r="5" spans="1:17" x14ac:dyDescent="0.25">
      <c r="B5" s="270"/>
      <c r="C5" s="270"/>
      <c r="D5" s="270"/>
      <c r="E5" s="270"/>
      <c r="F5" s="270"/>
      <c r="G5" s="270"/>
      <c r="H5" s="270"/>
      <c r="I5" s="270"/>
      <c r="J5" s="270"/>
      <c r="K5" s="270"/>
      <c r="P5" s="132" t="s">
        <v>329</v>
      </c>
      <c r="Q5" s="133"/>
    </row>
    <row r="6" spans="1:17" x14ac:dyDescent="0.25">
      <c r="B6" s="270"/>
      <c r="C6" s="270"/>
      <c r="D6" s="270"/>
      <c r="E6" s="270"/>
      <c r="F6" s="270"/>
      <c r="G6" s="270"/>
      <c r="H6" s="270"/>
      <c r="I6" s="270"/>
      <c r="J6" s="270"/>
      <c r="K6" s="270"/>
      <c r="P6" s="182" t="s">
        <v>511</v>
      </c>
      <c r="Q6" s="169" t="s">
        <v>510</v>
      </c>
    </row>
    <row r="7" spans="1:17" x14ac:dyDescent="0.25">
      <c r="B7" s="270"/>
      <c r="C7" s="270"/>
      <c r="D7" s="270"/>
      <c r="E7" s="270"/>
      <c r="F7" s="270"/>
      <c r="G7" s="270"/>
      <c r="H7" s="270"/>
      <c r="I7" s="270"/>
      <c r="J7" s="270"/>
      <c r="K7" s="270"/>
      <c r="P7" s="147"/>
    </row>
    <row r="8" spans="1:17" x14ac:dyDescent="0.25">
      <c r="B8" s="270"/>
      <c r="C8" s="270"/>
      <c r="D8" s="270"/>
      <c r="E8" s="270"/>
      <c r="F8" s="270"/>
      <c r="G8" s="270"/>
      <c r="H8" s="270"/>
      <c r="I8" s="270"/>
      <c r="J8" s="270"/>
      <c r="K8" s="270"/>
    </row>
    <row r="9" spans="1:17" x14ac:dyDescent="0.25">
      <c r="B9" s="270"/>
      <c r="C9" s="270"/>
      <c r="D9" s="270"/>
      <c r="E9" s="270"/>
      <c r="F9" s="270"/>
      <c r="G9" s="270"/>
      <c r="H9" s="270"/>
      <c r="I9" s="270"/>
      <c r="J9" s="270"/>
      <c r="K9" s="270"/>
    </row>
    <row r="10" spans="1:17" x14ac:dyDescent="0.25">
      <c r="B10" s="270"/>
      <c r="C10" s="270"/>
      <c r="D10" s="270"/>
      <c r="E10" s="270"/>
      <c r="F10" s="270"/>
      <c r="G10" s="270"/>
      <c r="H10" s="270"/>
      <c r="I10" s="270"/>
      <c r="J10" s="270"/>
      <c r="K10" s="270"/>
    </row>
    <row r="11" spans="1:17" x14ac:dyDescent="0.25">
      <c r="B11" s="270"/>
      <c r="C11" s="270"/>
      <c r="D11" s="270"/>
      <c r="E11" s="270"/>
      <c r="F11" s="270"/>
      <c r="G11" s="270"/>
      <c r="H11" s="270"/>
      <c r="I11" s="270"/>
      <c r="J11" s="270"/>
      <c r="K11" s="270"/>
    </row>
    <row r="12" spans="1:17" x14ac:dyDescent="0.25">
      <c r="B12" s="270"/>
      <c r="C12" s="270"/>
      <c r="D12" s="270"/>
      <c r="E12" s="270"/>
      <c r="F12" s="270"/>
      <c r="G12" s="270"/>
      <c r="H12" s="270"/>
      <c r="I12" s="270"/>
      <c r="J12" s="270"/>
      <c r="K12" s="270"/>
    </row>
    <row r="13" spans="1:17" x14ac:dyDescent="0.25">
      <c r="B13" s="270"/>
      <c r="C13" s="270"/>
      <c r="D13" s="270"/>
      <c r="E13" s="270"/>
      <c r="F13" s="270"/>
      <c r="G13" s="270"/>
      <c r="H13" s="270"/>
      <c r="I13" s="270"/>
      <c r="J13" s="270"/>
      <c r="K13" s="270"/>
    </row>
    <row r="14" spans="1:17" x14ac:dyDescent="0.25">
      <c r="B14" s="270"/>
      <c r="C14" s="270"/>
      <c r="D14" s="270"/>
      <c r="E14" s="270"/>
      <c r="F14" s="270"/>
      <c r="G14" s="270"/>
      <c r="H14" s="270"/>
      <c r="I14" s="270"/>
      <c r="J14" s="270"/>
      <c r="K14" s="270"/>
    </row>
    <row r="15" spans="1:17" x14ac:dyDescent="0.25">
      <c r="B15" s="270"/>
      <c r="C15" s="270"/>
      <c r="D15" s="270"/>
      <c r="E15" s="270"/>
      <c r="F15" s="270"/>
      <c r="G15" s="270"/>
      <c r="H15" s="270"/>
      <c r="I15" s="270"/>
      <c r="J15" s="270"/>
      <c r="K15" s="270"/>
    </row>
    <row r="16" spans="1:17" x14ac:dyDescent="0.25">
      <c r="B16" s="270"/>
      <c r="C16" s="270"/>
      <c r="D16" s="270"/>
      <c r="E16" s="270"/>
      <c r="F16" s="270"/>
      <c r="G16" s="270"/>
      <c r="H16" s="270"/>
      <c r="I16" s="270"/>
      <c r="J16" s="270"/>
      <c r="K16" s="270"/>
    </row>
    <row r="17" spans="1:11" x14ac:dyDescent="0.25">
      <c r="B17" s="270"/>
      <c r="C17" s="270"/>
      <c r="D17" s="270"/>
      <c r="E17" s="270"/>
      <c r="F17" s="270"/>
      <c r="G17" s="270"/>
      <c r="H17" s="270"/>
      <c r="I17" s="270"/>
      <c r="J17" s="270"/>
      <c r="K17" s="270"/>
    </row>
    <row r="18" spans="1:11" x14ac:dyDescent="0.25">
      <c r="B18" s="270"/>
      <c r="C18" s="270"/>
      <c r="D18" s="270"/>
      <c r="E18" s="270"/>
      <c r="F18" s="270"/>
      <c r="G18" s="270"/>
      <c r="H18" s="270"/>
      <c r="I18" s="270"/>
      <c r="J18" s="270"/>
      <c r="K18" s="270"/>
    </row>
    <row r="19" spans="1:11" x14ac:dyDescent="0.25">
      <c r="B19" s="270"/>
      <c r="C19" s="270"/>
      <c r="D19" s="270"/>
      <c r="E19" s="270"/>
      <c r="F19" s="270"/>
      <c r="G19" s="270"/>
      <c r="H19" s="270"/>
      <c r="I19" s="270"/>
      <c r="J19" s="270"/>
      <c r="K19" s="270"/>
    </row>
    <row r="20" spans="1:11" x14ac:dyDescent="0.25">
      <c r="B20" s="270"/>
      <c r="C20" s="270"/>
      <c r="D20" s="270"/>
      <c r="E20" s="270"/>
      <c r="F20" s="270"/>
      <c r="G20" s="270"/>
      <c r="H20" s="270"/>
      <c r="I20" s="270"/>
      <c r="J20" s="270"/>
      <c r="K20" s="270"/>
    </row>
    <row r="21" spans="1:11" x14ac:dyDescent="0.25">
      <c r="B21" s="270"/>
      <c r="C21" s="270"/>
      <c r="D21" s="270"/>
      <c r="E21" s="270"/>
      <c r="F21" s="270"/>
      <c r="G21" s="270"/>
      <c r="H21" s="270"/>
      <c r="I21" s="270"/>
      <c r="J21" s="270"/>
      <c r="K21" s="270"/>
    </row>
    <row r="22" spans="1:11" x14ac:dyDescent="0.25">
      <c r="B22" s="270"/>
      <c r="C22" s="270"/>
      <c r="D22" s="270"/>
      <c r="E22" s="270"/>
      <c r="F22" s="270"/>
      <c r="G22" s="270"/>
      <c r="H22" s="270"/>
      <c r="I22" s="270"/>
      <c r="J22" s="270"/>
      <c r="K22" s="270"/>
    </row>
    <row r="23" spans="1:11" x14ac:dyDescent="0.25">
      <c r="B23" s="270"/>
      <c r="C23" s="270"/>
      <c r="D23" s="270"/>
      <c r="E23" s="270"/>
      <c r="F23" s="270"/>
      <c r="G23" s="270"/>
      <c r="H23" s="270"/>
      <c r="I23" s="270"/>
      <c r="J23" s="270"/>
      <c r="K23" s="270"/>
    </row>
    <row r="24" spans="1:11" x14ac:dyDescent="0.25">
      <c r="B24" s="270"/>
      <c r="C24" s="270"/>
      <c r="D24" s="270"/>
      <c r="E24" s="270"/>
      <c r="F24" s="270"/>
      <c r="G24" s="270"/>
      <c r="H24" s="270"/>
      <c r="I24" s="270"/>
      <c r="J24" s="270"/>
      <c r="K24" s="270"/>
    </row>
    <row r="25" spans="1:11" ht="12.75" customHeight="1" x14ac:dyDescent="0.25">
      <c r="B25" s="270"/>
      <c r="C25" s="270"/>
      <c r="D25" s="270"/>
      <c r="E25" s="270"/>
      <c r="F25" s="270"/>
      <c r="G25" s="270"/>
      <c r="H25" s="270"/>
      <c r="I25" s="270"/>
      <c r="J25" s="270"/>
      <c r="K25" s="270"/>
    </row>
    <row r="26" spans="1:11" x14ac:dyDescent="0.25">
      <c r="B26" s="23"/>
      <c r="C26" s="459" t="s">
        <v>38</v>
      </c>
      <c r="D26" s="459"/>
      <c r="E26" s="459"/>
    </row>
    <row r="27" spans="1:11" x14ac:dyDescent="0.25">
      <c r="A27" s="2"/>
      <c r="B27" s="26" t="s">
        <v>36</v>
      </c>
      <c r="C27" s="145" t="s">
        <v>1000</v>
      </c>
      <c r="D27" s="145"/>
      <c r="E27" s="145"/>
    </row>
    <row r="28" spans="1:11" x14ac:dyDescent="0.25">
      <c r="A28" s="4"/>
      <c r="B28" s="24" t="s">
        <v>37</v>
      </c>
      <c r="C28" s="24" t="s">
        <v>8</v>
      </c>
      <c r="D28" s="24" t="s">
        <v>9</v>
      </c>
      <c r="E28" s="24" t="s">
        <v>13</v>
      </c>
    </row>
    <row r="29" spans="1:11" x14ac:dyDescent="0.25">
      <c r="A29" s="1">
        <v>44197</v>
      </c>
      <c r="B29" s="10">
        <v>55.151000000000003</v>
      </c>
      <c r="C29" s="30">
        <f>+MIN($B$29,$B$41,$B$53,$B$65,$B$77)</f>
        <v>48.018999999999998</v>
      </c>
      <c r="D29" s="30">
        <f>+MAX($B$29,$B$41,$B$53,$B$65,$B$77)</f>
        <v>68.543999999999997</v>
      </c>
      <c r="E29" s="13">
        <f t="shared" ref="E29:E92" si="0">D29-C29</f>
        <v>20.524999999999999</v>
      </c>
      <c r="G29" s="30"/>
      <c r="H29" s="13"/>
    </row>
    <row r="30" spans="1:11" x14ac:dyDescent="0.25">
      <c r="A30" s="1">
        <v>44228</v>
      </c>
      <c r="B30" s="10">
        <v>43.514000000000003</v>
      </c>
      <c r="C30" s="30">
        <f>+MIN($B$30,$B$42,$B$54,$B$66,$B$78)</f>
        <v>37.734000000000002</v>
      </c>
      <c r="D30" s="30">
        <f>+MAX($B$30,$B$42,$B$54,$B$66,$B$78)</f>
        <v>60.451999999999998</v>
      </c>
      <c r="E30" s="13">
        <f t="shared" si="0"/>
        <v>22.717999999999996</v>
      </c>
      <c r="G30" s="30"/>
      <c r="H30" s="13"/>
    </row>
    <row r="31" spans="1:11" x14ac:dyDescent="0.25">
      <c r="A31" s="1">
        <v>44256</v>
      </c>
      <c r="B31" s="10">
        <v>41.744999999999997</v>
      </c>
      <c r="C31" s="30">
        <f>+MIN($B$31,$B$43,$B$55,$B$67,$B$79)</f>
        <v>36.265999999999998</v>
      </c>
      <c r="D31" s="30">
        <f>+MAX($B$31,$B$43,$B$55,$B$67,$B$79)</f>
        <v>55.197000000000003</v>
      </c>
      <c r="E31" s="13">
        <f t="shared" si="0"/>
        <v>18.931000000000004</v>
      </c>
      <c r="G31" s="30"/>
      <c r="H31" s="13"/>
    </row>
    <row r="32" spans="1:11" x14ac:dyDescent="0.25">
      <c r="A32" s="1">
        <v>44287</v>
      </c>
      <c r="B32" s="10">
        <v>44.915999999999997</v>
      </c>
      <c r="C32" s="30">
        <f>+MIN($B$32,$B$44,$B$56,$B$68,$B$80)</f>
        <v>40.213999999999999</v>
      </c>
      <c r="D32" s="30">
        <f>+MAX($B$32,$B$44,$B$56,$B$68,$B$80)</f>
        <v>60.600999999999999</v>
      </c>
      <c r="E32" s="13">
        <f t="shared" si="0"/>
        <v>20.387</v>
      </c>
      <c r="G32" s="30"/>
      <c r="H32" s="13"/>
    </row>
    <row r="33" spans="1:8" x14ac:dyDescent="0.25">
      <c r="A33" s="1">
        <v>44317</v>
      </c>
      <c r="B33" s="10">
        <v>52.225000000000001</v>
      </c>
      <c r="C33" s="30">
        <f>+MIN($B$33,$B$45,$B$57,$B$69,$B$81)</f>
        <v>49.670999999999999</v>
      </c>
      <c r="D33" s="30">
        <f>+MAX($B$33,$B$45,$B$57,$B$69,$B$81)</f>
        <v>71.049000000000007</v>
      </c>
      <c r="E33" s="13">
        <f t="shared" si="0"/>
        <v>21.378000000000007</v>
      </c>
      <c r="G33" s="30"/>
      <c r="H33" s="13"/>
    </row>
    <row r="34" spans="1:8" x14ac:dyDescent="0.25">
      <c r="A34" s="1">
        <v>44348</v>
      </c>
      <c r="B34" s="10">
        <v>56.784999999999997</v>
      </c>
      <c r="C34" s="30">
        <f>+MIN($B$34,$B$46,$B$58,$B$70,$B$82)</f>
        <v>54.127000000000002</v>
      </c>
      <c r="D34" s="30">
        <f>+MAX($B$34,$B$46,$B$58,$B$70,$B$82)</f>
        <v>79.191999999999993</v>
      </c>
      <c r="E34" s="13">
        <f t="shared" si="0"/>
        <v>25.064999999999991</v>
      </c>
      <c r="G34" s="30"/>
      <c r="H34" s="13"/>
    </row>
    <row r="35" spans="1:8" x14ac:dyDescent="0.25">
      <c r="A35" s="1">
        <v>44378</v>
      </c>
      <c r="B35" s="10">
        <v>64.31</v>
      </c>
      <c r="C35" s="30">
        <f>+MIN($B$35,$B$47,$B$59,$B$71,$B$83)</f>
        <v>64.161000000000001</v>
      </c>
      <c r="D35" s="30">
        <f>+MAX($B$35,$B$47,$B$59,$B$71,$B$83)</f>
        <v>87.069000000000003</v>
      </c>
      <c r="E35" s="13">
        <f t="shared" si="0"/>
        <v>22.908000000000001</v>
      </c>
      <c r="G35" s="30"/>
      <c r="H35" s="13"/>
    </row>
    <row r="36" spans="1:8" x14ac:dyDescent="0.25">
      <c r="A36" s="1">
        <v>44409</v>
      </c>
      <c r="B36" s="10">
        <v>69.605999999999995</v>
      </c>
      <c r="C36" s="30">
        <f>+MIN($B$36,$B$48,$B$60,$B$72,$B$84)</f>
        <v>69.605999999999995</v>
      </c>
      <c r="D36" s="30">
        <f>+MAX($B$36,$B$48,$B$60,$B$72,$B$84)</f>
        <v>96.358999999999995</v>
      </c>
      <c r="E36" s="13">
        <f t="shared" si="0"/>
        <v>26.753</v>
      </c>
      <c r="G36" s="30"/>
      <c r="H36" s="13"/>
    </row>
    <row r="37" spans="1:8" x14ac:dyDescent="0.25">
      <c r="A37" s="1">
        <v>44440</v>
      </c>
      <c r="B37" s="10">
        <v>72.167000000000002</v>
      </c>
      <c r="C37" s="30">
        <f>+MIN($B$37,$B$49,$B$61,$B$73,$B$85)</f>
        <v>72.167000000000002</v>
      </c>
      <c r="D37" s="30">
        <f>+MAX($B$37,$B$49,$B$61,$B$73,$B$85)</f>
        <v>101.404</v>
      </c>
      <c r="E37" s="13">
        <f t="shared" si="0"/>
        <v>29.236999999999995</v>
      </c>
      <c r="G37" s="30"/>
      <c r="H37" s="13"/>
    </row>
    <row r="38" spans="1:8" x14ac:dyDescent="0.25">
      <c r="A38" s="1">
        <v>44470</v>
      </c>
      <c r="B38" s="10">
        <v>76.198999999999998</v>
      </c>
      <c r="C38" s="30">
        <f>+MIN($B$38,$B$50,$B$62,$B$74,$B$86)</f>
        <v>76.198999999999998</v>
      </c>
      <c r="D38" s="30">
        <f>+MAX($B$38,$B$50,$B$62,$B$74,$B$86)</f>
        <v>103.905</v>
      </c>
      <c r="E38" s="13">
        <f t="shared" si="0"/>
        <v>27.706000000000003</v>
      </c>
      <c r="G38" s="30"/>
      <c r="H38" s="13"/>
    </row>
    <row r="39" spans="1:8" x14ac:dyDescent="0.25">
      <c r="A39" s="1">
        <v>44501</v>
      </c>
      <c r="B39" s="10">
        <v>72.114999999999995</v>
      </c>
      <c r="C39" s="30">
        <f>+MIN($B$39,$B$51,$B$63,$B$75,$B$87)</f>
        <v>72.114999999999995</v>
      </c>
      <c r="D39" s="30">
        <f>+MAX($B$39,$B$51,$B$63,$B$75,$B$87)</f>
        <v>103.247</v>
      </c>
      <c r="E39" s="13">
        <f t="shared" si="0"/>
        <v>31.132000000000005</v>
      </c>
      <c r="G39" s="30"/>
      <c r="H39" s="13"/>
    </row>
    <row r="40" spans="1:8" x14ac:dyDescent="0.25">
      <c r="A40" s="1">
        <v>44531</v>
      </c>
      <c r="B40" s="10">
        <v>63.838999999999999</v>
      </c>
      <c r="C40" s="30">
        <f>+MIN($B$40,$B$52,$B$64,$B$76,$B$88)</f>
        <v>63.838999999999999</v>
      </c>
      <c r="D40" s="30">
        <f>+MAX($B$40,$B$52,$B$64,$B$76,$B$88)</f>
        <v>96.777000000000001</v>
      </c>
      <c r="E40" s="13">
        <f t="shared" si="0"/>
        <v>32.938000000000002</v>
      </c>
      <c r="G40" s="30"/>
      <c r="H40" s="13"/>
    </row>
    <row r="41" spans="1:8" x14ac:dyDescent="0.25">
      <c r="A41" s="1">
        <v>44562</v>
      </c>
      <c r="B41" s="10">
        <v>48.018999999999998</v>
      </c>
      <c r="C41" s="30">
        <f>+MIN($B$29,$B$41,$B$53,$B$65,$B$77)</f>
        <v>48.018999999999998</v>
      </c>
      <c r="D41" s="30">
        <f>+MAX($B$29,$B$41,$B$53,$B$65,$B$77)</f>
        <v>68.543999999999997</v>
      </c>
      <c r="E41" s="13">
        <f t="shared" si="0"/>
        <v>20.524999999999999</v>
      </c>
      <c r="G41" s="30"/>
      <c r="H41" s="13"/>
    </row>
    <row r="42" spans="1:8" x14ac:dyDescent="0.25">
      <c r="A42" s="1">
        <v>44593</v>
      </c>
      <c r="B42" s="10">
        <v>37.734000000000002</v>
      </c>
      <c r="C42" s="30">
        <f>+MIN($B$30,$B$42,$B$54,$B$66,$B$78)</f>
        <v>37.734000000000002</v>
      </c>
      <c r="D42" s="30">
        <f>+MAX($B$30,$B$42,$B$54,$B$66,$B$78)</f>
        <v>60.451999999999998</v>
      </c>
      <c r="E42" s="13">
        <f t="shared" si="0"/>
        <v>22.717999999999996</v>
      </c>
      <c r="G42" s="30"/>
      <c r="H42" s="13"/>
    </row>
    <row r="43" spans="1:8" x14ac:dyDescent="0.25">
      <c r="A43" s="1">
        <v>44621</v>
      </c>
      <c r="B43" s="10">
        <v>36.265999999999998</v>
      </c>
      <c r="C43" s="30">
        <f>+MIN($B$31,$B$43,$B$55,$B$67,$B$79)</f>
        <v>36.265999999999998</v>
      </c>
      <c r="D43" s="30">
        <f>+MAX($B$31,$B$43,$B$55,$B$67,$B$79)</f>
        <v>55.197000000000003</v>
      </c>
      <c r="E43" s="13">
        <f t="shared" si="0"/>
        <v>18.931000000000004</v>
      </c>
      <c r="G43" s="30"/>
      <c r="H43" s="13"/>
    </row>
    <row r="44" spans="1:8" x14ac:dyDescent="0.25">
      <c r="A44" s="1">
        <v>44652</v>
      </c>
      <c r="B44" s="10">
        <v>40.213999999999999</v>
      </c>
      <c r="C44" s="30">
        <f>+MIN($B$32,$B$44,$B$56,$B$68,$B$80)</f>
        <v>40.213999999999999</v>
      </c>
      <c r="D44" s="30">
        <f>+MAX($B$32,$B$44,$B$56,$B$68,$B$80)</f>
        <v>60.600999999999999</v>
      </c>
      <c r="E44" s="13">
        <f t="shared" si="0"/>
        <v>20.387</v>
      </c>
      <c r="G44" s="30"/>
      <c r="H44" s="13"/>
    </row>
    <row r="45" spans="1:8" x14ac:dyDescent="0.25">
      <c r="A45" s="1">
        <v>44682</v>
      </c>
      <c r="B45" s="10">
        <v>49.670999999999999</v>
      </c>
      <c r="C45" s="30">
        <f>+MIN($B$33,$B$45,$B$57,$B$69,$B$81)</f>
        <v>49.670999999999999</v>
      </c>
      <c r="D45" s="30">
        <f>+MAX($B$33,$B$45,$B$57,$B$69,$B$81)</f>
        <v>71.049000000000007</v>
      </c>
      <c r="E45" s="13">
        <f t="shared" si="0"/>
        <v>21.378000000000007</v>
      </c>
      <c r="G45" s="30"/>
      <c r="H45" s="13"/>
    </row>
    <row r="46" spans="1:8" x14ac:dyDescent="0.25">
      <c r="A46" s="1">
        <v>44713</v>
      </c>
      <c r="B46" s="10">
        <v>54.127000000000002</v>
      </c>
      <c r="C46" s="30">
        <f>+MIN($B$34,$B$46,$B$58,$B$70,$B$82)</f>
        <v>54.127000000000002</v>
      </c>
      <c r="D46" s="30">
        <f>+MAX($B$34,$B$46,$B$58,$B$70,$B$82)</f>
        <v>79.191999999999993</v>
      </c>
      <c r="E46" s="13">
        <f t="shared" si="0"/>
        <v>25.064999999999991</v>
      </c>
      <c r="G46" s="30"/>
      <c r="H46" s="13"/>
    </row>
    <row r="47" spans="1:8" x14ac:dyDescent="0.25">
      <c r="A47" s="1">
        <v>44743</v>
      </c>
      <c r="B47" s="10">
        <v>64.161000000000001</v>
      </c>
      <c r="C47" s="30">
        <f>+MIN($B$35,$B$47,$B$59,$B$71,$B$83)</f>
        <v>64.161000000000001</v>
      </c>
      <c r="D47" s="30">
        <f>+MAX($B$35,$B$47,$B$59,$B$71,$B$83)</f>
        <v>87.069000000000003</v>
      </c>
      <c r="E47" s="13">
        <f t="shared" si="0"/>
        <v>22.908000000000001</v>
      </c>
      <c r="G47" s="30"/>
      <c r="H47" s="13"/>
    </row>
    <row r="48" spans="1:8" x14ac:dyDescent="0.25">
      <c r="A48" s="1">
        <v>44774</v>
      </c>
      <c r="B48" s="10">
        <v>72.837999999999994</v>
      </c>
      <c r="C48" s="30">
        <f>+MIN($B$36,$B$48,$B$60,$B$72,$B$84)</f>
        <v>69.605999999999995</v>
      </c>
      <c r="D48" s="30">
        <f>+MAX($B$36,$B$48,$B$60,$B$72,$B$84)</f>
        <v>96.358999999999995</v>
      </c>
      <c r="E48" s="13">
        <f t="shared" si="0"/>
        <v>26.753</v>
      </c>
      <c r="G48" s="30"/>
      <c r="H48" s="13"/>
    </row>
    <row r="49" spans="1:8" x14ac:dyDescent="0.25">
      <c r="A49" s="1">
        <v>44805</v>
      </c>
      <c r="B49" s="10">
        <v>81.98</v>
      </c>
      <c r="C49" s="30">
        <f>+MIN($B$37,$B$49,$B$61,$B$73,$B$85)</f>
        <v>72.167000000000002</v>
      </c>
      <c r="D49" s="30">
        <f>+MAX($B$37,$B$49,$B$61,$B$73,$B$85)</f>
        <v>101.404</v>
      </c>
      <c r="E49" s="13">
        <f t="shared" si="0"/>
        <v>29.236999999999995</v>
      </c>
      <c r="G49" s="30"/>
      <c r="H49" s="13"/>
    </row>
    <row r="50" spans="1:8" x14ac:dyDescent="0.25">
      <c r="A50" s="1">
        <v>44835</v>
      </c>
      <c r="B50" s="10">
        <v>86.724000000000004</v>
      </c>
      <c r="C50" s="30">
        <f>+MIN($B$38,$B$50,$B$62,$B$74,$B$86)</f>
        <v>76.198999999999998</v>
      </c>
      <c r="D50" s="30">
        <f>+MAX($B$38,$B$50,$B$62,$B$74,$B$86)</f>
        <v>103.905</v>
      </c>
      <c r="E50" s="13">
        <f t="shared" si="0"/>
        <v>27.706000000000003</v>
      </c>
      <c r="G50" s="30"/>
      <c r="H50" s="13"/>
    </row>
    <row r="51" spans="1:8" x14ac:dyDescent="0.25">
      <c r="A51" s="1">
        <v>44866</v>
      </c>
      <c r="B51" s="10">
        <v>87.671999999999997</v>
      </c>
      <c r="C51" s="30">
        <f>+MIN($B$39,$B$51,$B$63,$B$75,$B$87)</f>
        <v>72.114999999999995</v>
      </c>
      <c r="D51" s="30">
        <f>+MAX($B$39,$B$51,$B$63,$B$75,$B$87)</f>
        <v>103.247</v>
      </c>
      <c r="E51" s="13">
        <f t="shared" si="0"/>
        <v>31.132000000000005</v>
      </c>
      <c r="G51" s="30"/>
      <c r="H51" s="13"/>
    </row>
    <row r="52" spans="1:8" x14ac:dyDescent="0.25">
      <c r="A52" s="1">
        <v>44896</v>
      </c>
      <c r="B52" s="10">
        <v>76.641999999999996</v>
      </c>
      <c r="C52" s="30">
        <f>+MIN($B$40,$B$52,$B$64,$B$76,$B$88)</f>
        <v>63.838999999999999</v>
      </c>
      <c r="D52" s="30">
        <f>+MAX($B$40,$B$52,$B$64,$B$76,$B$88)</f>
        <v>96.777000000000001</v>
      </c>
      <c r="E52" s="13">
        <f t="shared" si="0"/>
        <v>32.938000000000002</v>
      </c>
      <c r="G52" s="30"/>
      <c r="H52" s="13"/>
    </row>
    <row r="53" spans="1:8" x14ac:dyDescent="0.25">
      <c r="A53" s="1">
        <v>44927</v>
      </c>
      <c r="B53" s="10">
        <v>68.543999999999997</v>
      </c>
      <c r="C53" s="30">
        <f>+MIN($B$29,$B$41,$B$53,$B$65,$B$77)</f>
        <v>48.018999999999998</v>
      </c>
      <c r="D53" s="30">
        <f>+MAX($B$29,$B$41,$B$53,$B$65,$B$77)</f>
        <v>68.543999999999997</v>
      </c>
      <c r="E53" s="13">
        <f t="shared" si="0"/>
        <v>20.524999999999999</v>
      </c>
      <c r="G53" s="30"/>
      <c r="H53" s="13"/>
    </row>
    <row r="54" spans="1:8" x14ac:dyDescent="0.25">
      <c r="A54" s="1">
        <v>44958</v>
      </c>
      <c r="B54" s="10">
        <v>60.451999999999998</v>
      </c>
      <c r="C54" s="30">
        <f>+MIN($B$30,$B$42,$B$54,$B$66,$B$78)</f>
        <v>37.734000000000002</v>
      </c>
      <c r="D54" s="30">
        <f>+MAX($B$30,$B$42,$B$54,$B$66,$B$78)</f>
        <v>60.451999999999998</v>
      </c>
      <c r="E54" s="13">
        <f t="shared" si="0"/>
        <v>22.717999999999996</v>
      </c>
      <c r="G54" s="30"/>
      <c r="H54" s="13"/>
    </row>
    <row r="55" spans="1:8" x14ac:dyDescent="0.25">
      <c r="A55" s="1">
        <v>44986</v>
      </c>
      <c r="B55" s="10">
        <v>55.197000000000003</v>
      </c>
      <c r="C55" s="30">
        <f>+MIN($B$31,$B$43,$B$55,$B$67,$B$79)</f>
        <v>36.265999999999998</v>
      </c>
      <c r="D55" s="30">
        <f>+MAX($B$31,$B$43,$B$55,$B$67,$B$79)</f>
        <v>55.197000000000003</v>
      </c>
      <c r="E55" s="13">
        <f t="shared" si="0"/>
        <v>18.931000000000004</v>
      </c>
      <c r="G55" s="30"/>
      <c r="H55" s="13"/>
    </row>
    <row r="56" spans="1:8" x14ac:dyDescent="0.25">
      <c r="A56" s="1">
        <v>45017</v>
      </c>
      <c r="B56" s="10">
        <v>60.600999999999999</v>
      </c>
      <c r="C56" s="30">
        <f>+MIN($B$32,$B$44,$B$56,$B$68,$B$80)</f>
        <v>40.213999999999999</v>
      </c>
      <c r="D56" s="30">
        <f>+MAX($B$32,$B$44,$B$56,$B$68,$B$80)</f>
        <v>60.600999999999999</v>
      </c>
      <c r="E56" s="13">
        <f t="shared" si="0"/>
        <v>20.387</v>
      </c>
      <c r="G56" s="30"/>
      <c r="H56" s="13"/>
    </row>
    <row r="57" spans="1:8" x14ac:dyDescent="0.25">
      <c r="A57" s="1">
        <v>45047</v>
      </c>
      <c r="B57" s="10">
        <v>71.049000000000007</v>
      </c>
      <c r="C57" s="30">
        <f>+MIN($B$33,$B$45,$B$57,$B$69,$B$81)</f>
        <v>49.670999999999999</v>
      </c>
      <c r="D57" s="30">
        <f>+MAX($B$33,$B$45,$B$57,$B$69,$B$81)</f>
        <v>71.049000000000007</v>
      </c>
      <c r="E57" s="13">
        <f t="shared" si="0"/>
        <v>21.378000000000007</v>
      </c>
      <c r="G57" s="30"/>
      <c r="H57" s="13"/>
    </row>
    <row r="58" spans="1:8" x14ac:dyDescent="0.25">
      <c r="A58" s="1">
        <v>45078</v>
      </c>
      <c r="B58" s="10">
        <v>79.191999999999993</v>
      </c>
      <c r="C58" s="30">
        <f>+MIN($B$34,$B$46,$B$58,$B$70,$B$82)</f>
        <v>54.127000000000002</v>
      </c>
      <c r="D58" s="30">
        <f>+MAX($B$34,$B$46,$B$58,$B$70,$B$82)</f>
        <v>79.191999999999993</v>
      </c>
      <c r="E58" s="13">
        <f t="shared" si="0"/>
        <v>25.064999999999991</v>
      </c>
      <c r="G58" s="30"/>
      <c r="H58" s="13"/>
    </row>
    <row r="59" spans="1:8" x14ac:dyDescent="0.25">
      <c r="A59" s="1">
        <v>45108</v>
      </c>
      <c r="B59" s="10">
        <v>86.676000000000002</v>
      </c>
      <c r="C59" s="30">
        <f>+MIN($B$35,$B$47,$B$59,$B$71,$B$83)</f>
        <v>64.161000000000001</v>
      </c>
      <c r="D59" s="30">
        <f>+MAX($B$35,$B$47,$B$59,$B$71,$B$83)</f>
        <v>87.069000000000003</v>
      </c>
      <c r="E59" s="13">
        <f t="shared" si="0"/>
        <v>22.908000000000001</v>
      </c>
      <c r="G59" s="30"/>
      <c r="H59" s="13"/>
    </row>
    <row r="60" spans="1:8" x14ac:dyDescent="0.25">
      <c r="A60" s="1">
        <v>45139</v>
      </c>
      <c r="B60" s="10">
        <v>96.358999999999995</v>
      </c>
      <c r="C60" s="30">
        <f>+MIN($B$36,$B$48,$B$60,$B$72,$B$84)</f>
        <v>69.605999999999995</v>
      </c>
      <c r="D60" s="30">
        <f>+MAX($B$36,$B$48,$B$60,$B$72,$B$84)</f>
        <v>96.358999999999995</v>
      </c>
      <c r="E60" s="13">
        <f t="shared" si="0"/>
        <v>26.753</v>
      </c>
      <c r="G60" s="30"/>
      <c r="H60" s="13"/>
    </row>
    <row r="61" spans="1:8" x14ac:dyDescent="0.25">
      <c r="A61" s="1">
        <v>45170</v>
      </c>
      <c r="B61" s="10">
        <v>101.404</v>
      </c>
      <c r="C61" s="30">
        <f>+MIN($B$37,$B$49,$B$61,$B$73,$B$85)</f>
        <v>72.167000000000002</v>
      </c>
      <c r="D61" s="30">
        <f>+MAX($B$37,$B$49,$B$61,$B$73,$B$85)</f>
        <v>101.404</v>
      </c>
      <c r="E61" s="13">
        <f t="shared" si="0"/>
        <v>29.236999999999995</v>
      </c>
      <c r="G61" s="30"/>
      <c r="H61" s="13"/>
    </row>
    <row r="62" spans="1:8" x14ac:dyDescent="0.25">
      <c r="A62" s="1">
        <v>45200</v>
      </c>
      <c r="B62" s="10">
        <v>97.908000000000001</v>
      </c>
      <c r="C62" s="30">
        <f>+MIN($B$38,$B$50,$B$62,$B$74,$B$86)</f>
        <v>76.198999999999998</v>
      </c>
      <c r="D62" s="30">
        <f>+MAX($B$38,$B$50,$B$62,$B$74,$B$86)</f>
        <v>103.905</v>
      </c>
      <c r="E62" s="13">
        <f t="shared" si="0"/>
        <v>27.706000000000003</v>
      </c>
      <c r="G62" s="30"/>
      <c r="H62" s="13"/>
    </row>
    <row r="63" spans="1:8" x14ac:dyDescent="0.25">
      <c r="A63" s="1">
        <v>45231</v>
      </c>
      <c r="B63" s="10">
        <v>90.122</v>
      </c>
      <c r="C63" s="30">
        <f>+MIN($B$39,$B$51,$B$63,$B$75,$B$87)</f>
        <v>72.114999999999995</v>
      </c>
      <c r="D63" s="30">
        <f>+MAX($B$39,$B$51,$B$63,$B$75,$B$87)</f>
        <v>103.247</v>
      </c>
      <c r="E63" s="13">
        <f t="shared" si="0"/>
        <v>31.132000000000005</v>
      </c>
      <c r="G63" s="30"/>
      <c r="H63" s="13"/>
    </row>
    <row r="64" spans="1:8" x14ac:dyDescent="0.25">
      <c r="A64" s="1">
        <v>45261</v>
      </c>
      <c r="B64" s="10">
        <v>79.64</v>
      </c>
      <c r="C64" s="30">
        <f>+MIN($B$40,$B$52,$B$64,$B$76,$B$88)</f>
        <v>63.838999999999999</v>
      </c>
      <c r="D64" s="30">
        <f>+MAX($B$40,$B$52,$B$64,$B$76,$B$88)</f>
        <v>96.777000000000001</v>
      </c>
      <c r="E64" s="13">
        <f t="shared" si="0"/>
        <v>32.938000000000002</v>
      </c>
      <c r="G64" s="30"/>
      <c r="H64" s="13"/>
    </row>
    <row r="65" spans="1:8" x14ac:dyDescent="0.25">
      <c r="A65" s="1">
        <v>45292</v>
      </c>
      <c r="B65" s="10">
        <v>59.95</v>
      </c>
      <c r="C65" s="30">
        <f>+MIN($B$29,$B$41,$B$53,$B$65,$B$77)</f>
        <v>48.018999999999998</v>
      </c>
      <c r="D65" s="30">
        <f>+MAX($B$29,$B$41,$B$53,$B$65,$B$77)</f>
        <v>68.543999999999997</v>
      </c>
      <c r="E65" s="13">
        <f t="shared" si="0"/>
        <v>20.524999999999999</v>
      </c>
      <c r="G65" s="30"/>
      <c r="H65" s="13"/>
    </row>
    <row r="66" spans="1:8" x14ac:dyDescent="0.25">
      <c r="A66" s="1">
        <v>45323</v>
      </c>
      <c r="B66" s="10">
        <v>49.584000000000003</v>
      </c>
      <c r="C66" s="30">
        <f>+MIN($B$30,$B$42,$B$54,$B$66,$B$78)</f>
        <v>37.734000000000002</v>
      </c>
      <c r="D66" s="30">
        <f>+MAX($B$30,$B$42,$B$54,$B$66,$B$78)</f>
        <v>60.451999999999998</v>
      </c>
      <c r="E66" s="13">
        <f t="shared" si="0"/>
        <v>22.717999999999996</v>
      </c>
      <c r="G66" s="30"/>
      <c r="H66" s="13"/>
    </row>
    <row r="67" spans="1:8" x14ac:dyDescent="0.25">
      <c r="A67" s="1">
        <v>45352</v>
      </c>
      <c r="B67" s="10">
        <v>51.591999999999999</v>
      </c>
      <c r="C67" s="30">
        <f>+MIN($B$31,$B$43,$B$55,$B$67,$B$79)</f>
        <v>36.265999999999998</v>
      </c>
      <c r="D67" s="30">
        <f>+MAX($B$31,$B$43,$B$55,$B$67,$B$79)</f>
        <v>55.197000000000003</v>
      </c>
      <c r="E67" s="13">
        <f t="shared" si="0"/>
        <v>18.931000000000004</v>
      </c>
      <c r="G67" s="30"/>
      <c r="H67" s="13"/>
    </row>
    <row r="68" spans="1:8" x14ac:dyDescent="0.25">
      <c r="A68" s="1">
        <v>45383</v>
      </c>
      <c r="B68" s="10">
        <v>57.13</v>
      </c>
      <c r="C68" s="30">
        <f>+MIN($B$32,$B$44,$B$56,$B$68,$B$80)</f>
        <v>40.213999999999999</v>
      </c>
      <c r="D68" s="30">
        <f>+MAX($B$32,$B$44,$B$56,$B$68,$B$80)</f>
        <v>60.600999999999999</v>
      </c>
      <c r="E68" s="13">
        <f t="shared" si="0"/>
        <v>20.387</v>
      </c>
      <c r="G68" s="30"/>
      <c r="H68" s="13"/>
    </row>
    <row r="69" spans="1:8" x14ac:dyDescent="0.25">
      <c r="A69" s="1">
        <v>45413</v>
      </c>
      <c r="B69" s="10">
        <v>66.498999999999995</v>
      </c>
      <c r="C69" s="30">
        <f>+MIN($B$33,$B$45,$B$57,$B$69,$B$81)</f>
        <v>49.670999999999999</v>
      </c>
      <c r="D69" s="30">
        <f>+MAX($B$33,$B$45,$B$57,$B$69,$B$81)</f>
        <v>71.049000000000007</v>
      </c>
      <c r="E69" s="13">
        <f t="shared" si="0"/>
        <v>21.378000000000007</v>
      </c>
      <c r="G69" s="30"/>
      <c r="H69" s="13"/>
    </row>
    <row r="70" spans="1:8" x14ac:dyDescent="0.25">
      <c r="A70" s="1">
        <v>45444</v>
      </c>
      <c r="B70" s="10">
        <v>74.856999999999999</v>
      </c>
      <c r="C70" s="30">
        <f>+MIN($B$34,$B$46,$B$58,$B$70,$B$82)</f>
        <v>54.127000000000002</v>
      </c>
      <c r="D70" s="30">
        <f>+MAX($B$34,$B$46,$B$58,$B$70,$B$82)</f>
        <v>79.191999999999993</v>
      </c>
      <c r="E70" s="13">
        <f t="shared" si="0"/>
        <v>25.064999999999991</v>
      </c>
      <c r="G70" s="30"/>
      <c r="H70" s="13"/>
    </row>
    <row r="71" spans="1:8" x14ac:dyDescent="0.25">
      <c r="A71" s="1">
        <v>45474</v>
      </c>
      <c r="B71" s="10">
        <v>87.069000000000003</v>
      </c>
      <c r="C71" s="30">
        <f>+MIN($B$35,$B$47,$B$59,$B$71,$B$83)</f>
        <v>64.161000000000001</v>
      </c>
      <c r="D71" s="30">
        <f>+MAX($B$35,$B$47,$B$59,$B$71,$B$83)</f>
        <v>87.069000000000003</v>
      </c>
      <c r="E71" s="13">
        <f t="shared" si="0"/>
        <v>22.908000000000001</v>
      </c>
      <c r="G71" s="30"/>
      <c r="H71" s="13"/>
    </row>
    <row r="72" spans="1:8" x14ac:dyDescent="0.25">
      <c r="A72" s="1">
        <v>45505</v>
      </c>
      <c r="B72" s="10">
        <v>93.796000000000006</v>
      </c>
      <c r="C72" s="30">
        <f>+MIN($B$36,$B$48,$B$60,$B$72,$B$84)</f>
        <v>69.605999999999995</v>
      </c>
      <c r="D72" s="30">
        <f>+MAX($B$36,$B$48,$B$60,$B$72,$B$84)</f>
        <v>96.358999999999995</v>
      </c>
      <c r="E72" s="13">
        <f t="shared" si="0"/>
        <v>26.753</v>
      </c>
      <c r="G72" s="30"/>
      <c r="H72" s="13"/>
    </row>
    <row r="73" spans="1:8" x14ac:dyDescent="0.25">
      <c r="A73" s="1">
        <v>45536</v>
      </c>
      <c r="B73" s="10">
        <v>97.305000000000007</v>
      </c>
      <c r="C73" s="30">
        <f>+MIN($B$37,$B$49,$B$61,$B$73,$B$85)</f>
        <v>72.167000000000002</v>
      </c>
      <c r="D73" s="30">
        <f>+MAX($B$37,$B$49,$B$61,$B$73,$B$85)</f>
        <v>101.404</v>
      </c>
      <c r="E73" s="13">
        <f t="shared" si="0"/>
        <v>29.236999999999995</v>
      </c>
      <c r="G73" s="30"/>
      <c r="H73" s="13"/>
    </row>
    <row r="74" spans="1:8" x14ac:dyDescent="0.25">
      <c r="A74" s="1">
        <v>45566</v>
      </c>
      <c r="B74" s="10">
        <v>97.292000000000002</v>
      </c>
      <c r="C74" s="30">
        <f>+MIN($B$38,$B$50,$B$62,$B$74,$B$86)</f>
        <v>76.198999999999998</v>
      </c>
      <c r="D74" s="30">
        <f>+MAX($B$38,$B$50,$B$62,$B$74,$B$86)</f>
        <v>103.905</v>
      </c>
      <c r="E74" s="13">
        <f t="shared" si="0"/>
        <v>27.706000000000003</v>
      </c>
      <c r="G74" s="30"/>
      <c r="H74" s="13"/>
    </row>
    <row r="75" spans="1:8" x14ac:dyDescent="0.25">
      <c r="A75" s="1">
        <v>45597</v>
      </c>
      <c r="B75" s="10">
        <v>92.438999999999993</v>
      </c>
      <c r="C75" s="30">
        <f>+MIN($B$39,$B$51,$B$63,$B$75,$B$87)</f>
        <v>72.114999999999995</v>
      </c>
      <c r="D75" s="30">
        <f>+MAX($B$39,$B$51,$B$63,$B$75,$B$87)</f>
        <v>103.247</v>
      </c>
      <c r="E75" s="13">
        <f t="shared" si="0"/>
        <v>31.132000000000005</v>
      </c>
      <c r="G75" s="30"/>
      <c r="H75" s="13"/>
    </row>
    <row r="76" spans="1:8" x14ac:dyDescent="0.25">
      <c r="A76" s="1">
        <v>45627</v>
      </c>
      <c r="B76" s="10">
        <v>80.662999999999997</v>
      </c>
      <c r="C76" s="30">
        <f>+MIN($B$40,$B$52,$B$64,$B$76,$B$88)</f>
        <v>63.838999999999999</v>
      </c>
      <c r="D76" s="30">
        <f>+MAX($B$40,$B$52,$B$64,$B$76,$B$88)</f>
        <v>96.777000000000001</v>
      </c>
      <c r="E76" s="13">
        <f t="shared" si="0"/>
        <v>32.938000000000002</v>
      </c>
      <c r="G76" s="30"/>
      <c r="H76" s="13"/>
    </row>
    <row r="77" spans="1:8" x14ac:dyDescent="0.25">
      <c r="A77" s="1">
        <v>45658</v>
      </c>
      <c r="B77" s="10">
        <v>59.335999999999999</v>
      </c>
      <c r="C77" s="30">
        <f>+MIN($B$29,$B$41,$B$53,$B$65,$B$77)</f>
        <v>48.018999999999998</v>
      </c>
      <c r="D77" s="30">
        <f>+MAX($B$29,$B$41,$B$53,$B$65,$B$77)</f>
        <v>68.543999999999997</v>
      </c>
      <c r="E77" s="13">
        <f t="shared" si="0"/>
        <v>20.524999999999999</v>
      </c>
      <c r="G77" s="30"/>
      <c r="H77" s="13"/>
    </row>
    <row r="78" spans="1:8" x14ac:dyDescent="0.25">
      <c r="A78" s="1">
        <v>45689</v>
      </c>
      <c r="B78" s="10">
        <v>46.610999999999997</v>
      </c>
      <c r="C78" s="30">
        <f>+MIN($B$30,$B$42,$B$54,$B$66,$B$78)</f>
        <v>37.734000000000002</v>
      </c>
      <c r="D78" s="30">
        <f>+MAX($B$30,$B$42,$B$54,$B$66,$B$78)</f>
        <v>60.451999999999998</v>
      </c>
      <c r="E78" s="13">
        <f t="shared" si="0"/>
        <v>22.717999999999996</v>
      </c>
      <c r="G78" s="30"/>
      <c r="H78" s="13"/>
    </row>
    <row r="79" spans="1:8" x14ac:dyDescent="0.25">
      <c r="A79" s="1">
        <v>45717</v>
      </c>
      <c r="B79" s="10">
        <v>44.146000000000001</v>
      </c>
      <c r="C79" s="30">
        <f>+MIN($B$31,$B$43,$B$55,$B$67,$B$79)</f>
        <v>36.265999999999998</v>
      </c>
      <c r="D79" s="30">
        <f>+MAX($B$31,$B$43,$B$55,$B$67,$B$79)</f>
        <v>55.197000000000003</v>
      </c>
      <c r="E79" s="13">
        <f t="shared" si="0"/>
        <v>18.931000000000004</v>
      </c>
      <c r="G79" s="30"/>
      <c r="H79" s="13"/>
    </row>
    <row r="80" spans="1:8" x14ac:dyDescent="0.25">
      <c r="A80" s="1">
        <v>45748</v>
      </c>
      <c r="B80" s="10">
        <v>48.622</v>
      </c>
      <c r="C80" s="30">
        <f>+MIN($B$32,$B$44,$B$56,$B$68,$B$80)</f>
        <v>40.213999999999999</v>
      </c>
      <c r="D80" s="30">
        <f>+MAX($B$32,$B$44,$B$56,$B$68,$B$80)</f>
        <v>60.600999999999999</v>
      </c>
      <c r="E80" s="13">
        <f t="shared" si="0"/>
        <v>20.387</v>
      </c>
      <c r="G80" s="30"/>
      <c r="H80" s="13"/>
    </row>
    <row r="81" spans="1:8" x14ac:dyDescent="0.25">
      <c r="A81" s="1">
        <v>45778</v>
      </c>
      <c r="B81" s="10">
        <v>62.601999999999997</v>
      </c>
      <c r="C81" s="30">
        <f>+MIN($B$33,$B$45,$B$57,$B$69,$B$81)</f>
        <v>49.670999999999999</v>
      </c>
      <c r="D81" s="30">
        <f>+MAX($B$33,$B$45,$B$57,$B$69,$B$81)</f>
        <v>71.049000000000007</v>
      </c>
      <c r="E81" s="13">
        <f t="shared" si="0"/>
        <v>21.378000000000007</v>
      </c>
      <c r="G81" s="30"/>
      <c r="H81" s="13"/>
    </row>
    <row r="82" spans="1:8" x14ac:dyDescent="0.25">
      <c r="A82" s="1">
        <v>45809</v>
      </c>
      <c r="B82" s="10">
        <v>75.200999999999993</v>
      </c>
      <c r="C82" s="30">
        <f>+MIN($B$34,$B$46,$B$58,$B$70,$B$82)</f>
        <v>54.127000000000002</v>
      </c>
      <c r="D82" s="30">
        <f>+MAX($B$34,$B$46,$B$58,$B$70,$B$82)</f>
        <v>79.191999999999993</v>
      </c>
      <c r="E82" s="13">
        <f t="shared" si="0"/>
        <v>25.064999999999991</v>
      </c>
      <c r="G82" s="30"/>
      <c r="H82" s="13"/>
    </row>
    <row r="83" spans="1:8" x14ac:dyDescent="0.25">
      <c r="A83" s="1">
        <v>45839</v>
      </c>
      <c r="B83" s="10">
        <v>82.350999999999999</v>
      </c>
      <c r="C83" s="30">
        <f>+MIN($B$35,$B$47,$B$59,$B$71,$B$83)</f>
        <v>64.161000000000001</v>
      </c>
      <c r="D83" s="30">
        <f>+MAX($B$35,$B$47,$B$59,$B$71,$B$83)</f>
        <v>87.069000000000003</v>
      </c>
      <c r="E83" s="13">
        <f t="shared" si="0"/>
        <v>22.908000000000001</v>
      </c>
      <c r="G83" s="30"/>
      <c r="H83" s="13"/>
    </row>
    <row r="84" spans="1:8" x14ac:dyDescent="0.25">
      <c r="A84" s="1">
        <v>45870</v>
      </c>
      <c r="B84" s="10">
        <v>94.1</v>
      </c>
      <c r="C84" s="30">
        <f>+MIN($B$36,$B$48,$B$60,$B$72,$B$84)</f>
        <v>69.605999999999995</v>
      </c>
      <c r="D84" s="30">
        <f>+MAX($B$36,$B$48,$B$60,$B$72,$B$84)</f>
        <v>96.358999999999995</v>
      </c>
      <c r="E84" s="13">
        <f t="shared" si="0"/>
        <v>26.753</v>
      </c>
      <c r="G84" s="30"/>
      <c r="H84" s="13"/>
    </row>
    <row r="85" spans="1:8" x14ac:dyDescent="0.25">
      <c r="A85" s="1">
        <v>45901</v>
      </c>
      <c r="B85" s="10">
        <v>100.09</v>
      </c>
      <c r="C85" s="30">
        <f>+MIN($B$37,$B$49,$B$61,$B$73,$B$85)</f>
        <v>72.167000000000002</v>
      </c>
      <c r="D85" s="30">
        <f>+MAX($B$37,$B$49,$B$61,$B$73,$B$85)</f>
        <v>101.404</v>
      </c>
      <c r="E85" s="13">
        <f t="shared" si="0"/>
        <v>29.236999999999995</v>
      </c>
      <c r="G85" s="30"/>
      <c r="H85" s="13"/>
    </row>
    <row r="86" spans="1:8" x14ac:dyDescent="0.25">
      <c r="A86" s="1">
        <v>45931</v>
      </c>
      <c r="B86" s="10">
        <v>103.905</v>
      </c>
      <c r="C86" s="30">
        <f>+MIN($B$38,$B$50,$B$62,$B$74,$B$86)</f>
        <v>76.198999999999998</v>
      </c>
      <c r="D86" s="30">
        <f>+MAX($B$38,$B$50,$B$62,$B$74,$B$86)</f>
        <v>103.905</v>
      </c>
      <c r="E86" s="13">
        <f t="shared" si="0"/>
        <v>27.706000000000003</v>
      </c>
      <c r="G86" s="30"/>
      <c r="H86" s="13"/>
    </row>
    <row r="87" spans="1:8" x14ac:dyDescent="0.25">
      <c r="A87" s="1">
        <v>45962</v>
      </c>
      <c r="B87" s="10">
        <v>103.247</v>
      </c>
      <c r="C87" s="30">
        <f>+MIN($B$39,$B$51,$B$63,$B$75,$B$87)</f>
        <v>72.114999999999995</v>
      </c>
      <c r="D87" s="30">
        <f>+MAX($B$39,$B$51,$B$63,$B$75,$B$87)</f>
        <v>103.247</v>
      </c>
      <c r="E87" s="13">
        <f t="shared" si="0"/>
        <v>31.132000000000005</v>
      </c>
      <c r="G87" s="30"/>
      <c r="H87" s="13"/>
    </row>
    <row r="88" spans="1:8" x14ac:dyDescent="0.25">
      <c r="A88" s="1">
        <v>45992</v>
      </c>
      <c r="B88" s="10">
        <v>96.777000000000001</v>
      </c>
      <c r="C88" s="30">
        <f>+MIN($B$40,$B$52,$B$64,$B$76,$B$88)</f>
        <v>63.838999999999999</v>
      </c>
      <c r="D88" s="30">
        <f>+MAX($B$40,$B$52,$B$64,$B$76,$B$88)</f>
        <v>96.777000000000001</v>
      </c>
      <c r="E88" s="13">
        <f t="shared" si="0"/>
        <v>32.938000000000002</v>
      </c>
      <c r="G88" s="30"/>
      <c r="H88" s="13"/>
    </row>
    <row r="89" spans="1:8" x14ac:dyDescent="0.25">
      <c r="A89" s="1">
        <v>46023</v>
      </c>
      <c r="B89" s="10">
        <v>79.960999999999999</v>
      </c>
      <c r="C89" s="30">
        <f>+MIN($B$29,$B$41,$B$53,$B$65,$B$77)</f>
        <v>48.018999999999998</v>
      </c>
      <c r="D89" s="30">
        <f>+MAX($B$29,$B$41,$B$53,$B$65,$B$77)</f>
        <v>68.543999999999997</v>
      </c>
      <c r="E89" s="13">
        <f t="shared" si="0"/>
        <v>20.524999999999999</v>
      </c>
      <c r="G89" s="30"/>
      <c r="H89" s="13"/>
    </row>
    <row r="90" spans="1:8" x14ac:dyDescent="0.25">
      <c r="A90" s="1">
        <v>46054</v>
      </c>
      <c r="B90" s="10">
        <v>73.180000000000007</v>
      </c>
      <c r="C90" s="30">
        <f>+MIN($B$30,$B$42,$B$54,$B$66,$B$78)</f>
        <v>37.734000000000002</v>
      </c>
      <c r="D90" s="30">
        <f>+MAX($B$30,$B$42,$B$54,$B$66,$B$78)</f>
        <v>60.451999999999998</v>
      </c>
      <c r="E90" s="13">
        <f t="shared" si="0"/>
        <v>22.717999999999996</v>
      </c>
      <c r="G90" s="30"/>
      <c r="H90" s="13"/>
    </row>
    <row r="91" spans="1:8" x14ac:dyDescent="0.25">
      <c r="A91" s="1">
        <v>46082</v>
      </c>
      <c r="B91" s="10">
        <v>76.634635556999996</v>
      </c>
      <c r="C91" s="30">
        <f>+MIN($B$31,$B$43,$B$55,$B$67,$B$79)</f>
        <v>36.265999999999998</v>
      </c>
      <c r="D91" s="30">
        <f>+MAX($B$31,$B$43,$B$55,$B$67,$B$79)</f>
        <v>55.197000000000003</v>
      </c>
      <c r="E91" s="13">
        <f t="shared" si="0"/>
        <v>18.931000000000004</v>
      </c>
      <c r="G91" s="30"/>
      <c r="H91" s="13"/>
    </row>
    <row r="92" spans="1:8" x14ac:dyDescent="0.25">
      <c r="A92" s="1">
        <v>46113</v>
      </c>
      <c r="B92" s="10">
        <v>76.649987300000006</v>
      </c>
      <c r="C92" s="30">
        <f>+MIN($B$32,$B$44,$B$56,$B$68,$B$80)</f>
        <v>40.213999999999999</v>
      </c>
      <c r="D92" s="30">
        <f>+MAX($B$32,$B$44,$B$56,$B$68,$B$80)</f>
        <v>60.600999999999999</v>
      </c>
      <c r="E92" s="13">
        <f t="shared" si="0"/>
        <v>20.387</v>
      </c>
      <c r="G92" s="30"/>
      <c r="H92" s="13"/>
    </row>
    <row r="93" spans="1:8" x14ac:dyDescent="0.25">
      <c r="A93" s="1">
        <v>46143</v>
      </c>
      <c r="B93" s="10">
        <v>84.785719999999998</v>
      </c>
      <c r="C93" s="30">
        <f>+MIN($B$33,$B$45,$B$57,$B$69,$B$81)</f>
        <v>49.670999999999999</v>
      </c>
      <c r="D93" s="30">
        <f>+MAX($B$33,$B$45,$B$57,$B$69,$B$81)</f>
        <v>71.049000000000007</v>
      </c>
      <c r="E93" s="13">
        <f t="shared" ref="E93:E112" si="1">D93-C93</f>
        <v>21.378000000000007</v>
      </c>
      <c r="G93" s="30"/>
      <c r="H93" s="13"/>
    </row>
    <row r="94" spans="1:8" x14ac:dyDescent="0.25">
      <c r="A94" s="1">
        <v>46174</v>
      </c>
      <c r="B94" s="10">
        <v>92.613979999999998</v>
      </c>
      <c r="C94" s="30">
        <f>+MIN($B$34,$B$46,$B$58,$B$70,$B$82)</f>
        <v>54.127000000000002</v>
      </c>
      <c r="D94" s="30">
        <f>+MAX($B$34,$B$46,$B$58,$B$70,$B$82)</f>
        <v>79.191999999999993</v>
      </c>
      <c r="E94" s="13">
        <f t="shared" si="1"/>
        <v>25.064999999999991</v>
      </c>
      <c r="G94" s="30"/>
      <c r="H94" s="13"/>
    </row>
    <row r="95" spans="1:8" x14ac:dyDescent="0.25">
      <c r="A95" s="1">
        <v>46204</v>
      </c>
      <c r="B95" s="10">
        <v>99.078019999999995</v>
      </c>
      <c r="C95" s="30">
        <f>+MIN($B$35,$B$47,$B$59,$B$71,$B$83)</f>
        <v>64.161000000000001</v>
      </c>
      <c r="D95" s="30">
        <f>+MAX($B$35,$B$47,$B$59,$B$71,$B$83)</f>
        <v>87.069000000000003</v>
      </c>
      <c r="E95" s="13">
        <f t="shared" si="1"/>
        <v>22.908000000000001</v>
      </c>
      <c r="G95" s="30"/>
      <c r="H95" s="13"/>
    </row>
    <row r="96" spans="1:8" x14ac:dyDescent="0.25">
      <c r="A96" s="1">
        <v>46235</v>
      </c>
      <c r="B96" s="10">
        <v>106.4736</v>
      </c>
      <c r="C96" s="30">
        <f>+MIN($B$36,$B$48,$B$60,$B$72,$B$84)</f>
        <v>69.605999999999995</v>
      </c>
      <c r="D96" s="30">
        <f>+MAX($B$36,$B$48,$B$60,$B$72,$B$84)</f>
        <v>96.358999999999995</v>
      </c>
      <c r="E96" s="13">
        <f t="shared" si="1"/>
        <v>26.753</v>
      </c>
      <c r="G96" s="30"/>
      <c r="H96" s="13"/>
    </row>
    <row r="97" spans="1:8" x14ac:dyDescent="0.25">
      <c r="A97" s="1">
        <v>46266</v>
      </c>
      <c r="B97" s="10">
        <v>110.97320000000001</v>
      </c>
      <c r="C97" s="30">
        <f>+MIN($B$37,$B$49,$B$61,$B$73,$B$85)</f>
        <v>72.167000000000002</v>
      </c>
      <c r="D97" s="30">
        <f>+MAX($B$37,$B$49,$B$61,$B$73,$B$85)</f>
        <v>101.404</v>
      </c>
      <c r="E97" s="13">
        <f t="shared" si="1"/>
        <v>29.236999999999995</v>
      </c>
      <c r="G97" s="30"/>
      <c r="H97" s="13"/>
    </row>
    <row r="98" spans="1:8" x14ac:dyDescent="0.25">
      <c r="A98" s="1">
        <v>46296</v>
      </c>
      <c r="B98" s="10">
        <v>111.7544</v>
      </c>
      <c r="C98" s="30">
        <f>+MIN($B$38,$B$50,$B$62,$B$74,$B$86)</f>
        <v>76.198999999999998</v>
      </c>
      <c r="D98" s="30">
        <f>+MAX($B$38,$B$50,$B$62,$B$74,$B$86)</f>
        <v>103.905</v>
      </c>
      <c r="E98" s="13">
        <f t="shared" si="1"/>
        <v>27.706000000000003</v>
      </c>
      <c r="G98" s="30"/>
      <c r="H98" s="13"/>
    </row>
    <row r="99" spans="1:8" x14ac:dyDescent="0.25">
      <c r="A99" s="1">
        <v>46327</v>
      </c>
      <c r="B99" s="10">
        <v>108.95180000000001</v>
      </c>
      <c r="C99" s="30">
        <f>+MIN($B$39,$B$51,$B$63,$B$75,$B$87)</f>
        <v>72.114999999999995</v>
      </c>
      <c r="D99" s="30">
        <f>+MAX($B$39,$B$51,$B$63,$B$75,$B$87)</f>
        <v>103.247</v>
      </c>
      <c r="E99" s="13">
        <f t="shared" si="1"/>
        <v>31.132000000000005</v>
      </c>
      <c r="G99" s="30"/>
      <c r="H99" s="13"/>
    </row>
    <row r="100" spans="1:8" x14ac:dyDescent="0.25">
      <c r="A100" s="1">
        <v>46357</v>
      </c>
      <c r="B100" s="10">
        <v>99.327219999999997</v>
      </c>
      <c r="C100" s="30">
        <f>+MIN($B$40,$B$52,$B$64,$B$76,$B$88)</f>
        <v>63.838999999999999</v>
      </c>
      <c r="D100" s="30">
        <f>+MAX($B$40,$B$52,$B$64,$B$76,$B$88)</f>
        <v>96.777000000000001</v>
      </c>
      <c r="E100" s="13">
        <f t="shared" si="1"/>
        <v>32.938000000000002</v>
      </c>
      <c r="G100" s="30"/>
      <c r="H100" s="13"/>
    </row>
    <row r="101" spans="1:8" x14ac:dyDescent="0.25">
      <c r="A101" s="1">
        <v>46388</v>
      </c>
      <c r="B101" s="10">
        <v>84.100149999999999</v>
      </c>
      <c r="C101" s="30">
        <f>+MIN($B$29,$B$41,$B$53,$B$65,$B$77)</f>
        <v>48.018999999999998</v>
      </c>
      <c r="D101" s="13">
        <f>+MAX($B$29,$B$41,$B$53,$B$65,$B$77)</f>
        <v>68.543999999999997</v>
      </c>
      <c r="E101" s="13">
        <f t="shared" si="1"/>
        <v>20.524999999999999</v>
      </c>
      <c r="G101" s="30"/>
      <c r="H101" s="13"/>
    </row>
    <row r="102" spans="1:8" x14ac:dyDescent="0.25">
      <c r="A102" s="1">
        <v>46419</v>
      </c>
      <c r="B102" s="10">
        <v>70.251739999999998</v>
      </c>
      <c r="C102" s="30">
        <f>+MIN($B$30,$B$42,$B$54,$B$66,$B$78)</f>
        <v>37.734000000000002</v>
      </c>
      <c r="D102" s="13">
        <f>+MAX($B$30,$B$42,$B$54,$B$66,$B$78)</f>
        <v>60.451999999999998</v>
      </c>
      <c r="E102" s="13">
        <f t="shared" si="1"/>
        <v>22.717999999999996</v>
      </c>
      <c r="G102" s="30"/>
      <c r="H102" s="13"/>
    </row>
    <row r="103" spans="1:8" x14ac:dyDescent="0.25">
      <c r="A103" s="1">
        <v>46447</v>
      </c>
      <c r="B103" s="10">
        <v>67.270470000000003</v>
      </c>
      <c r="C103" s="30">
        <f>+MIN($B$31,$B$43,$B$55,$B$67,$B$79)</f>
        <v>36.265999999999998</v>
      </c>
      <c r="D103" s="13">
        <f>+MAX($B$31,$B$43,$B$55,$B$67,$B$79)</f>
        <v>55.197000000000003</v>
      </c>
      <c r="E103" s="13">
        <f t="shared" si="1"/>
        <v>18.931000000000004</v>
      </c>
      <c r="G103" s="30"/>
      <c r="H103" s="13"/>
    </row>
    <row r="104" spans="1:8" x14ac:dyDescent="0.25">
      <c r="A104" s="1">
        <v>46478</v>
      </c>
      <c r="B104" s="10">
        <v>70.501440000000002</v>
      </c>
      <c r="C104" s="30">
        <f>+MIN($B$32,$B$44,$B$56,$B$68,$B$80)</f>
        <v>40.213999999999999</v>
      </c>
      <c r="D104" s="13">
        <f>+MAX($B$32,$B$44,$B$56,$B$68,$B$80)</f>
        <v>60.600999999999999</v>
      </c>
      <c r="E104" s="13">
        <f t="shared" si="1"/>
        <v>20.387</v>
      </c>
      <c r="G104" s="30"/>
      <c r="H104" s="13"/>
    </row>
    <row r="105" spans="1:8" x14ac:dyDescent="0.25">
      <c r="A105" s="1">
        <v>46508</v>
      </c>
      <c r="B105" s="10">
        <v>78.206460000000007</v>
      </c>
      <c r="C105" s="30">
        <f>+MIN($B$33,$B$45,$B$57,$B$69,$B$81)</f>
        <v>49.670999999999999</v>
      </c>
      <c r="D105" s="13">
        <f>+MAX($B$33,$B$45,$B$57,$B$69,$B$81)</f>
        <v>71.049000000000007</v>
      </c>
      <c r="E105" s="13">
        <f t="shared" si="1"/>
        <v>21.378000000000007</v>
      </c>
      <c r="G105" s="30"/>
      <c r="H105" s="13"/>
    </row>
    <row r="106" spans="1:8" x14ac:dyDescent="0.25">
      <c r="A106" s="1">
        <v>46539</v>
      </c>
      <c r="B106" s="10">
        <v>85.517250000000004</v>
      </c>
      <c r="C106" s="30">
        <f>+MIN($B$34,$B$46,$B$58,$B$70,$B$82)</f>
        <v>54.127000000000002</v>
      </c>
      <c r="D106" s="13">
        <f>+MAX($B$34,$B$46,$B$58,$B$70,$B$82)</f>
        <v>79.191999999999993</v>
      </c>
      <c r="E106" s="13">
        <f t="shared" si="1"/>
        <v>25.064999999999991</v>
      </c>
      <c r="G106" s="30"/>
      <c r="H106" s="13"/>
    </row>
    <row r="107" spans="1:8" x14ac:dyDescent="0.25">
      <c r="A107" s="1">
        <v>46569</v>
      </c>
      <c r="B107" s="10">
        <v>92.734539999999996</v>
      </c>
      <c r="C107" s="30">
        <f>+MIN($B$35,$B$47,$B$59,$B$71,$B$83)</f>
        <v>64.161000000000001</v>
      </c>
      <c r="D107" s="13">
        <f>+MAX($B$35,$B$47,$B$59,$B$71,$B$83)</f>
        <v>87.069000000000003</v>
      </c>
      <c r="E107" s="13">
        <f t="shared" si="1"/>
        <v>22.908000000000001</v>
      </c>
      <c r="G107" s="30"/>
      <c r="H107" s="13"/>
    </row>
    <row r="108" spans="1:8" x14ac:dyDescent="0.25">
      <c r="A108" s="1">
        <v>46600</v>
      </c>
      <c r="B108" s="10">
        <v>100.67529999999999</v>
      </c>
      <c r="C108" s="30">
        <f>+MIN($B$36,$B$48,$B$60,$B$72,$B$84)</f>
        <v>69.605999999999995</v>
      </c>
      <c r="D108" s="13">
        <f>+MAX($B$36,$B$48,$B$60,$B$72,$B$84)</f>
        <v>96.358999999999995</v>
      </c>
      <c r="E108" s="13">
        <f t="shared" si="1"/>
        <v>26.753</v>
      </c>
      <c r="G108" s="30"/>
      <c r="H108" s="13"/>
    </row>
    <row r="109" spans="1:8" x14ac:dyDescent="0.25">
      <c r="A109" s="1">
        <v>46631</v>
      </c>
      <c r="B109" s="10">
        <v>105.6407</v>
      </c>
      <c r="C109" s="30">
        <f>+MIN($B$37,$B$49,$B$61,$B$73,$B$85)</f>
        <v>72.167000000000002</v>
      </c>
      <c r="D109" s="13">
        <f>+MAX($B$37,$B$49,$B$61,$B$73,$B$85)</f>
        <v>101.404</v>
      </c>
      <c r="E109" s="13">
        <f t="shared" si="1"/>
        <v>29.236999999999995</v>
      </c>
      <c r="G109" s="30"/>
      <c r="H109" s="13"/>
    </row>
    <row r="110" spans="1:8" x14ac:dyDescent="0.25">
      <c r="A110" s="1">
        <v>46661</v>
      </c>
      <c r="B110" s="10">
        <v>107.3965</v>
      </c>
      <c r="C110" s="30">
        <f>+MIN($B$38,$B$50,$B$62,$B$74,$B$86)</f>
        <v>76.198999999999998</v>
      </c>
      <c r="D110" s="13">
        <f>+MAX($B$38,$B$50,$B$62,$B$74,$B$86)</f>
        <v>103.905</v>
      </c>
      <c r="E110" s="13">
        <f t="shared" si="1"/>
        <v>27.706000000000003</v>
      </c>
      <c r="G110" s="30"/>
      <c r="H110" s="13"/>
    </row>
    <row r="111" spans="1:8" x14ac:dyDescent="0.25">
      <c r="A111" s="1">
        <v>46692</v>
      </c>
      <c r="B111" s="10">
        <v>105.10550000000001</v>
      </c>
      <c r="C111" s="30">
        <f>+MIN($B$39,$B$51,$B$63,$B$75,$B$87)</f>
        <v>72.114999999999995</v>
      </c>
      <c r="D111" s="13">
        <f>+MAX($B$39,$B$51,$B$63,$B$75,$B$87)</f>
        <v>103.247</v>
      </c>
      <c r="E111" s="13">
        <f t="shared" si="1"/>
        <v>31.132000000000005</v>
      </c>
      <c r="G111" s="30"/>
      <c r="H111" s="13"/>
    </row>
    <row r="112" spans="1:8" x14ac:dyDescent="0.25">
      <c r="A112" s="42">
        <v>46722</v>
      </c>
      <c r="B112" s="10">
        <v>95.06317</v>
      </c>
      <c r="C112" s="47">
        <f>+MIN($B$40,$B$52,$B$64,$B$76,$B$88)</f>
        <v>63.838999999999999</v>
      </c>
      <c r="D112" s="46">
        <f>+MAX($B$40,$B$52,$B$64,$B$76,$B$88)</f>
        <v>96.777000000000001</v>
      </c>
      <c r="E112" s="46">
        <f t="shared" si="1"/>
        <v>32.938000000000002</v>
      </c>
      <c r="G112" s="30"/>
      <c r="H112" s="13"/>
    </row>
    <row r="113" spans="1:2" x14ac:dyDescent="0.25">
      <c r="A113" s="260" t="s">
        <v>998</v>
      </c>
    </row>
    <row r="114" spans="1:2" x14ac:dyDescent="0.25">
      <c r="A114" s="23" t="s">
        <v>1008</v>
      </c>
    </row>
    <row r="115" spans="1:2" x14ac:dyDescent="0.25">
      <c r="A115" s="269" t="s">
        <v>1002</v>
      </c>
    </row>
    <row r="116" spans="1:2" x14ac:dyDescent="0.25">
      <c r="A116" s="3"/>
      <c r="B116" s="52" t="s">
        <v>328</v>
      </c>
    </row>
    <row r="117" spans="1:2" x14ac:dyDescent="0.25">
      <c r="A117">
        <v>64</v>
      </c>
      <c r="B117">
        <v>0</v>
      </c>
    </row>
    <row r="118" spans="1:2" x14ac:dyDescent="0.25">
      <c r="A118">
        <v>64</v>
      </c>
      <c r="B118">
        <v>1</v>
      </c>
    </row>
  </sheetData>
  <mergeCells count="1">
    <mergeCell ref="C26:E26"/>
  </mergeCells>
  <hyperlinks>
    <hyperlink ref="A3" location="Contents!A1" display="Return to Contents" xr:uid="{00000000-0004-0000-1400-000000000000}"/>
  </hyperlinks>
  <pageMargins left="0.75" right="0.75" top="1" bottom="1" header="0.5" footer="0.5"/>
  <pageSetup scale="65" fitToHeight="2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0">
    <pageSetUpPr fitToPage="1"/>
  </sheetPr>
  <dimension ref="A1:Q131"/>
  <sheetViews>
    <sheetView workbookViewId="0"/>
  </sheetViews>
  <sheetFormatPr defaultRowHeight="13.2" x14ac:dyDescent="0.25"/>
  <cols>
    <col min="16" max="16" width="28.33203125" customWidth="1"/>
    <col min="17" max="17" width="9.6640625" customWidth="1"/>
  </cols>
  <sheetData>
    <row r="1" spans="1:17" x14ac:dyDescent="0.25">
      <c r="K1" s="87"/>
      <c r="L1" s="87"/>
    </row>
    <row r="2" spans="1:17" ht="15.6" x14ac:dyDescent="0.3">
      <c r="A2" s="31" t="s">
        <v>968</v>
      </c>
      <c r="L2" s="87"/>
    </row>
    <row r="3" spans="1:17" x14ac:dyDescent="0.25">
      <c r="A3" s="16" t="s">
        <v>15</v>
      </c>
      <c r="L3" s="87"/>
    </row>
    <row r="4" spans="1:17" x14ac:dyDescent="0.25"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87"/>
    </row>
    <row r="5" spans="1:17" x14ac:dyDescent="0.25">
      <c r="B5" s="270"/>
      <c r="C5" s="270"/>
      <c r="D5" s="270"/>
      <c r="E5" s="270"/>
      <c r="F5" s="270"/>
      <c r="G5" s="270"/>
      <c r="H5" s="270"/>
      <c r="I5" s="270"/>
      <c r="J5" s="270"/>
      <c r="K5" s="270"/>
      <c r="P5" s="132" t="s">
        <v>329</v>
      </c>
      <c r="Q5" s="133"/>
    </row>
    <row r="6" spans="1:17" x14ac:dyDescent="0.25">
      <c r="B6" s="270"/>
      <c r="C6" s="270"/>
      <c r="D6" s="270"/>
      <c r="E6" s="270"/>
      <c r="F6" s="270"/>
      <c r="G6" s="270"/>
      <c r="H6" s="270"/>
      <c r="I6" s="270"/>
      <c r="J6" s="270"/>
      <c r="K6" s="270"/>
      <c r="P6" s="267" t="s">
        <v>419</v>
      </c>
      <c r="Q6" s="266" t="s">
        <v>422</v>
      </c>
    </row>
    <row r="7" spans="1:17" x14ac:dyDescent="0.25">
      <c r="B7" s="270"/>
      <c r="C7" s="270"/>
      <c r="D7" s="270"/>
      <c r="E7" s="270"/>
      <c r="F7" s="270"/>
      <c r="G7" s="270"/>
      <c r="H7" s="270"/>
      <c r="I7" s="270"/>
      <c r="J7" s="270"/>
      <c r="K7" s="270"/>
      <c r="P7" s="167" t="s">
        <v>421</v>
      </c>
      <c r="Q7" s="264" t="s">
        <v>420</v>
      </c>
    </row>
    <row r="8" spans="1:17" x14ac:dyDescent="0.25">
      <c r="B8" s="270"/>
      <c r="C8" s="270"/>
      <c r="D8" s="270"/>
      <c r="E8" s="270"/>
      <c r="F8" s="270"/>
      <c r="G8" s="270"/>
      <c r="H8" s="270"/>
      <c r="I8" s="270"/>
      <c r="J8" s="270"/>
      <c r="K8" s="270"/>
    </row>
    <row r="9" spans="1:17" x14ac:dyDescent="0.25">
      <c r="B9" s="270"/>
      <c r="C9" s="270"/>
      <c r="D9" s="270"/>
      <c r="E9" s="270"/>
      <c r="F9" s="270"/>
      <c r="G9" s="270"/>
      <c r="H9" s="270"/>
      <c r="I9" s="270"/>
      <c r="J9" s="270"/>
      <c r="K9" s="270"/>
    </row>
    <row r="10" spans="1:17" x14ac:dyDescent="0.25">
      <c r="B10" s="270"/>
      <c r="C10" s="270"/>
      <c r="D10" s="270"/>
      <c r="E10" s="270"/>
      <c r="F10" s="270"/>
      <c r="G10" s="270"/>
      <c r="H10" s="270"/>
      <c r="I10" s="270"/>
      <c r="J10" s="270"/>
      <c r="K10" s="270"/>
    </row>
    <row r="11" spans="1:17" x14ac:dyDescent="0.25">
      <c r="B11" s="270"/>
      <c r="C11" s="270"/>
      <c r="D11" s="270"/>
      <c r="E11" s="270"/>
      <c r="F11" s="270"/>
      <c r="G11" s="270"/>
      <c r="H11" s="270"/>
      <c r="I11" s="270"/>
      <c r="J11" s="270"/>
      <c r="K11" s="270"/>
    </row>
    <row r="12" spans="1:17" x14ac:dyDescent="0.25">
      <c r="B12" s="270"/>
      <c r="C12" s="270"/>
      <c r="D12" s="270"/>
      <c r="E12" s="270"/>
      <c r="F12" s="270"/>
      <c r="G12" s="270"/>
      <c r="H12" s="270"/>
      <c r="I12" s="270"/>
      <c r="J12" s="270"/>
      <c r="K12" s="270"/>
    </row>
    <row r="13" spans="1:17" x14ac:dyDescent="0.25">
      <c r="B13" s="270"/>
      <c r="C13" s="270"/>
      <c r="D13" s="270"/>
      <c r="E13" s="270"/>
      <c r="F13" s="270"/>
      <c r="G13" s="270"/>
      <c r="H13" s="270"/>
      <c r="I13" s="270"/>
      <c r="J13" s="270"/>
      <c r="K13" s="270"/>
    </row>
    <row r="14" spans="1:17" x14ac:dyDescent="0.25">
      <c r="B14" s="270"/>
      <c r="C14" s="270"/>
      <c r="D14" s="270"/>
      <c r="E14" s="270"/>
      <c r="F14" s="270"/>
      <c r="G14" s="270"/>
      <c r="H14" s="270"/>
      <c r="I14" s="270"/>
      <c r="J14" s="270"/>
      <c r="K14" s="270"/>
    </row>
    <row r="15" spans="1:17" x14ac:dyDescent="0.25">
      <c r="B15" s="270"/>
      <c r="C15" s="270"/>
      <c r="D15" s="270"/>
      <c r="E15" s="270"/>
      <c r="F15" s="270"/>
      <c r="G15" s="270"/>
      <c r="H15" s="270"/>
      <c r="I15" s="270"/>
      <c r="J15" s="270"/>
      <c r="K15" s="270"/>
    </row>
    <row r="16" spans="1:17" ht="14.4" x14ac:dyDescent="0.3">
      <c r="B16" s="270"/>
      <c r="C16" s="270"/>
      <c r="D16" s="270"/>
      <c r="E16" s="270"/>
      <c r="F16" s="270"/>
      <c r="G16" s="270"/>
      <c r="H16" s="270"/>
      <c r="I16" s="270"/>
      <c r="J16" s="270"/>
      <c r="K16" s="270"/>
      <c r="M16" s="397"/>
    </row>
    <row r="17" spans="1:11" x14ac:dyDescent="0.25">
      <c r="B17" s="270"/>
      <c r="C17" s="270"/>
      <c r="D17" s="270"/>
      <c r="E17" s="270"/>
      <c r="F17" s="270"/>
      <c r="G17" s="270"/>
      <c r="H17" s="270"/>
      <c r="I17" s="270"/>
      <c r="J17" s="270"/>
      <c r="K17" s="270"/>
    </row>
    <row r="18" spans="1:11" x14ac:dyDescent="0.25">
      <c r="B18" s="270"/>
      <c r="C18" s="270"/>
      <c r="D18" s="270"/>
      <c r="E18" s="270"/>
      <c r="F18" s="270"/>
      <c r="G18" s="270"/>
      <c r="H18" s="270"/>
      <c r="I18" s="270"/>
      <c r="J18" s="270"/>
      <c r="K18" s="270"/>
    </row>
    <row r="19" spans="1:11" x14ac:dyDescent="0.25">
      <c r="B19" s="270"/>
      <c r="C19" s="270"/>
      <c r="D19" s="270"/>
      <c r="E19" s="270"/>
      <c r="F19" s="270"/>
      <c r="G19" s="270"/>
      <c r="H19" s="270"/>
      <c r="I19" s="270"/>
      <c r="J19" s="270"/>
      <c r="K19" s="270"/>
    </row>
    <row r="20" spans="1:11" x14ac:dyDescent="0.25">
      <c r="B20" s="270"/>
      <c r="C20" s="270"/>
      <c r="D20" s="270"/>
      <c r="E20" s="270"/>
      <c r="F20" s="270"/>
      <c r="G20" s="270"/>
      <c r="H20" s="270"/>
      <c r="I20" s="270"/>
      <c r="J20" s="270"/>
      <c r="K20" s="270"/>
    </row>
    <row r="21" spans="1:11" x14ac:dyDescent="0.25">
      <c r="B21" s="270"/>
      <c r="C21" s="270"/>
      <c r="D21" s="270"/>
      <c r="E21" s="270"/>
      <c r="F21" s="270"/>
      <c r="G21" s="270"/>
      <c r="H21" s="270"/>
      <c r="I21" s="270"/>
      <c r="J21" s="270"/>
      <c r="K21" s="270"/>
    </row>
    <row r="22" spans="1:11" x14ac:dyDescent="0.25">
      <c r="B22" s="270"/>
      <c r="C22" s="270"/>
      <c r="D22" s="270"/>
      <c r="E22" s="270"/>
      <c r="F22" s="270"/>
      <c r="G22" s="270"/>
      <c r="H22" s="270"/>
      <c r="I22" s="270"/>
      <c r="J22" s="270"/>
      <c r="K22" s="270"/>
    </row>
    <row r="23" spans="1:11" x14ac:dyDescent="0.25">
      <c r="B23" s="270"/>
      <c r="C23" s="270"/>
      <c r="D23" s="270"/>
      <c r="E23" s="270"/>
      <c r="F23" s="270"/>
      <c r="G23" s="270"/>
      <c r="H23" s="270"/>
      <c r="I23" s="270"/>
      <c r="J23" s="270"/>
      <c r="K23" s="270"/>
    </row>
    <row r="24" spans="1:11" x14ac:dyDescent="0.25">
      <c r="B24" s="270"/>
      <c r="C24" s="270"/>
      <c r="D24" s="270"/>
      <c r="E24" s="270"/>
      <c r="F24" s="270"/>
      <c r="G24" s="270"/>
      <c r="H24" s="270"/>
      <c r="I24" s="270"/>
      <c r="J24" s="270"/>
      <c r="K24" s="270"/>
    </row>
    <row r="25" spans="1:11" ht="12.75" customHeight="1" x14ac:dyDescent="0.25">
      <c r="B25" s="270"/>
      <c r="C25" s="270"/>
      <c r="D25" s="270"/>
      <c r="E25" s="270"/>
      <c r="F25" s="270"/>
      <c r="G25" s="270"/>
      <c r="H25" s="270"/>
      <c r="I25" s="270"/>
      <c r="J25" s="270"/>
      <c r="K25" s="270"/>
    </row>
    <row r="26" spans="1:11" x14ac:dyDescent="0.25">
      <c r="B26" s="23"/>
      <c r="C26" s="263"/>
      <c r="D26" s="263"/>
      <c r="E26" s="263"/>
    </row>
    <row r="27" spans="1:11" x14ac:dyDescent="0.25">
      <c r="A27" s="2"/>
      <c r="B27" s="26"/>
    </row>
    <row r="28" spans="1:11" ht="39.6" x14ac:dyDescent="0.25">
      <c r="A28" s="4"/>
      <c r="B28" s="344" t="s">
        <v>419</v>
      </c>
      <c r="C28" s="345" t="s">
        <v>421</v>
      </c>
      <c r="D28" s="345" t="s">
        <v>446</v>
      </c>
      <c r="E28" s="345" t="s">
        <v>423</v>
      </c>
    </row>
    <row r="29" spans="1:11" x14ac:dyDescent="0.25">
      <c r="A29" s="1">
        <v>43831</v>
      </c>
      <c r="B29" s="5">
        <v>3.0230760000000001</v>
      </c>
      <c r="C29" s="5">
        <v>-3.6716920000000002</v>
      </c>
      <c r="D29" s="5">
        <f>+C29*-1</f>
        <v>3.6716920000000002</v>
      </c>
      <c r="E29" s="268">
        <f t="shared" ref="E29:E60" si="0">+C29+B29</f>
        <v>-0.64861600000000008</v>
      </c>
      <c r="G29" s="30"/>
      <c r="H29" s="13"/>
    </row>
    <row r="30" spans="1:11" x14ac:dyDescent="0.25">
      <c r="A30" s="1">
        <v>43862</v>
      </c>
      <c r="B30" s="5">
        <v>2.982148</v>
      </c>
      <c r="C30" s="5">
        <v>-4.0899299999999998</v>
      </c>
      <c r="D30" s="5">
        <f t="shared" ref="D30:D93" si="1">+C30*-1</f>
        <v>4.0899299999999998</v>
      </c>
      <c r="E30" s="268">
        <f t="shared" si="0"/>
        <v>-1.1077819999999998</v>
      </c>
      <c r="G30" s="30"/>
      <c r="H30" s="13"/>
    </row>
    <row r="31" spans="1:11" x14ac:dyDescent="0.25">
      <c r="A31" s="1">
        <v>43891</v>
      </c>
      <c r="B31" s="5">
        <v>2.6708349999999998</v>
      </c>
      <c r="C31" s="5">
        <v>-3.832465</v>
      </c>
      <c r="D31" s="5">
        <f t="shared" si="1"/>
        <v>3.832465</v>
      </c>
      <c r="E31" s="268">
        <f t="shared" si="0"/>
        <v>-1.1616300000000002</v>
      </c>
      <c r="G31" s="30"/>
      <c r="H31" s="13"/>
    </row>
    <row r="32" spans="1:11" x14ac:dyDescent="0.25">
      <c r="A32" s="1">
        <v>43922</v>
      </c>
      <c r="B32" s="5">
        <v>2.6369150000000001</v>
      </c>
      <c r="C32" s="5">
        <v>-3.7493560000000001</v>
      </c>
      <c r="D32" s="5">
        <f t="shared" si="1"/>
        <v>3.7493560000000001</v>
      </c>
      <c r="E32" s="268">
        <f t="shared" si="0"/>
        <v>-1.112441</v>
      </c>
      <c r="G32" s="30"/>
      <c r="H32" s="13"/>
    </row>
    <row r="33" spans="1:8" x14ac:dyDescent="0.25">
      <c r="A33" s="1">
        <v>43952</v>
      </c>
      <c r="B33" s="5">
        <v>2.909678</v>
      </c>
      <c r="C33" s="5">
        <v>-2.2593079999999999</v>
      </c>
      <c r="D33" s="5">
        <f t="shared" si="1"/>
        <v>2.2593079999999999</v>
      </c>
      <c r="E33" s="268">
        <f t="shared" si="0"/>
        <v>0.65037000000000011</v>
      </c>
      <c r="G33" s="30"/>
      <c r="H33" s="13"/>
    </row>
    <row r="34" spans="1:8" x14ac:dyDescent="0.25">
      <c r="A34" s="1">
        <v>43983</v>
      </c>
      <c r="B34" s="5">
        <v>3.6455860000000002</v>
      </c>
      <c r="C34" s="5">
        <v>-2.886002</v>
      </c>
      <c r="D34" s="5">
        <f t="shared" si="1"/>
        <v>2.886002</v>
      </c>
      <c r="E34" s="268">
        <f t="shared" si="0"/>
        <v>0.75958400000000026</v>
      </c>
      <c r="G34" s="30"/>
      <c r="H34" s="13"/>
    </row>
    <row r="35" spans="1:8" x14ac:dyDescent="0.25">
      <c r="A35" s="1">
        <v>44013</v>
      </c>
      <c r="B35" s="5">
        <v>2.563088</v>
      </c>
      <c r="C35" s="5">
        <v>-3.2021649999999999</v>
      </c>
      <c r="D35" s="5">
        <f t="shared" si="1"/>
        <v>3.2021649999999999</v>
      </c>
      <c r="E35" s="268">
        <f t="shared" si="0"/>
        <v>-0.6390769999999999</v>
      </c>
      <c r="G35" s="30"/>
      <c r="H35" s="13"/>
    </row>
    <row r="36" spans="1:8" x14ac:dyDescent="0.25">
      <c r="A36" s="1">
        <v>44044</v>
      </c>
      <c r="B36" s="5">
        <v>2.0084689999999998</v>
      </c>
      <c r="C36" s="5">
        <v>-3.108949</v>
      </c>
      <c r="D36" s="5">
        <f t="shared" si="1"/>
        <v>3.108949</v>
      </c>
      <c r="E36" s="268">
        <f t="shared" si="0"/>
        <v>-1.1004800000000001</v>
      </c>
      <c r="G36" s="30"/>
      <c r="H36" s="13"/>
    </row>
    <row r="37" spans="1:8" x14ac:dyDescent="0.25">
      <c r="A37" s="1">
        <v>44075</v>
      </c>
      <c r="B37" s="5">
        <v>2.1329419999999999</v>
      </c>
      <c r="C37" s="5">
        <v>-2.8891800000000001</v>
      </c>
      <c r="D37" s="5">
        <f t="shared" si="1"/>
        <v>2.8891800000000001</v>
      </c>
      <c r="E37" s="268">
        <f t="shared" si="0"/>
        <v>-0.75623800000000019</v>
      </c>
      <c r="G37" s="30"/>
      <c r="H37" s="13"/>
    </row>
    <row r="38" spans="1:8" x14ac:dyDescent="0.25">
      <c r="A38" s="1">
        <v>44105</v>
      </c>
      <c r="B38" s="5">
        <v>2.354301</v>
      </c>
      <c r="C38" s="5">
        <v>-3.3675190000000002</v>
      </c>
      <c r="D38" s="5">
        <f t="shared" si="1"/>
        <v>3.3675190000000002</v>
      </c>
      <c r="E38" s="268">
        <f t="shared" si="0"/>
        <v>-1.0132180000000002</v>
      </c>
      <c r="G38" s="30"/>
      <c r="H38" s="13"/>
    </row>
    <row r="39" spans="1:8" x14ac:dyDescent="0.25">
      <c r="A39" s="1">
        <v>44136</v>
      </c>
      <c r="B39" s="5">
        <v>2.7840889999999998</v>
      </c>
      <c r="C39" s="5">
        <v>-3.0812469999999998</v>
      </c>
      <c r="D39" s="5">
        <f t="shared" si="1"/>
        <v>3.0812469999999998</v>
      </c>
      <c r="E39" s="268">
        <f t="shared" si="0"/>
        <v>-0.29715800000000003</v>
      </c>
      <c r="G39" s="30"/>
      <c r="H39" s="13"/>
    </row>
    <row r="40" spans="1:8" x14ac:dyDescent="0.25">
      <c r="A40" s="1">
        <v>44166</v>
      </c>
      <c r="B40" s="5">
        <v>2.356258</v>
      </c>
      <c r="C40" s="5">
        <v>-3.5419290000000001</v>
      </c>
      <c r="D40" s="5">
        <f t="shared" si="1"/>
        <v>3.5419290000000001</v>
      </c>
      <c r="E40" s="268">
        <f t="shared" si="0"/>
        <v>-1.1856710000000001</v>
      </c>
      <c r="G40" s="30"/>
      <c r="H40" s="13"/>
    </row>
    <row r="41" spans="1:8" x14ac:dyDescent="0.25">
      <c r="A41" s="1">
        <v>44197</v>
      </c>
      <c r="B41" s="5">
        <v>2.61416</v>
      </c>
      <c r="C41" s="5">
        <v>-3.1148169999999999</v>
      </c>
      <c r="D41" s="5">
        <f t="shared" si="1"/>
        <v>3.1148169999999999</v>
      </c>
      <c r="E41" s="268">
        <f t="shared" si="0"/>
        <v>-0.50065699999999991</v>
      </c>
      <c r="G41" s="30"/>
      <c r="H41" s="13"/>
    </row>
    <row r="42" spans="1:8" x14ac:dyDescent="0.25">
      <c r="A42" s="1">
        <v>44228</v>
      </c>
      <c r="B42" s="5">
        <v>3.023647</v>
      </c>
      <c r="C42" s="5">
        <v>-2.6669429999999998</v>
      </c>
      <c r="D42" s="5">
        <f t="shared" si="1"/>
        <v>2.6669429999999998</v>
      </c>
      <c r="E42" s="268">
        <f t="shared" si="0"/>
        <v>0.35670400000000013</v>
      </c>
      <c r="G42" s="30"/>
      <c r="H42" s="13"/>
    </row>
    <row r="43" spans="1:8" x14ac:dyDescent="0.25">
      <c r="A43" s="1">
        <v>44256</v>
      </c>
      <c r="B43" s="5">
        <v>3.0111910000000002</v>
      </c>
      <c r="C43" s="5">
        <v>-2.5800679999999998</v>
      </c>
      <c r="D43" s="5">
        <f t="shared" si="1"/>
        <v>2.5800679999999998</v>
      </c>
      <c r="E43" s="268">
        <f t="shared" si="0"/>
        <v>0.43112300000000037</v>
      </c>
      <c r="G43" s="30"/>
      <c r="H43" s="13"/>
    </row>
    <row r="44" spans="1:8" x14ac:dyDescent="0.25">
      <c r="A44" s="1">
        <v>44287</v>
      </c>
      <c r="B44" s="5">
        <v>2.6442649999999999</v>
      </c>
      <c r="C44" s="5">
        <v>-3.084886</v>
      </c>
      <c r="D44" s="5">
        <f t="shared" si="1"/>
        <v>3.084886</v>
      </c>
      <c r="E44" s="268">
        <f t="shared" si="0"/>
        <v>-0.44062100000000015</v>
      </c>
      <c r="G44" s="30"/>
      <c r="H44" s="13"/>
    </row>
    <row r="45" spans="1:8" x14ac:dyDescent="0.25">
      <c r="A45" s="1">
        <v>44317</v>
      </c>
      <c r="B45" s="5">
        <v>2.9932609999999999</v>
      </c>
      <c r="C45" s="5">
        <v>-2.8951020000000001</v>
      </c>
      <c r="D45" s="5">
        <f t="shared" si="1"/>
        <v>2.8951020000000001</v>
      </c>
      <c r="E45" s="268">
        <f t="shared" si="0"/>
        <v>9.8158999999999885E-2</v>
      </c>
      <c r="G45" s="30"/>
      <c r="H45" s="13"/>
    </row>
    <row r="46" spans="1:8" x14ac:dyDescent="0.25">
      <c r="A46" s="1">
        <v>44348</v>
      </c>
      <c r="B46" s="5">
        <v>3.1933950000000002</v>
      </c>
      <c r="C46" s="5">
        <v>-3.2497189999999998</v>
      </c>
      <c r="D46" s="5">
        <f t="shared" si="1"/>
        <v>3.2497189999999998</v>
      </c>
      <c r="E46" s="268">
        <f t="shared" si="0"/>
        <v>-5.6323999999999597E-2</v>
      </c>
      <c r="G46" s="30"/>
      <c r="H46" s="13"/>
    </row>
    <row r="47" spans="1:8" x14ac:dyDescent="0.25">
      <c r="A47" s="1">
        <v>44378</v>
      </c>
      <c r="B47" s="5">
        <v>3.6939479999999998</v>
      </c>
      <c r="C47" s="5">
        <v>-3.3261409999999998</v>
      </c>
      <c r="D47" s="5">
        <f t="shared" si="1"/>
        <v>3.3261409999999998</v>
      </c>
      <c r="E47" s="268">
        <f t="shared" si="0"/>
        <v>0.367807</v>
      </c>
      <c r="G47" s="30"/>
      <c r="H47" s="13"/>
    </row>
    <row r="48" spans="1:8" x14ac:dyDescent="0.25">
      <c r="A48" s="1">
        <v>44409</v>
      </c>
      <c r="B48" s="5">
        <v>3.2441450000000001</v>
      </c>
      <c r="C48" s="5">
        <v>-3.396852</v>
      </c>
      <c r="D48" s="5">
        <f t="shared" si="1"/>
        <v>3.396852</v>
      </c>
      <c r="E48" s="268">
        <f t="shared" si="0"/>
        <v>-0.15270699999999993</v>
      </c>
      <c r="G48" s="30"/>
      <c r="H48" s="13"/>
    </row>
    <row r="49" spans="1:8" x14ac:dyDescent="0.25">
      <c r="A49" s="1">
        <v>44440</v>
      </c>
      <c r="B49" s="5">
        <v>3.991622</v>
      </c>
      <c r="C49" s="5">
        <v>-2.8294700000000002</v>
      </c>
      <c r="D49" s="5">
        <f t="shared" si="1"/>
        <v>2.8294700000000002</v>
      </c>
      <c r="E49" s="268">
        <f t="shared" si="0"/>
        <v>1.1621519999999999</v>
      </c>
      <c r="G49" s="30"/>
      <c r="H49" s="13"/>
    </row>
    <row r="50" spans="1:8" x14ac:dyDescent="0.25">
      <c r="A50" s="1">
        <v>44470</v>
      </c>
      <c r="B50" s="5">
        <v>3.1922000000000001</v>
      </c>
      <c r="C50" s="5">
        <v>-3.282238</v>
      </c>
      <c r="D50" s="5">
        <f t="shared" si="1"/>
        <v>3.282238</v>
      </c>
      <c r="E50" s="268">
        <f t="shared" si="0"/>
        <v>-9.003799999999984E-2</v>
      </c>
      <c r="G50" s="30"/>
      <c r="H50" s="13"/>
    </row>
    <row r="51" spans="1:8" x14ac:dyDescent="0.25">
      <c r="A51" s="1">
        <v>44501</v>
      </c>
      <c r="B51" s="5">
        <v>3.19713</v>
      </c>
      <c r="C51" s="5">
        <v>-3.90747</v>
      </c>
      <c r="D51" s="5">
        <f t="shared" si="1"/>
        <v>3.90747</v>
      </c>
      <c r="E51" s="268">
        <f t="shared" si="0"/>
        <v>-0.71033999999999997</v>
      </c>
      <c r="G51" s="30"/>
      <c r="H51" s="13"/>
    </row>
    <row r="52" spans="1:8" x14ac:dyDescent="0.25">
      <c r="A52" s="1">
        <v>44531</v>
      </c>
      <c r="B52" s="5">
        <v>3.015787</v>
      </c>
      <c r="C52" s="5">
        <v>-4.176539</v>
      </c>
      <c r="D52" s="5">
        <f t="shared" si="1"/>
        <v>4.176539</v>
      </c>
      <c r="E52" s="268">
        <f t="shared" si="0"/>
        <v>-1.160752</v>
      </c>
      <c r="G52" s="30"/>
      <c r="H52" s="13"/>
    </row>
    <row r="53" spans="1:8" x14ac:dyDescent="0.25">
      <c r="A53" s="1">
        <v>44562</v>
      </c>
      <c r="B53" s="5">
        <v>3.0434760000000001</v>
      </c>
      <c r="C53" s="5">
        <v>-3.556521</v>
      </c>
      <c r="D53" s="5">
        <f t="shared" si="1"/>
        <v>3.556521</v>
      </c>
      <c r="E53" s="268">
        <f t="shared" si="0"/>
        <v>-0.51304499999999997</v>
      </c>
      <c r="G53" s="30"/>
      <c r="H53" s="13"/>
    </row>
    <row r="54" spans="1:8" x14ac:dyDescent="0.25">
      <c r="A54" s="1">
        <v>44593</v>
      </c>
      <c r="B54" s="5">
        <v>2.9154740000000001</v>
      </c>
      <c r="C54" s="5">
        <v>-3.19373</v>
      </c>
      <c r="D54" s="5">
        <f t="shared" si="1"/>
        <v>3.19373</v>
      </c>
      <c r="E54" s="268">
        <f t="shared" si="0"/>
        <v>-0.27825599999999984</v>
      </c>
      <c r="G54" s="30"/>
      <c r="H54" s="13"/>
    </row>
    <row r="55" spans="1:8" x14ac:dyDescent="0.25">
      <c r="A55" s="1">
        <v>44621</v>
      </c>
      <c r="B55" s="5">
        <v>3.2209500000000002</v>
      </c>
      <c r="C55" s="5">
        <v>-3.8422109999999998</v>
      </c>
      <c r="D55" s="5">
        <f t="shared" si="1"/>
        <v>3.8422109999999998</v>
      </c>
      <c r="E55" s="268">
        <f t="shared" si="0"/>
        <v>-0.62126099999999962</v>
      </c>
      <c r="G55" s="30"/>
      <c r="H55" s="13"/>
    </row>
    <row r="56" spans="1:8" x14ac:dyDescent="0.25">
      <c r="A56" s="1">
        <v>44652</v>
      </c>
      <c r="B56" s="5">
        <v>2.5548730000000002</v>
      </c>
      <c r="C56" s="5">
        <v>-3.9724819999999998</v>
      </c>
      <c r="D56" s="5">
        <f t="shared" si="1"/>
        <v>3.9724819999999998</v>
      </c>
      <c r="E56" s="268">
        <f t="shared" si="0"/>
        <v>-1.4176089999999997</v>
      </c>
      <c r="G56" s="30"/>
      <c r="H56" s="13"/>
    </row>
    <row r="57" spans="1:8" x14ac:dyDescent="0.25">
      <c r="A57" s="1">
        <v>44682</v>
      </c>
      <c r="B57" s="5">
        <v>2.8580450000000002</v>
      </c>
      <c r="C57" s="5">
        <v>-3.8886780000000001</v>
      </c>
      <c r="D57" s="5">
        <f t="shared" si="1"/>
        <v>3.8886780000000001</v>
      </c>
      <c r="E57" s="268">
        <f t="shared" si="0"/>
        <v>-1.0306329999999999</v>
      </c>
      <c r="G57" s="30"/>
      <c r="H57" s="13"/>
    </row>
    <row r="58" spans="1:8" x14ac:dyDescent="0.25">
      <c r="A58" s="1">
        <v>44713</v>
      </c>
      <c r="B58" s="5">
        <v>3.0194960000000002</v>
      </c>
      <c r="C58" s="5">
        <v>-4.1925840000000001</v>
      </c>
      <c r="D58" s="5">
        <f t="shared" si="1"/>
        <v>4.1925840000000001</v>
      </c>
      <c r="E58" s="268">
        <f t="shared" si="0"/>
        <v>-1.1730879999999999</v>
      </c>
      <c r="G58" s="30"/>
      <c r="H58" s="13"/>
    </row>
    <row r="59" spans="1:8" x14ac:dyDescent="0.25">
      <c r="A59" s="1">
        <v>44743</v>
      </c>
      <c r="B59" s="5">
        <v>2.9168850000000002</v>
      </c>
      <c r="C59" s="5">
        <v>-3.848052</v>
      </c>
      <c r="D59" s="5">
        <f t="shared" si="1"/>
        <v>3.848052</v>
      </c>
      <c r="E59" s="268">
        <f t="shared" si="0"/>
        <v>-0.93116699999999986</v>
      </c>
      <c r="G59" s="30"/>
      <c r="H59" s="13"/>
    </row>
    <row r="60" spans="1:8" x14ac:dyDescent="0.25">
      <c r="A60" s="1">
        <v>44774</v>
      </c>
      <c r="B60" s="5">
        <v>2.768659</v>
      </c>
      <c r="C60" s="5">
        <v>-4.1486910000000004</v>
      </c>
      <c r="D60" s="5">
        <f t="shared" si="1"/>
        <v>4.1486910000000004</v>
      </c>
      <c r="E60" s="268">
        <f t="shared" si="0"/>
        <v>-1.3800320000000004</v>
      </c>
      <c r="G60" s="30"/>
      <c r="H60" s="13"/>
    </row>
    <row r="61" spans="1:8" x14ac:dyDescent="0.25">
      <c r="A61" s="1">
        <v>44805</v>
      </c>
      <c r="B61" s="5">
        <v>2.553353</v>
      </c>
      <c r="C61" s="5">
        <v>-4.3784879999999999</v>
      </c>
      <c r="D61" s="5">
        <f t="shared" si="1"/>
        <v>4.3784879999999999</v>
      </c>
      <c r="E61" s="268">
        <f t="shared" ref="E61:E92" si="2">+C61+B61</f>
        <v>-1.825135</v>
      </c>
      <c r="G61" s="30"/>
      <c r="H61" s="13"/>
    </row>
    <row r="62" spans="1:8" x14ac:dyDescent="0.25">
      <c r="A62" s="1">
        <v>44835</v>
      </c>
      <c r="B62" s="5">
        <v>2.2373470000000002</v>
      </c>
      <c r="C62" s="5">
        <v>-3.667081</v>
      </c>
      <c r="D62" s="5">
        <f t="shared" si="1"/>
        <v>3.667081</v>
      </c>
      <c r="E62" s="268">
        <f t="shared" si="2"/>
        <v>-1.4297339999999998</v>
      </c>
      <c r="G62" s="30"/>
      <c r="H62" s="13"/>
    </row>
    <row r="63" spans="1:8" x14ac:dyDescent="0.25">
      <c r="A63" s="1">
        <v>44866</v>
      </c>
      <c r="B63" s="5">
        <v>2.1472720000000001</v>
      </c>
      <c r="C63" s="5">
        <v>-3.7840470000000002</v>
      </c>
      <c r="D63" s="5">
        <f t="shared" si="1"/>
        <v>3.7840470000000002</v>
      </c>
      <c r="E63" s="268">
        <f t="shared" si="2"/>
        <v>-1.6367750000000001</v>
      </c>
      <c r="G63" s="30"/>
      <c r="H63" s="13"/>
    </row>
    <row r="64" spans="1:8" x14ac:dyDescent="0.25">
      <c r="A64" s="1">
        <v>44896</v>
      </c>
      <c r="B64" s="5">
        <v>2.2279429999999998</v>
      </c>
      <c r="C64" s="5">
        <v>-4.236567</v>
      </c>
      <c r="D64" s="5">
        <f t="shared" si="1"/>
        <v>4.236567</v>
      </c>
      <c r="E64" s="268">
        <f t="shared" si="2"/>
        <v>-2.0086240000000002</v>
      </c>
      <c r="G64" s="30"/>
      <c r="H64" s="13"/>
    </row>
    <row r="65" spans="1:8" x14ac:dyDescent="0.25">
      <c r="A65" s="1">
        <v>44927</v>
      </c>
      <c r="B65" s="5">
        <v>2.8911609999999999</v>
      </c>
      <c r="C65" s="5">
        <v>-3.710474</v>
      </c>
      <c r="D65" s="5">
        <f t="shared" si="1"/>
        <v>3.710474</v>
      </c>
      <c r="E65" s="268">
        <f t="shared" si="2"/>
        <v>-0.81931300000000018</v>
      </c>
      <c r="G65" s="30"/>
      <c r="H65" s="13"/>
    </row>
    <row r="66" spans="1:8" x14ac:dyDescent="0.25">
      <c r="A66" s="1">
        <v>44958</v>
      </c>
      <c r="B66" s="5">
        <v>2.5176810000000001</v>
      </c>
      <c r="C66" s="5">
        <v>-3.3660320000000001</v>
      </c>
      <c r="D66" s="5">
        <f t="shared" si="1"/>
        <v>3.3660320000000001</v>
      </c>
      <c r="E66" s="268">
        <f t="shared" si="2"/>
        <v>-0.84835100000000008</v>
      </c>
      <c r="G66" s="30"/>
      <c r="H66" s="13"/>
    </row>
    <row r="67" spans="1:8" x14ac:dyDescent="0.25">
      <c r="A67" s="1">
        <v>44986</v>
      </c>
      <c r="B67" s="5">
        <v>1.890619</v>
      </c>
      <c r="C67" s="5">
        <v>-4.533042</v>
      </c>
      <c r="D67" s="5">
        <f t="shared" si="1"/>
        <v>4.533042</v>
      </c>
      <c r="E67" s="268">
        <f t="shared" si="2"/>
        <v>-2.642423</v>
      </c>
      <c r="G67" s="30"/>
      <c r="H67" s="13"/>
    </row>
    <row r="68" spans="1:8" x14ac:dyDescent="0.25">
      <c r="A68" s="1">
        <v>45017</v>
      </c>
      <c r="B68" s="5">
        <v>2.083383</v>
      </c>
      <c r="C68" s="5">
        <v>-3.5334880000000002</v>
      </c>
      <c r="D68" s="5">
        <f t="shared" si="1"/>
        <v>3.5334880000000002</v>
      </c>
      <c r="E68" s="268">
        <f t="shared" si="2"/>
        <v>-1.4501050000000002</v>
      </c>
      <c r="G68" s="30"/>
      <c r="H68" s="13"/>
    </row>
    <row r="69" spans="1:8" x14ac:dyDescent="0.25">
      <c r="A69" s="1">
        <v>45047</v>
      </c>
      <c r="B69" s="5">
        <v>2.618525</v>
      </c>
      <c r="C69" s="5">
        <v>-3.9949430000000001</v>
      </c>
      <c r="D69" s="5">
        <f t="shared" si="1"/>
        <v>3.9949430000000001</v>
      </c>
      <c r="E69" s="268">
        <f t="shared" si="2"/>
        <v>-1.3764180000000001</v>
      </c>
      <c r="G69" s="30"/>
      <c r="H69" s="13"/>
    </row>
    <row r="70" spans="1:8" x14ac:dyDescent="0.25">
      <c r="A70" s="1">
        <v>45078</v>
      </c>
      <c r="B70" s="5">
        <v>2.6042740000000002</v>
      </c>
      <c r="C70" s="5">
        <v>-3.827915</v>
      </c>
      <c r="D70" s="5">
        <f t="shared" si="1"/>
        <v>3.827915</v>
      </c>
      <c r="E70" s="268">
        <f t="shared" si="2"/>
        <v>-1.2236409999999998</v>
      </c>
      <c r="G70" s="30"/>
      <c r="H70" s="13"/>
    </row>
    <row r="71" spans="1:8" x14ac:dyDescent="0.25">
      <c r="A71" s="1">
        <v>45108</v>
      </c>
      <c r="B71" s="5">
        <v>2.3827410000000002</v>
      </c>
      <c r="C71" s="5">
        <v>-4.4119080000000004</v>
      </c>
      <c r="D71" s="5">
        <f t="shared" si="1"/>
        <v>4.4119080000000004</v>
      </c>
      <c r="E71" s="268">
        <f t="shared" si="2"/>
        <v>-2.0291670000000002</v>
      </c>
      <c r="G71" s="30"/>
      <c r="H71" s="13"/>
    </row>
    <row r="72" spans="1:8" x14ac:dyDescent="0.25">
      <c r="A72" s="1">
        <v>45139</v>
      </c>
      <c r="B72" s="5">
        <v>2.5829580000000001</v>
      </c>
      <c r="C72" s="5">
        <v>-4.1159499999999998</v>
      </c>
      <c r="D72" s="5">
        <f t="shared" si="1"/>
        <v>4.1159499999999998</v>
      </c>
      <c r="E72" s="268">
        <f t="shared" si="2"/>
        <v>-1.5329919999999997</v>
      </c>
      <c r="G72" s="30"/>
      <c r="H72" s="13"/>
    </row>
    <row r="73" spans="1:8" x14ac:dyDescent="0.25">
      <c r="A73" s="1">
        <v>45170</v>
      </c>
      <c r="B73" s="5">
        <v>2.5461</v>
      </c>
      <c r="C73" s="5">
        <v>-4.0346460000000004</v>
      </c>
      <c r="D73" s="5">
        <f t="shared" si="1"/>
        <v>4.0346460000000004</v>
      </c>
      <c r="E73" s="268">
        <f t="shared" si="2"/>
        <v>-1.4885460000000004</v>
      </c>
      <c r="G73" s="30"/>
      <c r="H73" s="13"/>
    </row>
    <row r="74" spans="1:8" x14ac:dyDescent="0.25">
      <c r="A74" s="1">
        <v>45200</v>
      </c>
      <c r="B74" s="5">
        <v>2.0019650000000002</v>
      </c>
      <c r="C74" s="5">
        <v>-4.2948300000000001</v>
      </c>
      <c r="D74" s="5">
        <f t="shared" si="1"/>
        <v>4.2948300000000001</v>
      </c>
      <c r="E74" s="268">
        <f t="shared" si="2"/>
        <v>-2.2928649999999999</v>
      </c>
      <c r="G74" s="30"/>
      <c r="H74" s="13"/>
    </row>
    <row r="75" spans="1:8" x14ac:dyDescent="0.25">
      <c r="A75" s="1">
        <v>45231</v>
      </c>
      <c r="B75" s="5">
        <v>2.997522</v>
      </c>
      <c r="C75" s="5">
        <v>-4.5761000000000003</v>
      </c>
      <c r="D75" s="5">
        <f t="shared" si="1"/>
        <v>4.5761000000000003</v>
      </c>
      <c r="E75" s="268">
        <f t="shared" si="2"/>
        <v>-1.5785780000000003</v>
      </c>
      <c r="G75" s="30"/>
      <c r="H75" s="13"/>
    </row>
    <row r="76" spans="1:8" x14ac:dyDescent="0.25">
      <c r="A76" s="1">
        <v>45261</v>
      </c>
      <c r="B76" s="5">
        <v>1.8000609999999999</v>
      </c>
      <c r="C76" s="5">
        <v>-4.9017249999999999</v>
      </c>
      <c r="D76" s="5">
        <f t="shared" si="1"/>
        <v>4.9017249999999999</v>
      </c>
      <c r="E76" s="268">
        <f t="shared" si="2"/>
        <v>-3.101664</v>
      </c>
      <c r="G76" s="30"/>
      <c r="H76" s="13"/>
    </row>
    <row r="77" spans="1:8" x14ac:dyDescent="0.25">
      <c r="A77" s="1">
        <v>45292</v>
      </c>
      <c r="B77" s="5">
        <v>2.7233450000000001</v>
      </c>
      <c r="C77" s="5">
        <v>-4.3889250000000004</v>
      </c>
      <c r="D77" s="5">
        <f t="shared" si="1"/>
        <v>4.3889250000000004</v>
      </c>
      <c r="E77" s="268">
        <f t="shared" si="2"/>
        <v>-1.6655800000000003</v>
      </c>
      <c r="G77" s="30"/>
      <c r="H77" s="13"/>
    </row>
    <row r="78" spans="1:8" x14ac:dyDescent="0.25">
      <c r="A78" s="1">
        <v>45323</v>
      </c>
      <c r="B78" s="5">
        <v>1.9429099999999999</v>
      </c>
      <c r="C78" s="5">
        <v>-4.5148720000000004</v>
      </c>
      <c r="D78" s="5">
        <f t="shared" si="1"/>
        <v>4.5148720000000004</v>
      </c>
      <c r="E78" s="268">
        <f t="shared" si="2"/>
        <v>-2.5719620000000005</v>
      </c>
      <c r="G78" s="30"/>
      <c r="H78" s="13"/>
    </row>
    <row r="79" spans="1:8" x14ac:dyDescent="0.25">
      <c r="A79" s="1">
        <v>45352</v>
      </c>
      <c r="B79" s="5">
        <v>1.8470850000000001</v>
      </c>
      <c r="C79" s="5">
        <v>-4.4985290000000004</v>
      </c>
      <c r="D79" s="5">
        <f t="shared" si="1"/>
        <v>4.4985290000000004</v>
      </c>
      <c r="E79" s="268">
        <f t="shared" si="2"/>
        <v>-2.6514440000000006</v>
      </c>
      <c r="G79" s="30"/>
      <c r="H79" s="13"/>
    </row>
    <row r="80" spans="1:8" x14ac:dyDescent="0.25">
      <c r="A80" s="1">
        <v>45383</v>
      </c>
      <c r="B80" s="5">
        <v>2.602068</v>
      </c>
      <c r="C80" s="5">
        <v>-4.3389639999999998</v>
      </c>
      <c r="D80" s="5">
        <f t="shared" si="1"/>
        <v>4.3389639999999998</v>
      </c>
      <c r="E80" s="268">
        <f t="shared" si="2"/>
        <v>-1.7368959999999998</v>
      </c>
      <c r="G80" s="30"/>
      <c r="H80" s="13"/>
    </row>
    <row r="81" spans="1:8" x14ac:dyDescent="0.25">
      <c r="A81" s="1">
        <v>45413</v>
      </c>
      <c r="B81" s="5">
        <v>2.8264719999999999</v>
      </c>
      <c r="C81" s="5">
        <v>-4.0532339999999998</v>
      </c>
      <c r="D81" s="5">
        <f t="shared" si="1"/>
        <v>4.0532339999999998</v>
      </c>
      <c r="E81" s="268">
        <f t="shared" si="2"/>
        <v>-1.2267619999999999</v>
      </c>
      <c r="G81" s="30"/>
      <c r="H81" s="13"/>
    </row>
    <row r="82" spans="1:8" x14ac:dyDescent="0.25">
      <c r="A82" s="1">
        <v>45444</v>
      </c>
      <c r="B82" s="5">
        <v>2.5246909999999998</v>
      </c>
      <c r="C82" s="5">
        <v>-4.7291699999999999</v>
      </c>
      <c r="D82" s="5">
        <f t="shared" si="1"/>
        <v>4.7291699999999999</v>
      </c>
      <c r="E82" s="268">
        <f t="shared" si="2"/>
        <v>-2.2044790000000001</v>
      </c>
      <c r="G82" s="30"/>
      <c r="H82" s="13"/>
    </row>
    <row r="83" spans="1:8" x14ac:dyDescent="0.25">
      <c r="A83" s="1">
        <v>45474</v>
      </c>
      <c r="B83" s="5">
        <v>2.8533279999999999</v>
      </c>
      <c r="C83" s="5">
        <v>-4.3846259999999999</v>
      </c>
      <c r="D83" s="5">
        <f t="shared" si="1"/>
        <v>4.3846259999999999</v>
      </c>
      <c r="E83" s="268">
        <f t="shared" si="2"/>
        <v>-1.531298</v>
      </c>
      <c r="G83" s="30"/>
      <c r="H83" s="13"/>
    </row>
    <row r="84" spans="1:8" x14ac:dyDescent="0.25">
      <c r="A84" s="1">
        <v>45505</v>
      </c>
      <c r="B84" s="5">
        <v>2.3408679999999999</v>
      </c>
      <c r="C84" s="5">
        <v>-5.016286</v>
      </c>
      <c r="D84" s="5">
        <f t="shared" si="1"/>
        <v>5.016286</v>
      </c>
      <c r="E84" s="268">
        <f t="shared" si="2"/>
        <v>-2.6754180000000001</v>
      </c>
      <c r="G84" s="30"/>
      <c r="H84" s="13"/>
    </row>
    <row r="85" spans="1:8" x14ac:dyDescent="0.25">
      <c r="A85" s="1">
        <v>45536</v>
      </c>
      <c r="B85" s="5">
        <v>2.6593429999999998</v>
      </c>
      <c r="C85" s="5">
        <v>-5.1767649999999996</v>
      </c>
      <c r="D85" s="5">
        <f t="shared" si="1"/>
        <v>5.1767649999999996</v>
      </c>
      <c r="E85" s="268">
        <f t="shared" si="2"/>
        <v>-2.5174219999999998</v>
      </c>
      <c r="G85" s="30"/>
      <c r="H85" s="13"/>
    </row>
    <row r="86" spans="1:8" x14ac:dyDescent="0.25">
      <c r="A86" s="1">
        <v>45566</v>
      </c>
      <c r="B86" s="5">
        <v>2.487581</v>
      </c>
      <c r="C86" s="5">
        <v>-5.074675</v>
      </c>
      <c r="D86" s="5">
        <f t="shared" si="1"/>
        <v>5.074675</v>
      </c>
      <c r="E86" s="268">
        <f t="shared" si="2"/>
        <v>-2.587094</v>
      </c>
      <c r="G86" s="30"/>
      <c r="H86" s="13"/>
    </row>
    <row r="87" spans="1:8" x14ac:dyDescent="0.25">
      <c r="A87" s="1">
        <v>45597</v>
      </c>
      <c r="B87" s="5">
        <v>2.288926</v>
      </c>
      <c r="C87" s="5">
        <v>-5.5828680000000004</v>
      </c>
      <c r="D87" s="5">
        <f t="shared" si="1"/>
        <v>5.5828680000000004</v>
      </c>
      <c r="E87" s="268">
        <f t="shared" si="2"/>
        <v>-3.2939420000000004</v>
      </c>
      <c r="G87" s="30"/>
      <c r="H87" s="13"/>
    </row>
    <row r="88" spans="1:8" x14ac:dyDescent="0.25">
      <c r="A88" s="1">
        <v>45627</v>
      </c>
      <c r="B88" s="5">
        <v>2.805301</v>
      </c>
      <c r="C88" s="5">
        <v>-5.4357949999999997</v>
      </c>
      <c r="D88" s="5">
        <f t="shared" si="1"/>
        <v>5.4357949999999997</v>
      </c>
      <c r="E88" s="268">
        <f t="shared" si="2"/>
        <v>-2.6304939999999997</v>
      </c>
      <c r="G88" s="30"/>
      <c r="H88" s="13"/>
    </row>
    <row r="89" spans="1:8" x14ac:dyDescent="0.25">
      <c r="A89" s="1">
        <v>45658</v>
      </c>
      <c r="B89" s="5">
        <v>2.7184330000000001</v>
      </c>
      <c r="C89" s="5">
        <v>-4.6681720000000002</v>
      </c>
      <c r="D89" s="5">
        <f t="shared" si="1"/>
        <v>4.6681720000000002</v>
      </c>
      <c r="E89" s="268">
        <f t="shared" si="2"/>
        <v>-1.9497390000000001</v>
      </c>
      <c r="G89" s="30"/>
      <c r="H89" s="13"/>
    </row>
    <row r="90" spans="1:8" x14ac:dyDescent="0.25">
      <c r="A90" s="1">
        <v>45689</v>
      </c>
      <c r="B90" s="5">
        <v>1.7508349999999999</v>
      </c>
      <c r="C90" s="5">
        <v>-4.5831749999999998</v>
      </c>
      <c r="D90" s="5">
        <f t="shared" si="1"/>
        <v>4.5831749999999998</v>
      </c>
      <c r="E90" s="268">
        <f t="shared" si="2"/>
        <v>-2.8323399999999999</v>
      </c>
      <c r="G90" s="30"/>
      <c r="H90" s="13"/>
    </row>
    <row r="91" spans="1:8" x14ac:dyDescent="0.25">
      <c r="A91" s="1">
        <v>45717</v>
      </c>
      <c r="B91" s="5">
        <v>1.712612</v>
      </c>
      <c r="C91" s="5">
        <v>-4.8555840000000003</v>
      </c>
      <c r="D91" s="5">
        <f t="shared" si="1"/>
        <v>4.8555840000000003</v>
      </c>
      <c r="E91" s="268">
        <f t="shared" si="2"/>
        <v>-3.1429720000000003</v>
      </c>
      <c r="G91" s="30"/>
      <c r="H91" s="13"/>
    </row>
    <row r="92" spans="1:8" x14ac:dyDescent="0.25">
      <c r="A92" s="1">
        <v>45748</v>
      </c>
      <c r="B92" s="5">
        <v>2.1500330000000001</v>
      </c>
      <c r="C92" s="5">
        <v>-4.7886329999999999</v>
      </c>
      <c r="D92" s="5">
        <f t="shared" si="1"/>
        <v>4.7886329999999999</v>
      </c>
      <c r="E92" s="268">
        <f t="shared" si="2"/>
        <v>-2.6385999999999998</v>
      </c>
      <c r="G92" s="30"/>
      <c r="H92" s="13"/>
    </row>
    <row r="93" spans="1:8" x14ac:dyDescent="0.25">
      <c r="A93" s="1">
        <v>45778</v>
      </c>
      <c r="B93" s="5">
        <v>2.6305670000000001</v>
      </c>
      <c r="C93" s="5">
        <v>-4.845879</v>
      </c>
      <c r="D93" s="5">
        <f t="shared" si="1"/>
        <v>4.845879</v>
      </c>
      <c r="E93" s="268">
        <f t="shared" ref="E93:E124" si="3">+C93+B93</f>
        <v>-2.2153119999999999</v>
      </c>
      <c r="G93" s="30"/>
      <c r="H93" s="13"/>
    </row>
    <row r="94" spans="1:8" x14ac:dyDescent="0.25">
      <c r="A94" s="1">
        <v>45809</v>
      </c>
      <c r="B94" s="5">
        <v>2.4022039999999998</v>
      </c>
      <c r="C94" s="5">
        <v>-5.1659709999999999</v>
      </c>
      <c r="D94" s="5">
        <f t="shared" ref="D94:D124" si="4">+C94*-1</f>
        <v>5.1659709999999999</v>
      </c>
      <c r="E94" s="268">
        <f t="shared" si="3"/>
        <v>-2.7637670000000001</v>
      </c>
      <c r="G94" s="30"/>
      <c r="H94" s="13"/>
    </row>
    <row r="95" spans="1:8" x14ac:dyDescent="0.25">
      <c r="A95" s="1">
        <v>45839</v>
      </c>
      <c r="B95" s="5">
        <v>2.8085179999999998</v>
      </c>
      <c r="C95" s="5">
        <v>-5.1721089999999998</v>
      </c>
      <c r="D95" s="5">
        <f t="shared" si="4"/>
        <v>5.1721089999999998</v>
      </c>
      <c r="E95" s="268">
        <f t="shared" si="3"/>
        <v>-2.363591</v>
      </c>
      <c r="G95" s="30"/>
      <c r="H95" s="13"/>
    </row>
    <row r="96" spans="1:8" x14ac:dyDescent="0.25">
      <c r="A96" s="1">
        <v>45870</v>
      </c>
      <c r="B96" s="5">
        <v>2.2582719999999998</v>
      </c>
      <c r="C96" s="5">
        <v>-4.5927309999999997</v>
      </c>
      <c r="D96" s="5">
        <f t="shared" si="4"/>
        <v>4.5927309999999997</v>
      </c>
      <c r="E96" s="268">
        <f t="shared" si="3"/>
        <v>-2.3344589999999998</v>
      </c>
      <c r="G96" s="30"/>
      <c r="H96" s="13"/>
    </row>
    <row r="97" spans="1:8" x14ac:dyDescent="0.25">
      <c r="A97" s="1">
        <v>45901</v>
      </c>
      <c r="B97" s="5">
        <v>2.0629520000000001</v>
      </c>
      <c r="C97" s="5">
        <v>-4.9028739999999997</v>
      </c>
      <c r="D97" s="5">
        <f t="shared" si="4"/>
        <v>4.9028739999999997</v>
      </c>
      <c r="E97" s="268">
        <f t="shared" si="3"/>
        <v>-2.8399219999999996</v>
      </c>
      <c r="G97" s="30"/>
      <c r="H97" s="13"/>
    </row>
    <row r="98" spans="1:8" x14ac:dyDescent="0.25">
      <c r="A98" s="1">
        <v>45931</v>
      </c>
      <c r="B98" s="5">
        <v>1.485606</v>
      </c>
      <c r="C98" s="5">
        <v>-5.0137869999999998</v>
      </c>
      <c r="D98" s="5">
        <f t="shared" si="4"/>
        <v>5.0137869999999998</v>
      </c>
      <c r="E98" s="268">
        <f t="shared" si="3"/>
        <v>-3.528181</v>
      </c>
      <c r="G98" s="30"/>
      <c r="H98" s="13"/>
    </row>
    <row r="99" spans="1:8" x14ac:dyDescent="0.25">
      <c r="A99" s="1">
        <v>45962</v>
      </c>
      <c r="B99" s="5">
        <v>1.892361</v>
      </c>
      <c r="C99" s="5">
        <v>-5.7568020000000004</v>
      </c>
      <c r="D99" s="5">
        <f t="shared" si="4"/>
        <v>5.7568020000000004</v>
      </c>
      <c r="E99" s="268">
        <f t="shared" si="3"/>
        <v>-3.8644410000000002</v>
      </c>
      <c r="G99" s="30"/>
      <c r="H99" s="13"/>
    </row>
    <row r="100" spans="1:8" x14ac:dyDescent="0.25">
      <c r="A100" s="1">
        <v>45992</v>
      </c>
      <c r="B100" s="5">
        <v>2.2639130000000001</v>
      </c>
      <c r="C100" s="5">
        <v>-5.3969240000000003</v>
      </c>
      <c r="D100" s="5">
        <f t="shared" si="4"/>
        <v>5.3969240000000003</v>
      </c>
      <c r="E100" s="268">
        <f t="shared" si="3"/>
        <v>-3.1330110000000002</v>
      </c>
      <c r="G100" s="30"/>
      <c r="H100" s="13"/>
    </row>
    <row r="101" spans="1:8" x14ac:dyDescent="0.25">
      <c r="A101" s="1">
        <v>46023</v>
      </c>
      <c r="B101" s="5">
        <v>2.5470649999999999</v>
      </c>
      <c r="C101" s="5">
        <v>-5.1539580000000003</v>
      </c>
      <c r="D101" s="5">
        <f t="shared" si="4"/>
        <v>5.1539580000000003</v>
      </c>
      <c r="E101" s="268">
        <f t="shared" si="3"/>
        <v>-2.6068930000000003</v>
      </c>
      <c r="G101" s="30"/>
      <c r="H101" s="13"/>
    </row>
    <row r="102" spans="1:8" x14ac:dyDescent="0.25">
      <c r="A102" s="1">
        <v>46054</v>
      </c>
      <c r="B102" s="5">
        <v>2.1120809999999999</v>
      </c>
      <c r="C102" s="5">
        <v>-5.2715690000000004</v>
      </c>
      <c r="D102" s="5">
        <f t="shared" si="4"/>
        <v>5.2715690000000004</v>
      </c>
      <c r="E102" s="268">
        <f t="shared" si="3"/>
        <v>-3.1594880000000005</v>
      </c>
      <c r="G102" s="30"/>
      <c r="H102" s="13"/>
    </row>
    <row r="103" spans="1:8" x14ac:dyDescent="0.25">
      <c r="A103" s="1">
        <v>46082</v>
      </c>
      <c r="B103" s="5">
        <v>2.7229677418999998</v>
      </c>
      <c r="C103" s="5">
        <v>-5.8703169933000003</v>
      </c>
      <c r="D103" s="5">
        <f t="shared" si="4"/>
        <v>5.8703169933000003</v>
      </c>
      <c r="E103" s="268">
        <f t="shared" si="3"/>
        <v>-3.1473492514000005</v>
      </c>
      <c r="G103" s="30"/>
      <c r="H103" s="13"/>
    </row>
    <row r="104" spans="1:8" x14ac:dyDescent="0.25">
      <c r="A104" s="1">
        <v>46113</v>
      </c>
      <c r="B104" s="5">
        <v>0.46816666667000001</v>
      </c>
      <c r="C104" s="5">
        <v>-6.1266219185999997</v>
      </c>
      <c r="D104" s="5">
        <f t="shared" si="4"/>
        <v>6.1266219185999997</v>
      </c>
      <c r="E104" s="268">
        <f t="shared" si="3"/>
        <v>-5.6584552519299995</v>
      </c>
      <c r="G104" s="30"/>
      <c r="H104" s="13"/>
    </row>
    <row r="105" spans="1:8" x14ac:dyDescent="0.25">
      <c r="A105" s="1">
        <v>46143</v>
      </c>
      <c r="B105" s="5">
        <v>1.268448</v>
      </c>
      <c r="C105" s="5">
        <v>-5.5827140000000002</v>
      </c>
      <c r="D105" s="5">
        <f t="shared" si="4"/>
        <v>5.5827140000000002</v>
      </c>
      <c r="E105" s="268">
        <f t="shared" si="3"/>
        <v>-4.3142659999999999</v>
      </c>
      <c r="G105" s="30"/>
      <c r="H105" s="13"/>
    </row>
    <row r="106" spans="1:8" x14ac:dyDescent="0.25">
      <c r="A106" s="1">
        <v>46174</v>
      </c>
      <c r="B106" s="5">
        <v>1.363802</v>
      </c>
      <c r="C106" s="5">
        <v>-5.7803089999999999</v>
      </c>
      <c r="D106" s="5">
        <f t="shared" si="4"/>
        <v>5.7803089999999999</v>
      </c>
      <c r="E106" s="268">
        <f t="shared" si="3"/>
        <v>-4.4165070000000002</v>
      </c>
      <c r="G106" s="30"/>
      <c r="H106" s="13"/>
    </row>
    <row r="107" spans="1:8" x14ac:dyDescent="0.25">
      <c r="A107" s="1">
        <v>46204</v>
      </c>
      <c r="B107" s="5">
        <v>1.399208</v>
      </c>
      <c r="C107" s="5">
        <v>-5.5660999999999996</v>
      </c>
      <c r="D107" s="5">
        <f t="shared" si="4"/>
        <v>5.5660999999999996</v>
      </c>
      <c r="E107" s="268">
        <f t="shared" si="3"/>
        <v>-4.1668919999999998</v>
      </c>
      <c r="G107" s="30"/>
      <c r="H107" s="13"/>
    </row>
    <row r="108" spans="1:8" x14ac:dyDescent="0.25">
      <c r="A108" s="1">
        <v>46235</v>
      </c>
      <c r="B108" s="5">
        <v>1.356519</v>
      </c>
      <c r="C108" s="5">
        <v>-5.3960129999999999</v>
      </c>
      <c r="D108" s="5">
        <f t="shared" si="4"/>
        <v>5.3960129999999999</v>
      </c>
      <c r="E108" s="268">
        <f t="shared" si="3"/>
        <v>-4.0394939999999995</v>
      </c>
      <c r="G108" s="30"/>
      <c r="H108" s="13"/>
    </row>
    <row r="109" spans="1:8" x14ac:dyDescent="0.25">
      <c r="A109" s="1">
        <v>46266</v>
      </c>
      <c r="B109" s="5">
        <v>1.209138</v>
      </c>
      <c r="C109" s="5">
        <v>-5.3300679999999998</v>
      </c>
      <c r="D109" s="5">
        <f t="shared" si="4"/>
        <v>5.3300679999999998</v>
      </c>
      <c r="E109" s="268">
        <f t="shared" si="3"/>
        <v>-4.1209299999999995</v>
      </c>
      <c r="G109" s="30"/>
      <c r="H109" s="13"/>
    </row>
    <row r="110" spans="1:8" x14ac:dyDescent="0.25">
      <c r="A110" s="1">
        <v>46296</v>
      </c>
      <c r="B110" s="5">
        <v>1.8830560000000001</v>
      </c>
      <c r="C110" s="5">
        <v>-5.3103160000000003</v>
      </c>
      <c r="D110" s="5">
        <f t="shared" si="4"/>
        <v>5.3103160000000003</v>
      </c>
      <c r="E110" s="268">
        <f t="shared" si="3"/>
        <v>-3.4272600000000004</v>
      </c>
      <c r="G110" s="30"/>
      <c r="H110" s="13"/>
    </row>
    <row r="111" spans="1:8" x14ac:dyDescent="0.25">
      <c r="A111" s="1">
        <v>46327</v>
      </c>
      <c r="B111" s="5">
        <v>1.708558</v>
      </c>
      <c r="C111" s="5">
        <v>-5.7212889999999996</v>
      </c>
      <c r="D111" s="5">
        <f t="shared" si="4"/>
        <v>5.7212889999999996</v>
      </c>
      <c r="E111" s="268">
        <f t="shared" si="3"/>
        <v>-4.0127309999999996</v>
      </c>
      <c r="G111" s="30"/>
      <c r="H111" s="13"/>
    </row>
    <row r="112" spans="1:8" x14ac:dyDescent="0.25">
      <c r="A112" s="1">
        <v>46357</v>
      </c>
      <c r="B112" s="5">
        <v>1.5851599999999999</v>
      </c>
      <c r="C112" s="5">
        <v>-5.984388</v>
      </c>
      <c r="D112" s="5">
        <f t="shared" si="4"/>
        <v>5.984388</v>
      </c>
      <c r="E112" s="268">
        <f t="shared" si="3"/>
        <v>-4.3992279999999999</v>
      </c>
      <c r="G112" s="30"/>
      <c r="H112" s="13"/>
    </row>
    <row r="113" spans="1:8" x14ac:dyDescent="0.25">
      <c r="A113" s="1">
        <v>46388</v>
      </c>
      <c r="B113" s="5">
        <v>1.717679</v>
      </c>
      <c r="C113" s="5">
        <v>-5.163119</v>
      </c>
      <c r="D113" s="5">
        <f t="shared" si="4"/>
        <v>5.163119</v>
      </c>
      <c r="E113" s="268">
        <f t="shared" si="3"/>
        <v>-3.4454400000000001</v>
      </c>
      <c r="G113" s="30"/>
      <c r="H113" s="13"/>
    </row>
    <row r="114" spans="1:8" x14ac:dyDescent="0.25">
      <c r="A114" s="1">
        <v>46419</v>
      </c>
      <c r="B114" s="5">
        <v>1.3162450000000001</v>
      </c>
      <c r="C114" s="5">
        <v>-5.7606200000000003</v>
      </c>
      <c r="D114" s="5">
        <f t="shared" si="4"/>
        <v>5.7606200000000003</v>
      </c>
      <c r="E114" s="268">
        <f t="shared" si="3"/>
        <v>-4.444375</v>
      </c>
      <c r="G114" s="30"/>
      <c r="H114" s="13"/>
    </row>
    <row r="115" spans="1:8" x14ac:dyDescent="0.25">
      <c r="A115" s="1">
        <v>46447</v>
      </c>
      <c r="B115" s="5">
        <v>1.490802</v>
      </c>
      <c r="C115" s="5">
        <v>-5.6234019999999996</v>
      </c>
      <c r="D115" s="5">
        <f t="shared" si="4"/>
        <v>5.6234019999999996</v>
      </c>
      <c r="E115" s="268">
        <f t="shared" si="3"/>
        <v>-4.1326000000000001</v>
      </c>
      <c r="G115" s="30"/>
      <c r="H115" s="13"/>
    </row>
    <row r="116" spans="1:8" x14ac:dyDescent="0.25">
      <c r="A116" s="1">
        <v>46478</v>
      </c>
      <c r="B116" s="5">
        <v>1.5983700000000001</v>
      </c>
      <c r="C116" s="5">
        <v>-5.4287770000000002</v>
      </c>
      <c r="D116" s="5">
        <f t="shared" si="4"/>
        <v>5.4287770000000002</v>
      </c>
      <c r="E116" s="268">
        <f t="shared" si="3"/>
        <v>-3.8304070000000001</v>
      </c>
      <c r="G116" s="30"/>
      <c r="H116" s="13"/>
    </row>
    <row r="117" spans="1:8" x14ac:dyDescent="0.25">
      <c r="A117" s="1">
        <v>46508</v>
      </c>
      <c r="B117" s="5">
        <v>1.662631</v>
      </c>
      <c r="C117" s="5">
        <v>-5.3186289999999996</v>
      </c>
      <c r="D117" s="5">
        <f t="shared" si="4"/>
        <v>5.3186289999999996</v>
      </c>
      <c r="E117" s="268">
        <f t="shared" si="3"/>
        <v>-3.6559979999999994</v>
      </c>
      <c r="G117" s="30"/>
      <c r="H117" s="13"/>
    </row>
    <row r="118" spans="1:8" x14ac:dyDescent="0.25">
      <c r="A118" s="1">
        <v>46539</v>
      </c>
      <c r="B118" s="5">
        <v>1.666987</v>
      </c>
      <c r="C118" s="5">
        <v>-5.5234329999999998</v>
      </c>
      <c r="D118" s="5">
        <f t="shared" si="4"/>
        <v>5.5234329999999998</v>
      </c>
      <c r="E118" s="268">
        <f t="shared" si="3"/>
        <v>-3.856446</v>
      </c>
      <c r="G118" s="30"/>
      <c r="H118" s="13"/>
    </row>
    <row r="119" spans="1:8" x14ac:dyDescent="0.25">
      <c r="A119" s="1">
        <v>46569</v>
      </c>
      <c r="B119" s="5">
        <v>1.9616370000000001</v>
      </c>
      <c r="C119" s="5">
        <v>-5.6244440000000004</v>
      </c>
      <c r="D119" s="5">
        <f t="shared" si="4"/>
        <v>5.6244440000000004</v>
      </c>
      <c r="E119" s="268">
        <f t="shared" si="3"/>
        <v>-3.6628070000000004</v>
      </c>
      <c r="G119" s="30"/>
      <c r="H119" s="13"/>
    </row>
    <row r="120" spans="1:8" x14ac:dyDescent="0.25">
      <c r="A120" s="1">
        <v>46600</v>
      </c>
      <c r="B120" s="5">
        <v>2.1479810000000001</v>
      </c>
      <c r="C120" s="5">
        <v>-5.6389269999999998</v>
      </c>
      <c r="D120" s="5">
        <f t="shared" si="4"/>
        <v>5.6389269999999998</v>
      </c>
      <c r="E120" s="268">
        <f t="shared" si="3"/>
        <v>-3.4909459999999997</v>
      </c>
      <c r="G120" s="30"/>
      <c r="H120" s="13"/>
    </row>
    <row r="121" spans="1:8" x14ac:dyDescent="0.25">
      <c r="A121" s="1">
        <v>46631</v>
      </c>
      <c r="B121" s="5">
        <v>1.963503</v>
      </c>
      <c r="C121" s="5">
        <v>-5.7580169999999997</v>
      </c>
      <c r="D121" s="5">
        <f t="shared" si="4"/>
        <v>5.7580169999999997</v>
      </c>
      <c r="E121" s="268">
        <f t="shared" si="3"/>
        <v>-3.7945139999999995</v>
      </c>
      <c r="G121" s="30"/>
      <c r="H121" s="13"/>
    </row>
    <row r="122" spans="1:8" x14ac:dyDescent="0.25">
      <c r="A122" s="1">
        <v>46661</v>
      </c>
      <c r="B122" s="5">
        <v>1.896407</v>
      </c>
      <c r="C122" s="5">
        <v>-5.5908540000000002</v>
      </c>
      <c r="D122" s="5">
        <f t="shared" si="4"/>
        <v>5.5908540000000002</v>
      </c>
      <c r="E122" s="268">
        <f t="shared" si="3"/>
        <v>-3.6944470000000003</v>
      </c>
      <c r="G122" s="30"/>
      <c r="H122" s="13"/>
    </row>
    <row r="123" spans="1:8" x14ac:dyDescent="0.25">
      <c r="A123" s="1">
        <v>46692</v>
      </c>
      <c r="B123" s="5">
        <v>1.851318</v>
      </c>
      <c r="C123" s="5">
        <v>-6.0817199999999998</v>
      </c>
      <c r="D123" s="5">
        <f t="shared" si="4"/>
        <v>6.0817199999999998</v>
      </c>
      <c r="E123" s="268">
        <f t="shared" si="3"/>
        <v>-4.2304019999999998</v>
      </c>
      <c r="G123" s="30"/>
      <c r="H123" s="13"/>
    </row>
    <row r="124" spans="1:8" x14ac:dyDescent="0.25">
      <c r="A124" s="1">
        <v>46722</v>
      </c>
      <c r="B124" s="5">
        <v>1.8107070000000001</v>
      </c>
      <c r="C124" s="5">
        <v>-6.2519109999999998</v>
      </c>
      <c r="D124" s="5">
        <f t="shared" si="4"/>
        <v>6.2519109999999998</v>
      </c>
      <c r="E124" s="268">
        <f t="shared" si="3"/>
        <v>-4.4412039999999999</v>
      </c>
      <c r="G124" s="30"/>
      <c r="H124" s="13"/>
    </row>
    <row r="125" spans="1:8" x14ac:dyDescent="0.25">
      <c r="A125" s="1"/>
      <c r="B125" s="5"/>
      <c r="C125" s="5"/>
      <c r="D125" s="268"/>
      <c r="G125" s="30"/>
      <c r="H125" s="13"/>
    </row>
    <row r="126" spans="1:8" x14ac:dyDescent="0.25">
      <c r="A126" s="260" t="s">
        <v>998</v>
      </c>
    </row>
    <row r="127" spans="1:8" x14ac:dyDescent="0.25">
      <c r="A127" s="23" t="str">
        <f>"Note: Petroleum product and other liquids include: gasoline, distillate fuels, hydrocarbon gas liquids, jet fuel, residual fuel oil, unfinished oils, other hydrocarbons/oxygenates, and other oils."</f>
        <v>Note: Petroleum product and other liquids include: gasoline, distillate fuels, hydrocarbon gas liquids, jet fuel, residual fuel oil, unfinished oils, other hydrocarbons/oxygenates, and other oils.</v>
      </c>
    </row>
    <row r="129" spans="1:2" x14ac:dyDescent="0.25">
      <c r="A129" s="3"/>
      <c r="B129" s="4" t="s">
        <v>328</v>
      </c>
    </row>
    <row r="130" spans="1:2" x14ac:dyDescent="0.25">
      <c r="A130" s="13">
        <v>76</v>
      </c>
      <c r="B130">
        <v>0</v>
      </c>
    </row>
    <row r="131" spans="1:2" x14ac:dyDescent="0.25">
      <c r="A131" s="13">
        <v>76</v>
      </c>
      <c r="B131">
        <v>1</v>
      </c>
    </row>
  </sheetData>
  <hyperlinks>
    <hyperlink ref="A3" location="Contents!A1" display="Return to Contents" xr:uid="{00000000-0004-0000-1500-000000000000}"/>
  </hyperlinks>
  <pageMargins left="0.75" right="0.75" top="1" bottom="1" header="0.5" footer="0.5"/>
  <pageSetup scale="57" fitToHeight="2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5">
    <pageSetUpPr fitToPage="1"/>
  </sheetPr>
  <dimension ref="A2:Y44"/>
  <sheetViews>
    <sheetView workbookViewId="0"/>
  </sheetViews>
  <sheetFormatPr defaultColWidth="9.33203125" defaultRowHeight="14.4" x14ac:dyDescent="0.3"/>
  <cols>
    <col min="1" max="1" width="9.33203125" style="126"/>
    <col min="2" max="2" width="13.6640625" style="126" customWidth="1"/>
    <col min="3" max="3" width="15" style="126" customWidth="1"/>
    <col min="4" max="4" width="7.6640625" style="126" customWidth="1"/>
    <col min="5" max="5" width="6" style="126" customWidth="1"/>
    <col min="6" max="6" width="7.6640625" style="126" customWidth="1"/>
    <col min="7" max="7" width="6" style="126" customWidth="1"/>
    <col min="8" max="8" width="6.33203125" style="126" customWidth="1"/>
    <col min="9" max="16" width="9.33203125" style="126"/>
    <col min="17" max="17" width="15.6640625" style="126" customWidth="1"/>
    <col min="18" max="24" width="9.33203125" style="126"/>
    <col min="25" max="25" width="27" style="126" customWidth="1"/>
    <col min="26" max="16384" width="9.33203125" style="126"/>
  </cols>
  <sheetData>
    <row r="2" spans="1:25" ht="15.6" x14ac:dyDescent="0.3">
      <c r="A2" s="31" t="s">
        <v>968</v>
      </c>
      <c r="N2" s="271"/>
    </row>
    <row r="3" spans="1:25" x14ac:dyDescent="0.3">
      <c r="A3" s="16" t="s">
        <v>15</v>
      </c>
      <c r="N3"/>
    </row>
    <row r="4" spans="1:25" x14ac:dyDescent="0.3">
      <c r="B4" s="139"/>
      <c r="C4" s="139"/>
      <c r="D4" s="139"/>
      <c r="E4" s="139"/>
      <c r="F4" s="139"/>
      <c r="G4" s="139"/>
      <c r="H4" s="139"/>
      <c r="I4" s="139"/>
      <c r="J4" s="139"/>
      <c r="K4" s="139"/>
      <c r="Y4" s="128"/>
    </row>
    <row r="5" spans="1:25" x14ac:dyDescent="0.3">
      <c r="B5" s="139"/>
      <c r="C5" s="139"/>
      <c r="D5" s="139"/>
      <c r="E5" s="139"/>
      <c r="F5" s="139"/>
      <c r="G5" s="139"/>
      <c r="H5" s="139"/>
      <c r="I5" s="139"/>
      <c r="J5" s="139"/>
      <c r="K5" s="139"/>
      <c r="Q5" s="132" t="s">
        <v>329</v>
      </c>
      <c r="R5" s="133"/>
      <c r="Y5" s="129"/>
    </row>
    <row r="6" spans="1:25" x14ac:dyDescent="0.3">
      <c r="B6" s="139"/>
      <c r="C6" s="139"/>
      <c r="D6" s="139"/>
      <c r="E6" s="139"/>
      <c r="F6" s="139"/>
      <c r="G6" s="139"/>
      <c r="H6" s="139"/>
      <c r="I6" s="139"/>
      <c r="J6" s="139"/>
      <c r="K6" s="139"/>
      <c r="Q6" s="221" t="s">
        <v>331</v>
      </c>
      <c r="R6" s="222" t="s">
        <v>330</v>
      </c>
      <c r="Y6" s="129"/>
    </row>
    <row r="7" spans="1:25" x14ac:dyDescent="0.3">
      <c r="B7" s="139"/>
      <c r="C7" s="139"/>
      <c r="D7" s="139"/>
      <c r="E7" s="139"/>
      <c r="F7" s="139"/>
      <c r="G7" s="139"/>
      <c r="H7" s="139"/>
      <c r="I7" s="139"/>
      <c r="J7" s="139"/>
      <c r="K7" s="139"/>
      <c r="Q7" s="223" t="s">
        <v>221</v>
      </c>
      <c r="R7" s="224" t="s">
        <v>332</v>
      </c>
      <c r="Y7" s="129"/>
    </row>
    <row r="8" spans="1:25" x14ac:dyDescent="0.3">
      <c r="B8" s="139"/>
      <c r="C8" s="139"/>
      <c r="D8" s="139"/>
      <c r="E8" s="139"/>
      <c r="F8" s="139"/>
      <c r="G8" s="139"/>
      <c r="H8" s="139"/>
      <c r="I8" s="139"/>
      <c r="J8" s="139"/>
      <c r="K8" s="139"/>
      <c r="Q8" s="223" t="s">
        <v>219</v>
      </c>
      <c r="R8" s="224" t="s">
        <v>333</v>
      </c>
      <c r="Y8" s="129"/>
    </row>
    <row r="9" spans="1:25" x14ac:dyDescent="0.3">
      <c r="B9" s="139"/>
      <c r="C9" s="139"/>
      <c r="D9" s="139"/>
      <c r="E9" s="139"/>
      <c r="F9" s="139"/>
      <c r="G9" s="139"/>
      <c r="H9" s="139"/>
      <c r="I9" s="139"/>
      <c r="J9" s="139"/>
      <c r="K9" s="139"/>
      <c r="Q9" s="225" t="s">
        <v>220</v>
      </c>
      <c r="R9" s="226" t="s">
        <v>334</v>
      </c>
      <c r="Y9" s="129"/>
    </row>
    <row r="10" spans="1:25" x14ac:dyDescent="0.3"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Y10" s="129"/>
    </row>
    <row r="11" spans="1:25" x14ac:dyDescent="0.3"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Y11" s="129"/>
    </row>
    <row r="12" spans="1:25" x14ac:dyDescent="0.3"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Y12" s="129"/>
    </row>
    <row r="13" spans="1:25" x14ac:dyDescent="0.3"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Y13" s="129"/>
    </row>
    <row r="14" spans="1:25" x14ac:dyDescent="0.3"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Y14" s="129"/>
    </row>
    <row r="15" spans="1:25" x14ac:dyDescent="0.3"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Y15" s="129"/>
    </row>
    <row r="16" spans="1:25" x14ac:dyDescent="0.3"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Y16" s="129"/>
    </row>
    <row r="17" spans="1:25" x14ac:dyDescent="0.3"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Y17" s="129"/>
    </row>
    <row r="18" spans="1:25" x14ac:dyDescent="0.3">
      <c r="B18" s="139"/>
      <c r="C18" s="139"/>
      <c r="D18" s="139"/>
      <c r="E18" s="139"/>
      <c r="F18" s="139"/>
      <c r="G18" s="139"/>
      <c r="H18" s="139"/>
      <c r="I18" s="139"/>
      <c r="J18" s="139"/>
      <c r="K18" s="139"/>
      <c r="Y18" s="129"/>
    </row>
    <row r="19" spans="1:25" x14ac:dyDescent="0.3"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Y19" s="129"/>
    </row>
    <row r="20" spans="1:25" x14ac:dyDescent="0.3"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Y20" s="128"/>
    </row>
    <row r="21" spans="1:25" x14ac:dyDescent="0.3"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Y21" s="129"/>
    </row>
    <row r="22" spans="1:25" x14ac:dyDescent="0.3">
      <c r="Y22" s="129"/>
    </row>
    <row r="23" spans="1:25" x14ac:dyDescent="0.3">
      <c r="Y23" s="129"/>
    </row>
    <row r="24" spans="1:25" x14ac:dyDescent="0.3">
      <c r="Y24" s="129"/>
    </row>
    <row r="25" spans="1:25" x14ac:dyDescent="0.3">
      <c r="B25" s="126" t="s">
        <v>12</v>
      </c>
      <c r="C25" s="126">
        <v>2006</v>
      </c>
      <c r="D25" s="126">
        <f>C25+1</f>
        <v>2007</v>
      </c>
      <c r="E25" s="126">
        <f t="shared" ref="E25:W25" si="0">D25+1</f>
        <v>2008</v>
      </c>
      <c r="F25" s="126">
        <f t="shared" si="0"/>
        <v>2009</v>
      </c>
      <c r="G25" s="126">
        <f t="shared" si="0"/>
        <v>2010</v>
      </c>
      <c r="H25" s="126">
        <f t="shared" si="0"/>
        <v>2011</v>
      </c>
      <c r="I25" s="126">
        <f t="shared" si="0"/>
        <v>2012</v>
      </c>
      <c r="J25" s="126">
        <f t="shared" si="0"/>
        <v>2013</v>
      </c>
      <c r="K25" s="126">
        <f t="shared" si="0"/>
        <v>2014</v>
      </c>
      <c r="L25" s="126">
        <f t="shared" si="0"/>
        <v>2015</v>
      </c>
      <c r="M25" s="126">
        <f t="shared" si="0"/>
        <v>2016</v>
      </c>
      <c r="N25" s="126">
        <f t="shared" si="0"/>
        <v>2017</v>
      </c>
      <c r="O25" s="126">
        <f t="shared" si="0"/>
        <v>2018</v>
      </c>
      <c r="P25" s="126">
        <f t="shared" si="0"/>
        <v>2019</v>
      </c>
      <c r="Q25" s="126">
        <f t="shared" si="0"/>
        <v>2020</v>
      </c>
      <c r="R25" s="126">
        <f t="shared" si="0"/>
        <v>2021</v>
      </c>
      <c r="S25" s="126">
        <f t="shared" si="0"/>
        <v>2022</v>
      </c>
      <c r="T25" s="126">
        <f t="shared" si="0"/>
        <v>2023</v>
      </c>
      <c r="U25" s="126">
        <f t="shared" si="0"/>
        <v>2024</v>
      </c>
      <c r="V25" s="126">
        <f t="shared" si="0"/>
        <v>2025</v>
      </c>
      <c r="W25" s="126">
        <f t="shared" si="0"/>
        <v>2026</v>
      </c>
      <c r="X25" s="126">
        <f>W25+1</f>
        <v>2027</v>
      </c>
      <c r="Y25" s="129"/>
    </row>
    <row r="26" spans="1:25" x14ac:dyDescent="0.3">
      <c r="A26" s="144"/>
      <c r="B26" s="246" t="s">
        <v>331</v>
      </c>
      <c r="C26" s="247">
        <v>0.18233403288</v>
      </c>
      <c r="D26" s="247">
        <v>0.13933212603</v>
      </c>
      <c r="E26" s="247">
        <v>0.13245945081999999</v>
      </c>
      <c r="F26" s="247">
        <v>6.2311679452000002E-2</v>
      </c>
      <c r="G26" s="247">
        <v>1.1957958903999999E-2</v>
      </c>
      <c r="H26" s="247">
        <v>-1.4400073972999999E-2</v>
      </c>
      <c r="I26" s="247">
        <v>-5.4726661202000003E-2</v>
      </c>
      <c r="J26" s="247">
        <v>-0.17501173425</v>
      </c>
      <c r="K26" s="247">
        <v>-0.31520097260000002</v>
      </c>
      <c r="L26" s="247">
        <v>-0.4912113863</v>
      </c>
      <c r="M26" s="247">
        <v>-0.65689627321999999</v>
      </c>
      <c r="N26" s="247">
        <v>-0.75761447671000004</v>
      </c>
      <c r="O26" s="247">
        <v>-0.79254433699000004</v>
      </c>
      <c r="P26" s="247">
        <v>-0.94905866848999998</v>
      </c>
      <c r="Q26" s="247">
        <v>-1.1357285792</v>
      </c>
      <c r="R26" s="247">
        <v>-1.1984581342</v>
      </c>
      <c r="S26" s="247">
        <v>-1.2717028136999999</v>
      </c>
      <c r="T26" s="247">
        <v>-1.4956596931999999</v>
      </c>
      <c r="U26" s="247">
        <v>-1.6436236474999999</v>
      </c>
      <c r="V26" s="247">
        <v>-1.684108926</v>
      </c>
      <c r="W26" s="247">
        <v>-1.8031458247000001</v>
      </c>
      <c r="X26" s="247">
        <v>-1.9778797889999999</v>
      </c>
      <c r="Y26" s="129"/>
    </row>
    <row r="27" spans="1:25" x14ac:dyDescent="0.3">
      <c r="A27" s="144"/>
      <c r="B27" s="144" t="s">
        <v>221</v>
      </c>
      <c r="C27" s="127">
        <v>4.1865753424999999E-4</v>
      </c>
      <c r="D27" s="127">
        <v>3.2271780822000002E-4</v>
      </c>
      <c r="E27" s="127">
        <v>3.3015027321999998E-4</v>
      </c>
      <c r="F27" s="127">
        <v>3.5024383561999998E-4</v>
      </c>
      <c r="G27" s="127">
        <v>3.6975890411000001E-4</v>
      </c>
      <c r="H27" s="127">
        <v>3.2614520548E-4</v>
      </c>
      <c r="I27" s="127">
        <v>3.1421311475000001E-4</v>
      </c>
      <c r="J27" s="127">
        <v>3.3705205479000002E-4</v>
      </c>
      <c r="K27" s="127">
        <v>-3.7509539725999998E-2</v>
      </c>
      <c r="L27" s="127">
        <v>-6.4611095889999998E-2</v>
      </c>
      <c r="M27" s="127">
        <v>-9.4826969945000006E-2</v>
      </c>
      <c r="N27" s="127">
        <v>-0.17759438082000001</v>
      </c>
      <c r="O27" s="127">
        <v>-0.25591668766999998</v>
      </c>
      <c r="P27" s="127">
        <v>-0.27696658355999998</v>
      </c>
      <c r="Q27" s="127">
        <v>-0.27068763115</v>
      </c>
      <c r="R27" s="127">
        <v>-0.36927176711999998</v>
      </c>
      <c r="S27" s="127">
        <v>-0.41886086574999998</v>
      </c>
      <c r="T27" s="127">
        <v>-0.47107678081999999</v>
      </c>
      <c r="U27" s="127">
        <v>-0.48686452186000001</v>
      </c>
      <c r="V27" s="127">
        <v>-0.57899279451999996</v>
      </c>
      <c r="W27" s="127">
        <v>-0.66201303506999998</v>
      </c>
      <c r="X27" s="127">
        <v>-0.70605204081999995</v>
      </c>
      <c r="Y27" s="129"/>
    </row>
    <row r="28" spans="1:25" x14ac:dyDescent="0.3">
      <c r="A28" s="144"/>
      <c r="B28" s="144" t="s">
        <v>219</v>
      </c>
      <c r="C28" s="127">
        <v>9.3106786301E-2</v>
      </c>
      <c r="D28" s="127">
        <v>5.0729624658000003E-2</v>
      </c>
      <c r="E28" s="127">
        <v>5.3002699453999998E-2</v>
      </c>
      <c r="F28" s="127">
        <v>1.9929290411E-2</v>
      </c>
      <c r="G28" s="127">
        <v>8.9496931506999992E-3</v>
      </c>
      <c r="H28" s="127">
        <v>4.8309589041000003E-4</v>
      </c>
      <c r="I28" s="127">
        <v>-1.3427868852E-3</v>
      </c>
      <c r="J28" s="127">
        <v>-8.9113945205000003E-3</v>
      </c>
      <c r="K28" s="127">
        <v>-5.6082010958999999E-2</v>
      </c>
      <c r="L28" s="127">
        <v>-8.3071605478999999E-2</v>
      </c>
      <c r="M28" s="127">
        <v>-9.1469770492000002E-2</v>
      </c>
      <c r="N28" s="127">
        <v>-0.10744454795</v>
      </c>
      <c r="O28" s="127">
        <v>-0.17350081096</v>
      </c>
      <c r="P28" s="127">
        <v>-0.22629719726</v>
      </c>
      <c r="Q28" s="127">
        <v>-0.32320968851999998</v>
      </c>
      <c r="R28" s="127">
        <v>-0.37169570684999997</v>
      </c>
      <c r="S28" s="127">
        <v>-0.37326026026999998</v>
      </c>
      <c r="T28" s="127">
        <v>-0.39508557533999999</v>
      </c>
      <c r="U28" s="127">
        <v>-0.44031077869000002</v>
      </c>
      <c r="V28" s="127">
        <v>-0.47746397808000002</v>
      </c>
      <c r="W28" s="127">
        <v>-0.52143547452000005</v>
      </c>
      <c r="X28" s="127">
        <v>-0.53439202329000002</v>
      </c>
      <c r="Y28" s="129"/>
    </row>
    <row r="29" spans="1:25" x14ac:dyDescent="0.3">
      <c r="A29" s="144"/>
      <c r="B29" s="144" t="s">
        <v>220</v>
      </c>
      <c r="C29" s="127">
        <v>1.5807350684999999E-2</v>
      </c>
      <c r="D29" s="127">
        <v>1.5858863014E-2</v>
      </c>
      <c r="E29" s="127">
        <v>-1.2047642076999999E-2</v>
      </c>
      <c r="F29" s="127">
        <v>-2.748810137E-2</v>
      </c>
      <c r="G29" s="127">
        <v>-6.2864821917999998E-3</v>
      </c>
      <c r="H29" s="127">
        <v>-5.2482635616000001E-2</v>
      </c>
      <c r="I29" s="127">
        <v>-8.8676674863000002E-2</v>
      </c>
      <c r="J29" s="127">
        <v>-0.10312920822</v>
      </c>
      <c r="K29" s="127">
        <v>-0.15163440274000001</v>
      </c>
      <c r="L29" s="127">
        <v>-0.17159646848999999</v>
      </c>
      <c r="M29" s="127">
        <v>-0.18785296721</v>
      </c>
      <c r="N29" s="127">
        <v>-0.16575204658000001</v>
      </c>
      <c r="O29" s="127">
        <v>-0.18254033424999999</v>
      </c>
      <c r="P29" s="127">
        <v>-0.17101643835999999</v>
      </c>
      <c r="Q29" s="127">
        <v>-0.19168844262000001</v>
      </c>
      <c r="R29" s="127">
        <v>-0.19633565753000001</v>
      </c>
      <c r="S29" s="127">
        <v>-0.17136379726000001</v>
      </c>
      <c r="T29" s="127">
        <v>-0.14996823288</v>
      </c>
      <c r="U29" s="127">
        <v>-0.14944303279000001</v>
      </c>
      <c r="V29" s="127">
        <v>-0.17615818904</v>
      </c>
      <c r="W29" s="127">
        <v>-0.19230780411000001</v>
      </c>
      <c r="X29" s="127">
        <v>-0.22258842410999999</v>
      </c>
      <c r="Y29" s="129"/>
    </row>
    <row r="30" spans="1:25" x14ac:dyDescent="0.3">
      <c r="B30" s="248" t="s">
        <v>335</v>
      </c>
      <c r="C30" s="249">
        <f t="shared" ref="C30:X30" si="1">+SUM(C26:C29)</f>
        <v>0.29166682740025002</v>
      </c>
      <c r="D30" s="249">
        <f t="shared" si="1"/>
        <v>0.20624333151021998</v>
      </c>
      <c r="E30" s="249">
        <f t="shared" si="1"/>
        <v>0.17374465847022</v>
      </c>
      <c r="F30" s="249">
        <f t="shared" si="1"/>
        <v>5.5103112328620002E-2</v>
      </c>
      <c r="G30" s="249">
        <f t="shared" si="1"/>
        <v>1.4990928767010001E-2</v>
      </c>
      <c r="H30" s="249">
        <f t="shared" si="1"/>
        <v>-6.6073468493109994E-2</v>
      </c>
      <c r="I30" s="249">
        <f t="shared" si="1"/>
        <v>-0.14443190983545001</v>
      </c>
      <c r="J30" s="249">
        <f t="shared" si="1"/>
        <v>-0.28671528493570997</v>
      </c>
      <c r="K30" s="249">
        <f t="shared" si="1"/>
        <v>-0.56042692602500011</v>
      </c>
      <c r="L30" s="249">
        <f t="shared" si="1"/>
        <v>-0.8104905561589999</v>
      </c>
      <c r="M30" s="249">
        <f t="shared" si="1"/>
        <v>-1.0310459808670001</v>
      </c>
      <c r="N30" s="249">
        <f t="shared" si="1"/>
        <v>-1.2084054520600001</v>
      </c>
      <c r="O30" s="249">
        <f t="shared" si="1"/>
        <v>-1.40450216987</v>
      </c>
      <c r="P30" s="249">
        <f t="shared" si="1"/>
        <v>-1.6233388876699999</v>
      </c>
      <c r="Q30" s="249">
        <f t="shared" si="1"/>
        <v>-1.92131434149</v>
      </c>
      <c r="R30" s="249">
        <f t="shared" si="1"/>
        <v>-2.1357612656999998</v>
      </c>
      <c r="S30" s="249">
        <f t="shared" si="1"/>
        <v>-2.23518773698</v>
      </c>
      <c r="T30" s="249">
        <f t="shared" si="1"/>
        <v>-2.5117902822399998</v>
      </c>
      <c r="U30" s="249">
        <f t="shared" si="1"/>
        <v>-2.72024198084</v>
      </c>
      <c r="V30" s="249">
        <f t="shared" si="1"/>
        <v>-2.9167238876399999</v>
      </c>
      <c r="W30" s="249">
        <f t="shared" si="1"/>
        <v>-3.1789021383999998</v>
      </c>
      <c r="X30" s="249">
        <f t="shared" si="1"/>
        <v>-3.4409122772199998</v>
      </c>
      <c r="Y30" s="130"/>
    </row>
    <row r="31" spans="1:25" x14ac:dyDescent="0.3">
      <c r="Y31" s="129"/>
    </row>
    <row r="32" spans="1:25" x14ac:dyDescent="0.3">
      <c r="B32" s="260" t="s">
        <v>998</v>
      </c>
    </row>
    <row r="42" spans="2:3" x14ac:dyDescent="0.3">
      <c r="B42" s="4"/>
      <c r="C42" s="4" t="s">
        <v>328</v>
      </c>
    </row>
    <row r="43" spans="2:3" x14ac:dyDescent="0.3">
      <c r="B43">
        <v>20.5</v>
      </c>
      <c r="C43" s="5">
        <v>0</v>
      </c>
    </row>
    <row r="44" spans="2:3" x14ac:dyDescent="0.3">
      <c r="B44">
        <v>20.5</v>
      </c>
      <c r="C44" s="5">
        <v>2.5</v>
      </c>
    </row>
  </sheetData>
  <hyperlinks>
    <hyperlink ref="A3" location="Contents!A1" display="Return to Contents" xr:uid="{00000000-0004-0000-1600-000000000000}"/>
  </hyperlinks>
  <pageMargins left="0.7" right="0.7" top="0.75" bottom="0.75" header="0.3" footer="0.3"/>
  <pageSetup scale="55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9">
    <pageSetUpPr fitToPage="1"/>
  </sheetPr>
  <dimension ref="A2:R136"/>
  <sheetViews>
    <sheetView workbookViewId="0"/>
  </sheetViews>
  <sheetFormatPr defaultRowHeight="13.2" x14ac:dyDescent="0.25"/>
  <cols>
    <col min="10" max="11" width="9.33203125" hidden="1" customWidth="1"/>
    <col min="17" max="17" width="15.44140625" customWidth="1"/>
    <col min="18" max="18" width="10.6640625" customWidth="1"/>
  </cols>
  <sheetData>
    <row r="2" spans="1:18" ht="15.6" x14ac:dyDescent="0.3">
      <c r="A2" s="31" t="s">
        <v>968</v>
      </c>
    </row>
    <row r="3" spans="1:18" x14ac:dyDescent="0.25">
      <c r="A3" s="16" t="s">
        <v>15</v>
      </c>
    </row>
    <row r="4" spans="1:18" x14ac:dyDescent="0.25"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</row>
    <row r="5" spans="1:18" x14ac:dyDescent="0.25"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Q5" s="132" t="s">
        <v>329</v>
      </c>
      <c r="R5" s="133"/>
    </row>
    <row r="6" spans="1:18" x14ac:dyDescent="0.25">
      <c r="B6" s="270"/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  <c r="Q6" s="167" t="s">
        <v>372</v>
      </c>
      <c r="R6" s="162" t="s">
        <v>258</v>
      </c>
    </row>
    <row r="7" spans="1:18" x14ac:dyDescent="0.25"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</row>
    <row r="8" spans="1:18" x14ac:dyDescent="0.25">
      <c r="B8" s="270"/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</row>
    <row r="9" spans="1:18" x14ac:dyDescent="0.25">
      <c r="B9" s="270"/>
      <c r="C9" s="270"/>
      <c r="D9" s="270"/>
      <c r="E9" s="270"/>
      <c r="F9" s="270"/>
      <c r="G9" s="270"/>
      <c r="H9" s="270"/>
      <c r="I9" s="270"/>
      <c r="J9" s="270"/>
      <c r="K9" s="270"/>
      <c r="L9" s="270"/>
      <c r="M9" s="270"/>
    </row>
    <row r="10" spans="1:18" x14ac:dyDescent="0.25">
      <c r="B10" s="270"/>
      <c r="C10" s="270"/>
      <c r="D10" s="270"/>
      <c r="E10" s="270"/>
      <c r="F10" s="270"/>
      <c r="G10" s="270"/>
      <c r="H10" s="270"/>
      <c r="I10" s="270"/>
      <c r="J10" s="270"/>
      <c r="K10" s="270"/>
      <c r="L10" s="270"/>
      <c r="M10" s="270"/>
    </row>
    <row r="11" spans="1:18" x14ac:dyDescent="0.25">
      <c r="B11" s="270"/>
      <c r="C11" s="270"/>
      <c r="D11" s="270"/>
      <c r="E11" s="270"/>
      <c r="F11" s="270"/>
      <c r="G11" s="270"/>
      <c r="H11" s="270"/>
      <c r="I11" s="270"/>
      <c r="J11" s="270"/>
      <c r="K11" s="270"/>
      <c r="L11" s="270"/>
      <c r="M11" s="270"/>
    </row>
    <row r="12" spans="1:18" x14ac:dyDescent="0.25">
      <c r="B12" s="270"/>
      <c r="C12" s="270"/>
      <c r="D12" s="270"/>
      <c r="E12" s="270"/>
      <c r="F12" s="270"/>
      <c r="G12" s="270"/>
      <c r="H12" s="270"/>
      <c r="I12" s="270"/>
      <c r="J12" s="270"/>
      <c r="K12" s="270"/>
      <c r="L12" s="270"/>
      <c r="M12" s="270"/>
    </row>
    <row r="13" spans="1:18" x14ac:dyDescent="0.25">
      <c r="B13" s="270"/>
      <c r="C13" s="270"/>
      <c r="D13" s="270"/>
      <c r="E13" s="270"/>
      <c r="F13" s="270"/>
      <c r="G13" s="270"/>
      <c r="H13" s="270"/>
      <c r="I13" s="270"/>
      <c r="J13" s="270"/>
      <c r="K13" s="270"/>
      <c r="L13" s="270"/>
      <c r="M13" s="270"/>
    </row>
    <row r="14" spans="1:18" x14ac:dyDescent="0.25">
      <c r="B14" s="270"/>
      <c r="C14" s="270"/>
      <c r="D14" s="270"/>
      <c r="E14" s="270"/>
      <c r="F14" s="270"/>
      <c r="G14" s="270"/>
      <c r="H14" s="270"/>
      <c r="I14" s="270"/>
      <c r="J14" s="270"/>
      <c r="K14" s="270"/>
      <c r="L14" s="270"/>
      <c r="M14" s="270"/>
    </row>
    <row r="15" spans="1:18" x14ac:dyDescent="0.25">
      <c r="B15" s="270"/>
      <c r="C15" s="270"/>
      <c r="D15" s="270"/>
      <c r="E15" s="270"/>
      <c r="F15" s="270"/>
      <c r="G15" s="270"/>
      <c r="H15" s="270"/>
      <c r="I15" s="270"/>
      <c r="J15" s="270"/>
      <c r="K15" s="270"/>
      <c r="L15" s="270"/>
      <c r="M15" s="270"/>
    </row>
    <row r="16" spans="1:18" x14ac:dyDescent="0.25">
      <c r="B16" s="270"/>
      <c r="C16" s="270"/>
      <c r="D16" s="270"/>
      <c r="E16" s="270"/>
      <c r="F16" s="270"/>
      <c r="G16" s="270"/>
      <c r="H16" s="270"/>
      <c r="I16" s="270"/>
      <c r="J16" s="270"/>
      <c r="K16" s="270"/>
      <c r="L16" s="270"/>
      <c r="M16" s="270"/>
    </row>
    <row r="17" spans="2:13" x14ac:dyDescent="0.25">
      <c r="B17" s="270"/>
      <c r="C17" s="270"/>
      <c r="D17" s="270"/>
      <c r="E17" s="270"/>
      <c r="F17" s="270"/>
      <c r="G17" s="270"/>
      <c r="H17" s="270"/>
      <c r="I17" s="270"/>
      <c r="J17" s="270"/>
      <c r="K17" s="270"/>
      <c r="L17" s="270"/>
      <c r="M17" s="270"/>
    </row>
    <row r="18" spans="2:13" x14ac:dyDescent="0.25">
      <c r="B18" s="270"/>
      <c r="C18" s="270"/>
      <c r="D18" s="270"/>
      <c r="E18" s="270"/>
      <c r="F18" s="270"/>
      <c r="G18" s="270"/>
      <c r="H18" s="270"/>
      <c r="I18" s="270"/>
      <c r="J18" s="270"/>
      <c r="K18" s="270"/>
      <c r="L18" s="270"/>
      <c r="M18" s="270"/>
    </row>
    <row r="19" spans="2:13" x14ac:dyDescent="0.25">
      <c r="B19" s="270"/>
      <c r="C19" s="270"/>
      <c r="D19" s="270"/>
      <c r="E19" s="270"/>
      <c r="F19" s="270"/>
      <c r="G19" s="270"/>
      <c r="H19" s="270"/>
      <c r="I19" s="270"/>
      <c r="J19" s="270"/>
      <c r="K19" s="270"/>
      <c r="L19" s="270"/>
      <c r="M19" s="270"/>
    </row>
    <row r="20" spans="2:13" x14ac:dyDescent="0.25">
      <c r="B20" s="270"/>
      <c r="C20" s="270"/>
      <c r="D20" s="270"/>
      <c r="E20" s="270"/>
      <c r="F20" s="270"/>
      <c r="G20" s="270"/>
      <c r="H20" s="270"/>
      <c r="I20" s="270"/>
      <c r="J20" s="270"/>
      <c r="K20" s="270"/>
      <c r="L20" s="270"/>
      <c r="M20" s="270"/>
    </row>
    <row r="21" spans="2:13" x14ac:dyDescent="0.25">
      <c r="B21" s="270"/>
      <c r="C21" s="270"/>
      <c r="D21" s="270"/>
      <c r="E21" s="270"/>
      <c r="F21" s="270"/>
      <c r="G21" s="270"/>
      <c r="H21" s="270"/>
      <c r="I21" s="270"/>
      <c r="J21" s="270"/>
      <c r="K21" s="270"/>
      <c r="L21" s="270"/>
      <c r="M21" s="270"/>
    </row>
    <row r="22" spans="2:13" x14ac:dyDescent="0.25">
      <c r="B22" s="270"/>
      <c r="C22" s="270"/>
      <c r="D22" s="270"/>
      <c r="E22" s="270"/>
      <c r="F22" s="270"/>
      <c r="G22" s="270"/>
      <c r="H22" s="270"/>
      <c r="I22" s="270"/>
      <c r="J22" s="270"/>
      <c r="K22" s="270"/>
      <c r="L22" s="270"/>
      <c r="M22" s="270"/>
    </row>
    <row r="23" spans="2:13" x14ac:dyDescent="0.25">
      <c r="B23" s="270"/>
      <c r="C23" s="270"/>
      <c r="D23" s="270"/>
      <c r="E23" s="270"/>
      <c r="F23" s="270"/>
      <c r="G23" s="270"/>
      <c r="H23" s="270"/>
      <c r="I23" s="270"/>
      <c r="J23" s="270"/>
      <c r="K23" s="270"/>
      <c r="L23" s="270"/>
      <c r="M23" s="270"/>
    </row>
    <row r="24" spans="2:13" x14ac:dyDescent="0.25">
      <c r="B24" s="270"/>
      <c r="C24" s="270"/>
      <c r="D24" s="270"/>
      <c r="E24" s="270"/>
      <c r="F24" s="270"/>
      <c r="G24" s="270"/>
      <c r="H24" s="270"/>
      <c r="I24" s="270"/>
      <c r="J24" s="270"/>
      <c r="K24" s="270"/>
      <c r="L24" s="270"/>
      <c r="M24" s="270"/>
    </row>
    <row r="26" spans="2:13" x14ac:dyDescent="0.25">
      <c r="J26" s="461"/>
      <c r="K26" s="461"/>
    </row>
    <row r="27" spans="2:13" x14ac:dyDescent="0.25">
      <c r="B27" s="32"/>
      <c r="C27" s="32" t="s">
        <v>47</v>
      </c>
      <c r="D27" s="32" t="s">
        <v>48</v>
      </c>
      <c r="E27" s="32" t="s">
        <v>49</v>
      </c>
      <c r="J27" s="462"/>
      <c r="K27" s="462"/>
    </row>
    <row r="28" spans="2:13" x14ac:dyDescent="0.25">
      <c r="B28" s="33" t="s">
        <v>1</v>
      </c>
      <c r="C28" s="33" t="s">
        <v>3</v>
      </c>
      <c r="D28" s="33" t="s">
        <v>0</v>
      </c>
      <c r="E28" s="33" t="s">
        <v>3</v>
      </c>
      <c r="J28" s="32"/>
      <c r="K28" s="32"/>
    </row>
    <row r="29" spans="2:13" x14ac:dyDescent="0.25">
      <c r="B29" s="95">
        <v>44197</v>
      </c>
      <c r="C29" s="96">
        <v>2.71</v>
      </c>
      <c r="D29" s="41" t="e">
        <v>#N/A</v>
      </c>
      <c r="E29" s="41" t="e">
        <v>#N/A</v>
      </c>
      <c r="J29" s="32"/>
      <c r="K29" s="32"/>
    </row>
    <row r="30" spans="2:13" x14ac:dyDescent="0.25">
      <c r="B30" s="38">
        <v>44228</v>
      </c>
      <c r="C30" s="96">
        <v>5.35</v>
      </c>
      <c r="D30" s="41" t="e">
        <v>#N/A</v>
      </c>
      <c r="E30" s="35" t="e">
        <v>#N/A</v>
      </c>
      <c r="J30" s="32"/>
      <c r="K30" s="32"/>
    </row>
    <row r="31" spans="2:13" x14ac:dyDescent="0.25">
      <c r="B31" s="38">
        <v>44256</v>
      </c>
      <c r="C31" s="96">
        <v>2.62</v>
      </c>
      <c r="D31" s="41" t="e">
        <v>#N/A</v>
      </c>
      <c r="E31" s="35" t="e">
        <v>#N/A</v>
      </c>
      <c r="J31" s="32"/>
      <c r="K31" s="32"/>
    </row>
    <row r="32" spans="2:13" x14ac:dyDescent="0.25">
      <c r="B32" s="38">
        <v>44287</v>
      </c>
      <c r="C32" s="96">
        <v>2.66</v>
      </c>
      <c r="D32" s="41" t="e">
        <v>#N/A</v>
      </c>
      <c r="E32" s="35" t="e">
        <v>#N/A</v>
      </c>
      <c r="J32" s="32"/>
      <c r="K32" s="32"/>
    </row>
    <row r="33" spans="2:11" x14ac:dyDescent="0.25">
      <c r="B33" s="38">
        <v>44317</v>
      </c>
      <c r="C33" s="96">
        <v>2.91</v>
      </c>
      <c r="D33" s="41" t="e">
        <v>#N/A</v>
      </c>
      <c r="E33" s="35" t="e">
        <v>#N/A</v>
      </c>
      <c r="J33" s="32"/>
      <c r="K33" s="32"/>
    </row>
    <row r="34" spans="2:11" x14ac:dyDescent="0.25">
      <c r="B34" s="38">
        <v>44348</v>
      </c>
      <c r="C34" s="96">
        <v>3.26</v>
      </c>
      <c r="D34" s="41" t="e">
        <v>#N/A</v>
      </c>
      <c r="E34" s="35" t="e">
        <v>#N/A</v>
      </c>
      <c r="J34" s="32"/>
      <c r="K34" s="32"/>
    </row>
    <row r="35" spans="2:11" x14ac:dyDescent="0.25">
      <c r="B35" s="38">
        <v>44378</v>
      </c>
      <c r="C35" s="96">
        <v>3.84</v>
      </c>
      <c r="D35" s="41" t="e">
        <v>#N/A</v>
      </c>
      <c r="E35" s="35" t="e">
        <v>#N/A</v>
      </c>
      <c r="J35" s="32"/>
      <c r="K35" s="32"/>
    </row>
    <row r="36" spans="2:11" x14ac:dyDescent="0.25">
      <c r="B36" s="38">
        <v>44409</v>
      </c>
      <c r="C36" s="96">
        <v>4.07</v>
      </c>
      <c r="D36" s="41" t="e">
        <v>#N/A</v>
      </c>
      <c r="E36" s="35" t="e">
        <v>#N/A</v>
      </c>
      <c r="J36" s="32"/>
      <c r="K36" s="32"/>
    </row>
    <row r="37" spans="2:11" x14ac:dyDescent="0.25">
      <c r="B37" s="38">
        <v>44440</v>
      </c>
      <c r="C37" s="96">
        <v>5.16</v>
      </c>
      <c r="D37" s="41" t="e">
        <v>#N/A</v>
      </c>
      <c r="E37" s="35" t="e">
        <v>#N/A</v>
      </c>
      <c r="J37" s="32"/>
      <c r="K37" s="32"/>
    </row>
    <row r="38" spans="2:11" x14ac:dyDescent="0.25">
      <c r="B38" s="38">
        <v>44470</v>
      </c>
      <c r="C38" s="96">
        <v>5.51</v>
      </c>
      <c r="D38" s="41" t="e">
        <v>#N/A</v>
      </c>
      <c r="E38" s="35" t="e">
        <v>#N/A</v>
      </c>
      <c r="J38" s="32"/>
      <c r="K38" s="32"/>
    </row>
    <row r="39" spans="2:11" x14ac:dyDescent="0.25">
      <c r="B39" s="38">
        <v>44501</v>
      </c>
      <c r="C39" s="96">
        <v>5.05</v>
      </c>
      <c r="D39" s="41" t="e">
        <v>#N/A</v>
      </c>
      <c r="E39" s="35" t="e">
        <v>#N/A</v>
      </c>
      <c r="J39" s="32"/>
      <c r="K39" s="32"/>
    </row>
    <row r="40" spans="2:11" x14ac:dyDescent="0.25">
      <c r="B40" s="38">
        <v>44531</v>
      </c>
      <c r="C40" s="96">
        <v>3.76</v>
      </c>
      <c r="D40" s="41" t="e">
        <v>#N/A</v>
      </c>
      <c r="E40" s="35" t="e">
        <v>#N/A</v>
      </c>
      <c r="J40" s="32"/>
      <c r="K40" s="32"/>
    </row>
    <row r="41" spans="2:11" x14ac:dyDescent="0.25">
      <c r="B41" s="38">
        <v>44562</v>
      </c>
      <c r="C41" s="96">
        <v>4.38</v>
      </c>
      <c r="D41" s="41" t="e">
        <v>#N/A</v>
      </c>
      <c r="E41" s="41" t="e">
        <v>#N/A</v>
      </c>
      <c r="J41" s="32"/>
      <c r="K41" s="32"/>
    </row>
    <row r="42" spans="2:11" x14ac:dyDescent="0.25">
      <c r="B42" s="38">
        <v>44593</v>
      </c>
      <c r="C42" s="96">
        <v>4.6900000000000004</v>
      </c>
      <c r="D42" s="41" t="e">
        <v>#N/A</v>
      </c>
      <c r="E42" s="35" t="e">
        <v>#N/A</v>
      </c>
      <c r="J42" s="32"/>
      <c r="K42" s="32"/>
    </row>
    <row r="43" spans="2:11" x14ac:dyDescent="0.25">
      <c r="B43" s="38">
        <v>44621</v>
      </c>
      <c r="C43" s="96">
        <v>4.9000000000000004</v>
      </c>
      <c r="D43" s="41" t="e">
        <v>#N/A</v>
      </c>
      <c r="E43" s="35" t="e">
        <v>#N/A</v>
      </c>
      <c r="J43" s="32"/>
      <c r="K43" s="32"/>
    </row>
    <row r="44" spans="2:11" x14ac:dyDescent="0.25">
      <c r="B44" s="38">
        <v>44652</v>
      </c>
      <c r="C44" s="96">
        <v>6.6</v>
      </c>
      <c r="D44" s="41" t="e">
        <v>#N/A</v>
      </c>
      <c r="E44" s="35" t="e">
        <v>#N/A</v>
      </c>
      <c r="J44" s="32"/>
      <c r="K44" s="32"/>
    </row>
    <row r="45" spans="2:11" x14ac:dyDescent="0.25">
      <c r="B45" s="38">
        <v>44682</v>
      </c>
      <c r="C45" s="96">
        <v>8.14</v>
      </c>
      <c r="D45" s="41" t="e">
        <v>#N/A</v>
      </c>
      <c r="E45" s="35" t="e">
        <v>#N/A</v>
      </c>
      <c r="J45" s="32"/>
      <c r="K45" s="32"/>
    </row>
    <row r="46" spans="2:11" x14ac:dyDescent="0.25">
      <c r="B46" s="38">
        <v>44713</v>
      </c>
      <c r="C46" s="96">
        <v>7.7</v>
      </c>
      <c r="D46" s="41" t="e">
        <v>#N/A</v>
      </c>
      <c r="E46" s="35" t="e">
        <v>#N/A</v>
      </c>
      <c r="J46" s="32"/>
      <c r="K46" s="32"/>
    </row>
    <row r="47" spans="2:11" x14ac:dyDescent="0.25">
      <c r="B47" s="38">
        <v>44743</v>
      </c>
      <c r="C47" s="96">
        <v>7.28</v>
      </c>
      <c r="D47" s="41" t="e">
        <v>#N/A</v>
      </c>
      <c r="E47" s="35" t="e">
        <v>#N/A</v>
      </c>
      <c r="J47" s="32"/>
      <c r="K47" s="32"/>
    </row>
    <row r="48" spans="2:11" x14ac:dyDescent="0.25">
      <c r="B48" s="38">
        <v>44774</v>
      </c>
      <c r="C48" s="96">
        <v>8.81</v>
      </c>
      <c r="D48" s="41" t="e">
        <v>#N/A</v>
      </c>
      <c r="E48" s="35" t="e">
        <v>#N/A</v>
      </c>
      <c r="J48" s="32"/>
      <c r="K48" s="32"/>
    </row>
    <row r="49" spans="2:11" x14ac:dyDescent="0.25">
      <c r="B49" s="38">
        <v>44805</v>
      </c>
      <c r="C49" s="96">
        <v>7.88</v>
      </c>
      <c r="D49" s="41" t="e">
        <v>#N/A</v>
      </c>
      <c r="E49" s="35" t="e">
        <v>#N/A</v>
      </c>
      <c r="J49" s="32"/>
      <c r="K49" s="32"/>
    </row>
    <row r="50" spans="2:11" x14ac:dyDescent="0.25">
      <c r="B50" s="38">
        <v>44835</v>
      </c>
      <c r="C50" s="96">
        <v>5.66</v>
      </c>
      <c r="D50" s="41" t="e">
        <v>#N/A</v>
      </c>
      <c r="E50" s="35" t="e">
        <v>#N/A</v>
      </c>
      <c r="J50" s="32"/>
      <c r="K50" s="32"/>
    </row>
    <row r="51" spans="2:11" x14ac:dyDescent="0.25">
      <c r="B51" s="38">
        <v>44866</v>
      </c>
      <c r="C51" s="96">
        <v>5.45</v>
      </c>
      <c r="D51" s="41" t="e">
        <v>#N/A</v>
      </c>
      <c r="E51" s="35" t="e">
        <v>#N/A</v>
      </c>
      <c r="J51" s="32"/>
      <c r="K51" s="32"/>
    </row>
    <row r="52" spans="2:11" x14ac:dyDescent="0.25">
      <c r="B52" s="38">
        <v>44896</v>
      </c>
      <c r="C52" s="96">
        <v>5.53</v>
      </c>
      <c r="D52" s="41" t="e">
        <v>#N/A</v>
      </c>
      <c r="E52" s="35" t="e">
        <v>#N/A</v>
      </c>
      <c r="J52" s="32"/>
      <c r="K52" s="32"/>
    </row>
    <row r="53" spans="2:11" x14ac:dyDescent="0.25">
      <c r="B53" s="38">
        <v>44927</v>
      </c>
      <c r="C53" s="96">
        <v>3.27</v>
      </c>
      <c r="D53" s="41" t="e">
        <v>#N/A</v>
      </c>
      <c r="E53" s="41" t="e">
        <v>#N/A</v>
      </c>
      <c r="J53" s="32"/>
      <c r="K53" s="32"/>
    </row>
    <row r="54" spans="2:11" x14ac:dyDescent="0.25">
      <c r="B54" s="38">
        <v>44958</v>
      </c>
      <c r="C54" s="96">
        <v>2.38</v>
      </c>
      <c r="D54" s="41" t="e">
        <v>#N/A</v>
      </c>
      <c r="E54" s="35" t="e">
        <v>#N/A</v>
      </c>
      <c r="J54" s="32"/>
      <c r="K54" s="32"/>
    </row>
    <row r="55" spans="2:11" x14ac:dyDescent="0.25">
      <c r="B55" s="38">
        <v>44986</v>
      </c>
      <c r="C55" s="96">
        <v>2.31</v>
      </c>
      <c r="D55" s="41" t="e">
        <v>#N/A</v>
      </c>
      <c r="E55" s="35" t="e">
        <v>#N/A</v>
      </c>
      <c r="J55" s="32"/>
      <c r="K55" s="32"/>
    </row>
    <row r="56" spans="2:11" x14ac:dyDescent="0.25">
      <c r="B56" s="38">
        <v>45017</v>
      </c>
      <c r="C56" s="96">
        <v>2.16</v>
      </c>
      <c r="D56" s="41" t="e">
        <v>#N/A</v>
      </c>
      <c r="E56" s="35" t="e">
        <v>#N/A</v>
      </c>
      <c r="J56" s="32"/>
      <c r="K56" s="32"/>
    </row>
    <row r="57" spans="2:11" x14ac:dyDescent="0.25">
      <c r="B57" s="38">
        <v>45047</v>
      </c>
      <c r="C57" s="96">
        <v>2.15</v>
      </c>
      <c r="D57" s="41" t="e">
        <v>#N/A</v>
      </c>
      <c r="E57" s="35" t="e">
        <v>#N/A</v>
      </c>
      <c r="J57" s="32"/>
      <c r="K57" s="32"/>
    </row>
    <row r="58" spans="2:11" x14ac:dyDescent="0.25">
      <c r="B58" s="38">
        <v>45078</v>
      </c>
      <c r="C58" s="96">
        <v>2.1800000000000002</v>
      </c>
      <c r="D58" s="41" t="e">
        <v>#N/A</v>
      </c>
      <c r="E58" s="35" t="e">
        <v>#N/A</v>
      </c>
      <c r="J58" s="32"/>
      <c r="K58" s="32"/>
    </row>
    <row r="59" spans="2:11" x14ac:dyDescent="0.25">
      <c r="B59" s="38">
        <v>45108</v>
      </c>
      <c r="C59" s="96">
        <v>2.5499999999999998</v>
      </c>
      <c r="D59" s="41" t="e">
        <v>#N/A</v>
      </c>
      <c r="E59" s="35" t="e">
        <v>#N/A</v>
      </c>
      <c r="J59" s="32"/>
      <c r="K59" s="32"/>
    </row>
    <row r="60" spans="2:11" x14ac:dyDescent="0.25">
      <c r="B60" s="38">
        <v>45139</v>
      </c>
      <c r="C60" s="96">
        <v>2.58</v>
      </c>
      <c r="D60" s="41" t="e">
        <v>#N/A</v>
      </c>
      <c r="E60" s="35" t="e">
        <v>#N/A</v>
      </c>
      <c r="J60" s="32"/>
      <c r="K60" s="32"/>
    </row>
    <row r="61" spans="2:11" x14ac:dyDescent="0.25">
      <c r="B61" s="38">
        <v>45170</v>
      </c>
      <c r="C61" s="96">
        <v>2.64</v>
      </c>
      <c r="D61" s="41" t="e">
        <v>#N/A</v>
      </c>
      <c r="E61" s="35" t="e">
        <v>#N/A</v>
      </c>
      <c r="J61" s="32"/>
      <c r="K61" s="32"/>
    </row>
    <row r="62" spans="2:11" x14ac:dyDescent="0.25">
      <c r="B62" s="38">
        <v>45200</v>
      </c>
      <c r="C62" s="96">
        <v>2.98</v>
      </c>
      <c r="D62" s="41" t="e">
        <v>#N/A</v>
      </c>
      <c r="E62" s="35" t="e">
        <v>#N/A</v>
      </c>
      <c r="J62" s="32"/>
      <c r="K62" s="32"/>
    </row>
    <row r="63" spans="2:11" x14ac:dyDescent="0.25">
      <c r="B63" s="38">
        <v>45231</v>
      </c>
      <c r="C63" s="96">
        <v>2.71</v>
      </c>
      <c r="D63" s="41" t="e">
        <v>#N/A</v>
      </c>
      <c r="E63" s="35" t="e">
        <v>#N/A</v>
      </c>
      <c r="J63" s="32"/>
      <c r="K63" s="32"/>
    </row>
    <row r="64" spans="2:11" x14ac:dyDescent="0.25">
      <c r="B64" s="38">
        <v>45261</v>
      </c>
      <c r="C64" s="96">
        <v>2.52</v>
      </c>
      <c r="D64" s="41" t="e">
        <v>#N/A</v>
      </c>
      <c r="E64" s="35" t="e">
        <v>#N/A</v>
      </c>
      <c r="J64" s="32"/>
      <c r="K64" s="32"/>
    </row>
    <row r="65" spans="2:11" x14ac:dyDescent="0.25">
      <c r="B65" s="38">
        <v>45292</v>
      </c>
      <c r="C65" s="96">
        <v>3.18</v>
      </c>
      <c r="D65" s="41" t="e">
        <v>#N/A</v>
      </c>
      <c r="E65" s="41" t="e">
        <v>#N/A</v>
      </c>
      <c r="J65" s="32"/>
      <c r="K65" s="32"/>
    </row>
    <row r="66" spans="2:11" x14ac:dyDescent="0.25">
      <c r="B66" s="38">
        <v>45323</v>
      </c>
      <c r="C66" s="96">
        <v>1.72</v>
      </c>
      <c r="D66" s="41" t="e">
        <v>#N/A</v>
      </c>
      <c r="E66" s="35" t="e">
        <v>#N/A</v>
      </c>
      <c r="J66" s="32"/>
      <c r="K66" s="32"/>
    </row>
    <row r="67" spans="2:11" x14ac:dyDescent="0.25">
      <c r="B67" s="38">
        <v>45352</v>
      </c>
      <c r="C67" s="96">
        <v>1.49</v>
      </c>
      <c r="D67" s="41" t="e">
        <v>#N/A</v>
      </c>
      <c r="E67" s="35" t="e">
        <v>#N/A</v>
      </c>
      <c r="J67" s="32"/>
      <c r="K67" s="32"/>
    </row>
    <row r="68" spans="2:11" x14ac:dyDescent="0.25">
      <c r="B68" s="38">
        <v>45383</v>
      </c>
      <c r="C68" s="96">
        <v>1.6</v>
      </c>
      <c r="D68" s="41" t="e">
        <v>#N/A</v>
      </c>
      <c r="E68" s="35" t="e">
        <v>#N/A</v>
      </c>
      <c r="J68" s="32"/>
      <c r="K68" s="32"/>
    </row>
    <row r="69" spans="2:11" x14ac:dyDescent="0.25">
      <c r="B69" s="38">
        <v>45413</v>
      </c>
      <c r="C69" s="96">
        <v>2.12</v>
      </c>
      <c r="D69" s="41" t="e">
        <v>#N/A</v>
      </c>
      <c r="E69" s="35" t="e">
        <v>#N/A</v>
      </c>
      <c r="J69" s="32"/>
      <c r="K69" s="32"/>
    </row>
    <row r="70" spans="2:11" x14ac:dyDescent="0.25">
      <c r="B70" s="38">
        <v>45444</v>
      </c>
      <c r="C70" s="96">
        <v>2.54</v>
      </c>
      <c r="D70" s="41" t="e">
        <v>#N/A</v>
      </c>
      <c r="E70" s="35" t="e">
        <v>#N/A</v>
      </c>
      <c r="J70" s="32"/>
      <c r="K70" s="32"/>
    </row>
    <row r="71" spans="2:11" x14ac:dyDescent="0.25">
      <c r="B71" s="38">
        <v>45474</v>
      </c>
      <c r="C71" s="96">
        <v>2.0699999999999998</v>
      </c>
      <c r="D71" s="41" t="e">
        <v>#N/A</v>
      </c>
      <c r="E71" s="35" t="e">
        <v>#N/A</v>
      </c>
      <c r="J71" s="32"/>
      <c r="K71" s="32"/>
    </row>
    <row r="72" spans="2:11" x14ac:dyDescent="0.25">
      <c r="B72" s="38">
        <v>45505</v>
      </c>
      <c r="C72" s="96">
        <v>1.99</v>
      </c>
      <c r="D72" s="41" t="e">
        <v>#N/A</v>
      </c>
      <c r="E72" s="35" t="e">
        <v>#N/A</v>
      </c>
      <c r="J72" s="32"/>
      <c r="K72" s="32"/>
    </row>
    <row r="73" spans="2:11" x14ac:dyDescent="0.25">
      <c r="B73" s="38">
        <v>45536</v>
      </c>
      <c r="C73" s="96">
        <v>2.2799999999999998</v>
      </c>
      <c r="D73" s="41" t="e">
        <v>#N/A</v>
      </c>
      <c r="E73" s="35" t="e">
        <v>#N/A</v>
      </c>
      <c r="J73" s="32"/>
      <c r="K73" s="32"/>
    </row>
    <row r="74" spans="2:11" x14ac:dyDescent="0.25">
      <c r="B74" s="38">
        <v>45566</v>
      </c>
      <c r="C74" s="96">
        <v>2.2000000000000002</v>
      </c>
      <c r="D74" s="41" t="e">
        <v>#N/A</v>
      </c>
      <c r="E74" s="35" t="e">
        <v>#N/A</v>
      </c>
      <c r="J74" s="32"/>
      <c r="K74" s="32"/>
    </row>
    <row r="75" spans="2:11" x14ac:dyDescent="0.25">
      <c r="B75" s="38">
        <v>45597</v>
      </c>
      <c r="C75" s="96">
        <v>2.12</v>
      </c>
      <c r="D75" s="41" t="e">
        <v>#N/A</v>
      </c>
      <c r="E75" s="35" t="e">
        <v>#N/A</v>
      </c>
      <c r="J75" s="32"/>
      <c r="K75" s="32"/>
    </row>
    <row r="76" spans="2:11" x14ac:dyDescent="0.25">
      <c r="B76" s="38">
        <v>45627</v>
      </c>
      <c r="C76" s="96">
        <v>3.01</v>
      </c>
      <c r="D76" s="41" t="e">
        <v>#N/A</v>
      </c>
      <c r="E76" s="35" t="e">
        <v>#N/A</v>
      </c>
      <c r="J76" s="32"/>
      <c r="K76" s="32"/>
    </row>
    <row r="77" spans="2:11" x14ac:dyDescent="0.25">
      <c r="B77" s="75">
        <v>45658</v>
      </c>
      <c r="C77" s="74">
        <v>4.13</v>
      </c>
      <c r="D77" s="74" t="e">
        <v>#N/A</v>
      </c>
      <c r="E77" s="74" t="e">
        <v>#N/A</v>
      </c>
      <c r="J77" s="35" t="e">
        <f>$E77*EXP((-1.959963985*$F77*SQRT($G77/252)))</f>
        <v>#N/A</v>
      </c>
      <c r="K77" s="35" t="e">
        <f>$E77*EXP((1.959963985*$F77*SQRT($G77/252)))</f>
        <v>#N/A</v>
      </c>
    </row>
    <row r="78" spans="2:11" x14ac:dyDescent="0.25">
      <c r="B78" s="75">
        <v>45689</v>
      </c>
      <c r="C78" s="74">
        <v>4.1900000000000004</v>
      </c>
      <c r="D78" s="76" t="e">
        <v>#N/A</v>
      </c>
      <c r="E78" s="76" t="e">
        <v>#N/A</v>
      </c>
      <c r="J78" s="35" t="e">
        <f t="shared" ref="J78:J112" si="0">$E78*EXP((-1.959963985*$F78*SQRT($G78/252)))</f>
        <v>#N/A</v>
      </c>
      <c r="K78" s="35" t="e">
        <f t="shared" ref="K78:K112" si="1">$E78*EXP((1.959963985*$F78*SQRT($G78/252)))</f>
        <v>#N/A</v>
      </c>
    </row>
    <row r="79" spans="2:11" x14ac:dyDescent="0.25">
      <c r="B79" s="75">
        <v>45717</v>
      </c>
      <c r="C79" s="74">
        <v>4.12</v>
      </c>
      <c r="D79" s="76" t="e">
        <v>#N/A</v>
      </c>
      <c r="E79" s="76" t="e">
        <v>#N/A</v>
      </c>
      <c r="J79" s="35" t="e">
        <f t="shared" si="0"/>
        <v>#N/A</v>
      </c>
      <c r="K79" s="35" t="e">
        <f t="shared" si="1"/>
        <v>#N/A</v>
      </c>
    </row>
    <row r="80" spans="2:11" x14ac:dyDescent="0.25">
      <c r="B80" s="75">
        <v>45748</v>
      </c>
      <c r="C80" s="74">
        <v>3.42</v>
      </c>
      <c r="D80" s="76" t="e">
        <v>#N/A</v>
      </c>
      <c r="E80" s="76" t="e">
        <v>#N/A</v>
      </c>
      <c r="J80" s="35" t="e">
        <f t="shared" si="0"/>
        <v>#N/A</v>
      </c>
      <c r="K80" s="35" t="e">
        <f t="shared" si="1"/>
        <v>#N/A</v>
      </c>
    </row>
    <row r="81" spans="2:11" x14ac:dyDescent="0.25">
      <c r="B81" s="75">
        <v>45778</v>
      </c>
      <c r="C81" s="74">
        <v>3.12</v>
      </c>
      <c r="D81" s="76" t="e">
        <v>#N/A</v>
      </c>
      <c r="E81" s="76" t="e">
        <v>#N/A</v>
      </c>
      <c r="J81" s="35" t="e">
        <f t="shared" si="0"/>
        <v>#N/A</v>
      </c>
      <c r="K81" s="35" t="e">
        <f t="shared" si="1"/>
        <v>#N/A</v>
      </c>
    </row>
    <row r="82" spans="2:11" x14ac:dyDescent="0.25">
      <c r="B82" s="75">
        <v>45809</v>
      </c>
      <c r="C82" s="74">
        <v>3.02</v>
      </c>
      <c r="D82" s="76" t="e">
        <v>#N/A</v>
      </c>
      <c r="E82" s="76" t="e">
        <v>#N/A</v>
      </c>
      <c r="J82" s="35" t="e">
        <f t="shared" si="0"/>
        <v>#N/A</v>
      </c>
      <c r="K82" s="35" t="e">
        <f t="shared" si="1"/>
        <v>#N/A</v>
      </c>
    </row>
    <row r="83" spans="2:11" x14ac:dyDescent="0.25">
      <c r="B83" s="75">
        <v>45839</v>
      </c>
      <c r="C83" s="74">
        <v>3.2</v>
      </c>
      <c r="D83" s="76" t="e">
        <v>#N/A</v>
      </c>
      <c r="E83" s="76" t="e">
        <v>#N/A</v>
      </c>
      <c r="J83" s="35" t="e">
        <f t="shared" si="0"/>
        <v>#N/A</v>
      </c>
      <c r="K83" s="35" t="e">
        <f t="shared" si="1"/>
        <v>#N/A</v>
      </c>
    </row>
    <row r="84" spans="2:11" x14ac:dyDescent="0.25">
      <c r="B84" s="75">
        <v>45870</v>
      </c>
      <c r="C84" s="74">
        <v>2.91</v>
      </c>
      <c r="D84" s="76" t="e">
        <v>#N/A</v>
      </c>
      <c r="E84" s="76" t="e">
        <v>#N/A</v>
      </c>
      <c r="J84" s="35" t="e">
        <f t="shared" si="0"/>
        <v>#N/A</v>
      </c>
      <c r="K84" s="35" t="e">
        <f t="shared" si="1"/>
        <v>#N/A</v>
      </c>
    </row>
    <row r="85" spans="2:11" x14ac:dyDescent="0.25">
      <c r="B85" s="75">
        <v>45901</v>
      </c>
      <c r="C85" s="74">
        <v>2.97</v>
      </c>
      <c r="D85" s="76" t="e">
        <v>#N/A</v>
      </c>
      <c r="E85" s="76" t="e">
        <v>#N/A</v>
      </c>
      <c r="J85" s="35" t="e">
        <f t="shared" si="0"/>
        <v>#N/A</v>
      </c>
      <c r="K85" s="35" t="e">
        <f t="shared" si="1"/>
        <v>#N/A</v>
      </c>
    </row>
    <row r="86" spans="2:11" x14ac:dyDescent="0.25">
      <c r="B86" s="75">
        <v>45931</v>
      </c>
      <c r="C86" s="74">
        <v>3.19</v>
      </c>
      <c r="D86" s="76" t="e">
        <v>#N/A</v>
      </c>
      <c r="E86" s="76" t="e">
        <v>#N/A</v>
      </c>
      <c r="J86" s="35" t="e">
        <f t="shared" si="0"/>
        <v>#N/A</v>
      </c>
      <c r="K86" s="35" t="e">
        <f t="shared" si="1"/>
        <v>#N/A</v>
      </c>
    </row>
    <row r="87" spans="2:11" x14ac:dyDescent="0.25">
      <c r="B87" s="75">
        <v>45962</v>
      </c>
      <c r="C87" s="74">
        <v>3.79</v>
      </c>
      <c r="D87" s="76" t="e">
        <v>#N/A</v>
      </c>
      <c r="E87" s="76" t="e">
        <v>#N/A</v>
      </c>
      <c r="J87" s="35" t="e">
        <f t="shared" si="0"/>
        <v>#N/A</v>
      </c>
      <c r="K87" s="35" t="e">
        <f t="shared" si="1"/>
        <v>#N/A</v>
      </c>
    </row>
    <row r="88" spans="2:11" x14ac:dyDescent="0.25">
      <c r="B88" s="75">
        <v>45992</v>
      </c>
      <c r="C88" s="74">
        <v>4.26</v>
      </c>
      <c r="D88" s="76" t="e">
        <v>#N/A</v>
      </c>
      <c r="E88" s="76" t="e">
        <v>#N/A</v>
      </c>
      <c r="J88" s="35" t="e">
        <f t="shared" si="0"/>
        <v>#N/A</v>
      </c>
      <c r="K88" s="35" t="e">
        <f t="shared" si="1"/>
        <v>#N/A</v>
      </c>
    </row>
    <row r="89" spans="2:11" x14ac:dyDescent="0.25">
      <c r="B89" s="75">
        <v>46023</v>
      </c>
      <c r="C89" s="74">
        <v>7.72</v>
      </c>
      <c r="D89" s="76" t="e">
        <v>#N/A</v>
      </c>
      <c r="E89" s="76" t="e">
        <v>#N/A</v>
      </c>
      <c r="J89" s="35" t="e">
        <f t="shared" si="0"/>
        <v>#N/A</v>
      </c>
      <c r="K89" s="35" t="e">
        <f t="shared" si="1"/>
        <v>#N/A</v>
      </c>
    </row>
    <row r="90" spans="2:11" x14ac:dyDescent="0.25">
      <c r="B90" s="75">
        <v>46054</v>
      </c>
      <c r="C90" s="74">
        <v>3.62</v>
      </c>
      <c r="D90" s="76" t="e">
        <v>#N/A</v>
      </c>
      <c r="E90" s="76" t="e">
        <v>#N/A</v>
      </c>
      <c r="J90" s="35" t="e">
        <f t="shared" si="0"/>
        <v>#N/A</v>
      </c>
      <c r="K90" s="35" t="e">
        <f t="shared" si="1"/>
        <v>#N/A</v>
      </c>
    </row>
    <row r="91" spans="2:11" x14ac:dyDescent="0.25">
      <c r="B91" s="75">
        <v>46082</v>
      </c>
      <c r="C91" s="74">
        <v>3.04</v>
      </c>
      <c r="D91" s="76" t="e">
        <v>#N/A</v>
      </c>
      <c r="E91" s="76" t="e">
        <v>#N/A</v>
      </c>
      <c r="J91" s="35" t="e">
        <f t="shared" si="0"/>
        <v>#N/A</v>
      </c>
      <c r="K91" s="35" t="e">
        <f t="shared" si="1"/>
        <v>#N/A</v>
      </c>
    </row>
    <row r="92" spans="2:11" x14ac:dyDescent="0.25">
      <c r="B92" s="75">
        <v>46113</v>
      </c>
      <c r="C92" s="74">
        <v>2.77</v>
      </c>
      <c r="D92" s="76">
        <v>2.77</v>
      </c>
      <c r="E92" s="76" t="e">
        <v>#N/A</v>
      </c>
      <c r="J92" s="35" t="e">
        <f t="shared" si="0"/>
        <v>#N/A</v>
      </c>
      <c r="K92" s="35" t="e">
        <f t="shared" si="1"/>
        <v>#N/A</v>
      </c>
    </row>
    <row r="93" spans="2:11" x14ac:dyDescent="0.25">
      <c r="B93" s="75">
        <v>46143</v>
      </c>
      <c r="C93" s="74" t="e">
        <v>#N/A</v>
      </c>
      <c r="D93" s="76">
        <v>2.7950529999999998</v>
      </c>
      <c r="E93" s="76" t="e">
        <v>#N/A</v>
      </c>
      <c r="J93" s="35" t="e">
        <f t="shared" si="0"/>
        <v>#N/A</v>
      </c>
      <c r="K93" s="35" t="e">
        <f t="shared" si="1"/>
        <v>#N/A</v>
      </c>
    </row>
    <row r="94" spans="2:11" x14ac:dyDescent="0.25">
      <c r="B94" s="75">
        <v>46174</v>
      </c>
      <c r="C94" s="74" t="e">
        <v>#N/A</v>
      </c>
      <c r="D94" s="76">
        <v>2.9258869999999999</v>
      </c>
      <c r="E94" s="76">
        <v>2.7867999999999999</v>
      </c>
      <c r="J94" s="35">
        <f t="shared" si="0"/>
        <v>2.7867999999999999</v>
      </c>
      <c r="K94" s="35">
        <f t="shared" si="1"/>
        <v>2.7867999999999999</v>
      </c>
    </row>
    <row r="95" spans="2:11" x14ac:dyDescent="0.25">
      <c r="B95" s="75">
        <v>46204</v>
      </c>
      <c r="C95" s="74" t="e">
        <v>#N/A</v>
      </c>
      <c r="D95" s="76">
        <v>3.0382289999999998</v>
      </c>
      <c r="E95" s="76">
        <v>3.0675999999999997</v>
      </c>
      <c r="J95" s="35">
        <f t="shared" si="0"/>
        <v>3.0675999999999997</v>
      </c>
      <c r="K95" s="35">
        <f t="shared" si="1"/>
        <v>3.0675999999999997</v>
      </c>
    </row>
    <row r="96" spans="2:11" x14ac:dyDescent="0.25">
      <c r="B96" s="75">
        <v>46235</v>
      </c>
      <c r="C96" s="74" t="e">
        <v>#N/A</v>
      </c>
      <c r="D96" s="76">
        <v>3.0602179999999999</v>
      </c>
      <c r="E96" s="76">
        <v>3.137</v>
      </c>
      <c r="J96" s="35">
        <f t="shared" si="0"/>
        <v>3.137</v>
      </c>
      <c r="K96" s="35">
        <f t="shared" si="1"/>
        <v>3.137</v>
      </c>
    </row>
    <row r="97" spans="2:11" x14ac:dyDescent="0.25">
      <c r="B97" s="75">
        <v>46266</v>
      </c>
      <c r="C97" s="74" t="e">
        <v>#N/A</v>
      </c>
      <c r="D97" s="76">
        <v>3.12948</v>
      </c>
      <c r="E97" s="76">
        <v>3.1214</v>
      </c>
      <c r="J97" s="35">
        <f t="shared" si="0"/>
        <v>3.1214</v>
      </c>
      <c r="K97" s="35">
        <f t="shared" si="1"/>
        <v>3.1214</v>
      </c>
    </row>
    <row r="98" spans="2:11" x14ac:dyDescent="0.25">
      <c r="B98" s="75">
        <v>46296</v>
      </c>
      <c r="C98" s="74" t="e">
        <v>#N/A</v>
      </c>
      <c r="D98" s="76">
        <v>3.0955680000000001</v>
      </c>
      <c r="E98" s="76">
        <v>3.1917999999999997</v>
      </c>
      <c r="J98" s="35">
        <f t="shared" si="0"/>
        <v>3.1917999999999997</v>
      </c>
      <c r="K98" s="35">
        <f t="shared" si="1"/>
        <v>3.1917999999999997</v>
      </c>
    </row>
    <row r="99" spans="2:11" x14ac:dyDescent="0.25">
      <c r="B99" s="75">
        <v>46327</v>
      </c>
      <c r="C99" s="74" t="e">
        <v>#N/A</v>
      </c>
      <c r="D99" s="76">
        <v>3.1877399999999998</v>
      </c>
      <c r="E99" s="76">
        <v>3.5036</v>
      </c>
      <c r="J99" s="35">
        <f t="shared" si="0"/>
        <v>3.5036</v>
      </c>
      <c r="K99" s="35">
        <f t="shared" si="1"/>
        <v>3.5036</v>
      </c>
    </row>
    <row r="100" spans="2:11" x14ac:dyDescent="0.25">
      <c r="B100" s="75">
        <v>46357</v>
      </c>
      <c r="C100" s="74" t="e">
        <v>#N/A</v>
      </c>
      <c r="D100" s="76">
        <v>3.6550929999999999</v>
      </c>
      <c r="E100" s="76">
        <v>4.2513999999999994</v>
      </c>
      <c r="J100" s="35">
        <f t="shared" si="0"/>
        <v>4.2513999999999994</v>
      </c>
      <c r="K100" s="35">
        <f t="shared" si="1"/>
        <v>4.2513999999999994</v>
      </c>
    </row>
    <row r="101" spans="2:11" x14ac:dyDescent="0.25">
      <c r="B101" s="75">
        <v>46388</v>
      </c>
      <c r="C101" s="74" t="e">
        <v>#N/A</v>
      </c>
      <c r="D101" s="76">
        <v>3.8415569999999999</v>
      </c>
      <c r="E101" s="76">
        <v>4.6964000000000006</v>
      </c>
      <c r="J101" s="35">
        <f t="shared" si="0"/>
        <v>4.6964000000000006</v>
      </c>
      <c r="K101" s="35">
        <f t="shared" si="1"/>
        <v>4.6964000000000006</v>
      </c>
    </row>
    <row r="102" spans="2:11" x14ac:dyDescent="0.25">
      <c r="B102" s="75">
        <v>46419</v>
      </c>
      <c r="C102" s="74" t="e">
        <v>#N/A</v>
      </c>
      <c r="D102" s="76">
        <v>3.3676219999999999</v>
      </c>
      <c r="E102" s="76">
        <v>4.2134000000000009</v>
      </c>
      <c r="J102" s="35">
        <f t="shared" si="0"/>
        <v>4.2134000000000009</v>
      </c>
      <c r="K102" s="35">
        <f t="shared" si="1"/>
        <v>4.2134000000000009</v>
      </c>
    </row>
    <row r="103" spans="2:11" x14ac:dyDescent="0.25">
      <c r="B103" s="75">
        <v>46447</v>
      </c>
      <c r="C103" s="74" t="e">
        <v>#N/A</v>
      </c>
      <c r="D103" s="76">
        <v>3.0675159999999999</v>
      </c>
      <c r="E103" s="76">
        <v>3.2616000000000001</v>
      </c>
      <c r="J103" s="35">
        <f t="shared" si="0"/>
        <v>3.2616000000000001</v>
      </c>
      <c r="K103" s="35">
        <f t="shared" si="1"/>
        <v>3.2616000000000001</v>
      </c>
    </row>
    <row r="104" spans="2:11" x14ac:dyDescent="0.25">
      <c r="B104" s="75">
        <v>46478</v>
      </c>
      <c r="C104" s="74" t="e">
        <v>#N/A</v>
      </c>
      <c r="D104" s="76">
        <v>2.8669419999999999</v>
      </c>
      <c r="E104" s="76">
        <v>2.9990000000000001</v>
      </c>
      <c r="J104" s="35">
        <f t="shared" si="0"/>
        <v>2.9990000000000001</v>
      </c>
      <c r="K104" s="35">
        <f t="shared" si="1"/>
        <v>2.9990000000000001</v>
      </c>
    </row>
    <row r="105" spans="2:11" x14ac:dyDescent="0.25">
      <c r="B105" s="75">
        <v>46508</v>
      </c>
      <c r="C105" s="74" t="e">
        <v>#N/A</v>
      </c>
      <c r="D105" s="76">
        <v>2.6915529999999999</v>
      </c>
      <c r="E105" s="76">
        <v>2.9779999999999998</v>
      </c>
      <c r="J105" s="35">
        <f t="shared" si="0"/>
        <v>2.9779999999999998</v>
      </c>
      <c r="K105" s="35">
        <f t="shared" si="1"/>
        <v>2.9779999999999998</v>
      </c>
    </row>
    <row r="106" spans="2:11" x14ac:dyDescent="0.25">
      <c r="B106" s="75">
        <v>46539</v>
      </c>
      <c r="C106" s="74" t="e">
        <v>#N/A</v>
      </c>
      <c r="D106" s="76">
        <v>2.9017629999999999</v>
      </c>
      <c r="E106" s="76">
        <v>3.1188000000000002</v>
      </c>
      <c r="J106" s="35">
        <f t="shared" si="0"/>
        <v>3.1188000000000002</v>
      </c>
      <c r="K106" s="35">
        <f t="shared" si="1"/>
        <v>3.1188000000000002</v>
      </c>
    </row>
    <row r="107" spans="2:11" x14ac:dyDescent="0.25">
      <c r="B107" s="75">
        <v>46569</v>
      </c>
      <c r="C107" s="74" t="e">
        <v>#N/A</v>
      </c>
      <c r="D107" s="76">
        <v>3.0265330000000001</v>
      </c>
      <c r="E107" s="76">
        <v>3.3335999999999997</v>
      </c>
      <c r="J107" s="35">
        <f t="shared" si="0"/>
        <v>3.3335999999999997</v>
      </c>
      <c r="K107" s="35">
        <f t="shared" si="1"/>
        <v>3.3335999999999997</v>
      </c>
    </row>
    <row r="108" spans="2:11" x14ac:dyDescent="0.25">
      <c r="B108" s="75">
        <v>46600</v>
      </c>
      <c r="C108" s="74" t="e">
        <v>#N/A</v>
      </c>
      <c r="D108" s="76">
        <v>3.2143860000000002</v>
      </c>
      <c r="E108" s="76">
        <v>3.3853999999999997</v>
      </c>
      <c r="J108" s="35">
        <f t="shared" si="0"/>
        <v>3.3853999999999997</v>
      </c>
      <c r="K108" s="35">
        <f t="shared" si="1"/>
        <v>3.3853999999999997</v>
      </c>
    </row>
    <row r="109" spans="2:11" x14ac:dyDescent="0.25">
      <c r="B109" s="75">
        <v>46631</v>
      </c>
      <c r="C109" s="74" t="e">
        <v>#N/A</v>
      </c>
      <c r="D109" s="76">
        <v>3.1982789999999999</v>
      </c>
      <c r="E109" s="76">
        <v>3.3622000000000001</v>
      </c>
      <c r="J109" s="35">
        <f t="shared" si="0"/>
        <v>3.3622000000000001</v>
      </c>
      <c r="K109" s="35">
        <f t="shared" si="1"/>
        <v>3.3622000000000001</v>
      </c>
    </row>
    <row r="110" spans="2:11" x14ac:dyDescent="0.25">
      <c r="B110" s="75">
        <v>46661</v>
      </c>
      <c r="C110" s="74" t="e">
        <v>#N/A</v>
      </c>
      <c r="D110" s="76">
        <v>2.9509669999999999</v>
      </c>
      <c r="E110" s="76">
        <v>3.4405999999999999</v>
      </c>
      <c r="J110" s="35">
        <f t="shared" si="0"/>
        <v>3.4405999999999999</v>
      </c>
      <c r="K110" s="35">
        <f t="shared" si="1"/>
        <v>3.4405999999999999</v>
      </c>
    </row>
    <row r="111" spans="2:11" x14ac:dyDescent="0.25">
      <c r="B111" s="75">
        <v>46692</v>
      </c>
      <c r="C111" s="74" t="e">
        <v>#N/A</v>
      </c>
      <c r="D111" s="76">
        <v>3.2206700000000001</v>
      </c>
      <c r="E111" s="76">
        <v>3.7113999999999998</v>
      </c>
      <c r="J111" s="35">
        <f t="shared" si="0"/>
        <v>3.7113999999999998</v>
      </c>
      <c r="K111" s="35">
        <f t="shared" si="1"/>
        <v>3.7113999999999998</v>
      </c>
    </row>
    <row r="112" spans="2:11" x14ac:dyDescent="0.25">
      <c r="B112" s="78">
        <v>46722</v>
      </c>
      <c r="C112" s="430" t="e">
        <v>#N/A</v>
      </c>
      <c r="D112" s="79">
        <v>3.7881939999999998</v>
      </c>
      <c r="E112" s="79">
        <v>4.3694000000000006</v>
      </c>
      <c r="J112" s="35">
        <f t="shared" si="0"/>
        <v>4.3694000000000006</v>
      </c>
      <c r="K112" s="35">
        <f t="shared" si="1"/>
        <v>4.3694000000000006</v>
      </c>
    </row>
    <row r="113" spans="2:13" x14ac:dyDescent="0.25">
      <c r="B113" s="23" t="s">
        <v>1009</v>
      </c>
    </row>
    <row r="114" spans="2:13" ht="12.75" customHeight="1" x14ac:dyDescent="0.25">
      <c r="B114" s="262" t="s">
        <v>967</v>
      </c>
      <c r="C114" s="262"/>
      <c r="D114" s="262"/>
      <c r="E114" s="262"/>
      <c r="F114" s="262"/>
      <c r="G114" s="262"/>
      <c r="H114" s="262"/>
      <c r="I114" s="262"/>
      <c r="J114" s="262"/>
      <c r="K114" s="262"/>
      <c r="L114" s="262"/>
      <c r="M114" s="262"/>
    </row>
    <row r="115" spans="2:13" x14ac:dyDescent="0.25">
      <c r="B115" s="262"/>
      <c r="C115" s="262"/>
      <c r="D115" s="262"/>
      <c r="E115" s="262"/>
      <c r="F115" s="262"/>
      <c r="G115" s="262"/>
      <c r="H115" s="262"/>
      <c r="I115" s="262"/>
      <c r="J115" s="262"/>
      <c r="K115" s="262"/>
      <c r="L115" s="262"/>
      <c r="M115" s="262"/>
    </row>
    <row r="116" spans="2:13" x14ac:dyDescent="0.25">
      <c r="B116" s="262"/>
      <c r="C116" s="262"/>
      <c r="D116" s="262"/>
      <c r="E116" s="262"/>
      <c r="F116" s="262"/>
      <c r="G116" s="262"/>
      <c r="H116" s="262"/>
      <c r="I116" s="262"/>
      <c r="J116" s="262"/>
      <c r="K116" s="262"/>
      <c r="L116" s="262"/>
      <c r="M116" s="262"/>
    </row>
    <row r="121" spans="2:13" ht="15.6" x14ac:dyDescent="0.3">
      <c r="B121" s="37"/>
    </row>
    <row r="132" spans="2:2" x14ac:dyDescent="0.25">
      <c r="B132" s="40"/>
    </row>
    <row r="133" spans="2:2" x14ac:dyDescent="0.25">
      <c r="B133" s="40"/>
    </row>
    <row r="134" spans="2:2" x14ac:dyDescent="0.25">
      <c r="B134" s="40"/>
    </row>
    <row r="135" spans="2:2" x14ac:dyDescent="0.25">
      <c r="B135" s="40"/>
    </row>
    <row r="136" spans="2:2" x14ac:dyDescent="0.25">
      <c r="B136" s="40"/>
    </row>
  </sheetData>
  <mergeCells count="2">
    <mergeCell ref="J26:K26"/>
    <mergeCell ref="J27:K27"/>
  </mergeCells>
  <phoneticPr fontId="27" type="noConversion"/>
  <conditionalFormatting sqref="C29:E112">
    <cfRule type="expression" dxfId="10" priority="1" stopIfTrue="1">
      <formula>ISNA(C29)</formula>
    </cfRule>
  </conditionalFormatting>
  <conditionalFormatting sqref="J77:K112">
    <cfRule type="expression" dxfId="9" priority="9" stopIfTrue="1">
      <formula>ISNA(J77)</formula>
    </cfRule>
  </conditionalFormatting>
  <dataValidations count="1">
    <dataValidation type="decimal" errorStyle="information" operator="lessThan" allowBlank="1" showInputMessage="1" showErrorMessage="1" errorTitle="Invalid entry" error="Value must be less than 100%" sqref="J26:K26" xr:uid="{00000000-0002-0000-1700-000000000000}">
      <formula1>1</formula1>
    </dataValidation>
  </dataValidations>
  <hyperlinks>
    <hyperlink ref="A3" location="Contents!A1" display="Return to Contents" xr:uid="{00000000-0004-0000-1700-000000000000}"/>
  </hyperlinks>
  <pageMargins left="0.75" right="0.75" top="1" bottom="1" header="0.5" footer="0.5"/>
  <pageSetup scale="28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6"/>
  <dimension ref="A2:AC131"/>
  <sheetViews>
    <sheetView zoomScaleNormal="100" workbookViewId="0"/>
  </sheetViews>
  <sheetFormatPr defaultColWidth="9.33203125" defaultRowHeight="14.4" x14ac:dyDescent="0.3"/>
  <cols>
    <col min="1" max="1" width="7.33203125" style="97" customWidth="1"/>
    <col min="2" max="2" width="9.33203125" style="97"/>
    <col min="3" max="3" width="14.6640625" style="97" customWidth="1"/>
    <col min="4" max="14" width="9.33203125" style="97"/>
    <col min="15" max="16" width="9.33203125" style="98"/>
    <col min="17" max="17" width="25.6640625" style="97" customWidth="1"/>
    <col min="18" max="18" width="10.5546875" style="97" customWidth="1"/>
    <col min="19" max="27" width="9.33203125" style="97"/>
    <col min="28" max="29" width="9.33203125" style="98"/>
    <col min="30" max="16384" width="9.33203125" style="97"/>
  </cols>
  <sheetData>
    <row r="2" spans="1:18" ht="15.6" x14ac:dyDescent="0.3">
      <c r="A2" s="31" t="s">
        <v>968</v>
      </c>
    </row>
    <row r="3" spans="1:18" x14ac:dyDescent="0.3">
      <c r="A3" s="16" t="s">
        <v>15</v>
      </c>
      <c r="R3" s="102"/>
    </row>
    <row r="4" spans="1:18" x14ac:dyDescent="0.3">
      <c r="A4" s="102"/>
      <c r="B4" s="106"/>
      <c r="C4" s="106"/>
      <c r="D4" s="106"/>
      <c r="E4" s="106"/>
      <c r="F4" s="106"/>
      <c r="G4" s="106"/>
      <c r="H4" s="106"/>
      <c r="I4" s="106"/>
      <c r="J4" s="106"/>
      <c r="R4" s="102"/>
    </row>
    <row r="5" spans="1:18" x14ac:dyDescent="0.3">
      <c r="A5" s="102"/>
      <c r="B5" s="106"/>
      <c r="C5" s="106"/>
      <c r="D5" s="106"/>
      <c r="E5" s="106"/>
      <c r="F5" s="106"/>
      <c r="G5" s="106"/>
      <c r="H5" s="106"/>
      <c r="I5" s="106"/>
      <c r="J5" s="106"/>
      <c r="Q5" s="132" t="s">
        <v>329</v>
      </c>
      <c r="R5" s="133"/>
    </row>
    <row r="6" spans="1:18" x14ac:dyDescent="0.3">
      <c r="B6" s="106"/>
      <c r="C6" s="106"/>
      <c r="D6" s="106"/>
      <c r="E6" s="106"/>
      <c r="F6" s="106"/>
      <c r="G6" s="106"/>
      <c r="H6" s="106"/>
      <c r="I6" s="106"/>
      <c r="J6" s="106"/>
      <c r="Q6" s="320" t="s">
        <v>371</v>
      </c>
      <c r="R6" s="321" t="s">
        <v>259</v>
      </c>
    </row>
    <row r="7" spans="1:18" x14ac:dyDescent="0.3">
      <c r="B7" s="106"/>
      <c r="C7" s="106"/>
      <c r="D7" s="106"/>
      <c r="E7" s="106"/>
      <c r="F7" s="106"/>
      <c r="G7" s="106"/>
      <c r="H7" s="106"/>
      <c r="I7" s="106"/>
      <c r="J7" s="106"/>
      <c r="Q7" s="322" t="s">
        <v>372</v>
      </c>
      <c r="R7" s="323" t="s">
        <v>512</v>
      </c>
    </row>
    <row r="8" spans="1:18" x14ac:dyDescent="0.3">
      <c r="B8" s="106"/>
      <c r="C8" s="106"/>
      <c r="D8" s="106"/>
      <c r="E8" s="106"/>
      <c r="F8" s="106"/>
      <c r="G8" s="106"/>
      <c r="H8" s="106"/>
      <c r="I8" s="106"/>
      <c r="J8" s="106"/>
    </row>
    <row r="9" spans="1:18" x14ac:dyDescent="0.3">
      <c r="B9" s="106"/>
      <c r="C9" s="106"/>
      <c r="D9" s="106"/>
      <c r="E9" s="106"/>
      <c r="F9" s="106"/>
      <c r="G9" s="106"/>
      <c r="H9" s="106"/>
      <c r="I9" s="106"/>
      <c r="J9" s="106"/>
    </row>
    <row r="10" spans="1:18" x14ac:dyDescent="0.3">
      <c r="B10" s="106"/>
      <c r="C10" s="106"/>
      <c r="D10" s="106"/>
      <c r="E10" s="106"/>
      <c r="F10" s="106"/>
      <c r="G10" s="106"/>
      <c r="H10" s="106"/>
      <c r="I10" s="106"/>
      <c r="J10" s="106"/>
    </row>
    <row r="11" spans="1:18" x14ac:dyDescent="0.3">
      <c r="B11" s="106"/>
      <c r="C11" s="106"/>
      <c r="D11" s="106"/>
      <c r="E11" s="106"/>
      <c r="F11" s="106"/>
      <c r="G11" s="106"/>
      <c r="H11" s="106"/>
      <c r="I11" s="106"/>
      <c r="J11" s="106"/>
    </row>
    <row r="12" spans="1:18" x14ac:dyDescent="0.3">
      <c r="B12" s="106"/>
      <c r="C12" s="106"/>
      <c r="D12" s="106"/>
      <c r="E12" s="106"/>
      <c r="F12" s="106"/>
      <c r="G12" s="106"/>
      <c r="H12" s="106"/>
      <c r="I12" s="106"/>
      <c r="J12" s="106"/>
    </row>
    <row r="13" spans="1:18" x14ac:dyDescent="0.3">
      <c r="B13" s="106"/>
      <c r="C13" s="106"/>
      <c r="D13" s="106"/>
      <c r="E13" s="106"/>
      <c r="F13" s="106"/>
      <c r="G13" s="106"/>
      <c r="H13" s="106"/>
      <c r="I13" s="106"/>
      <c r="J13" s="106"/>
    </row>
    <row r="14" spans="1:18" x14ac:dyDescent="0.3"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8" x14ac:dyDescent="0.3"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8" x14ac:dyDescent="0.3">
      <c r="B16" s="106"/>
      <c r="C16" s="106"/>
      <c r="D16" s="106"/>
      <c r="E16" s="106"/>
      <c r="F16" s="106"/>
      <c r="G16" s="106"/>
      <c r="H16" s="106"/>
      <c r="I16" s="106"/>
      <c r="J16" s="106"/>
    </row>
    <row r="17" spans="2:13" x14ac:dyDescent="0.3">
      <c r="B17" s="106"/>
      <c r="C17" s="106"/>
      <c r="D17" s="106"/>
      <c r="E17" s="106"/>
      <c r="F17" s="106"/>
      <c r="G17" s="106"/>
      <c r="H17" s="106"/>
      <c r="I17" s="106"/>
      <c r="J17" s="106"/>
    </row>
    <row r="18" spans="2:13" x14ac:dyDescent="0.3">
      <c r="B18" s="106"/>
      <c r="C18" s="106"/>
      <c r="D18" s="106"/>
      <c r="E18" s="106"/>
      <c r="F18" s="106"/>
      <c r="G18" s="106"/>
      <c r="H18" s="106"/>
      <c r="I18" s="106"/>
      <c r="J18" s="106"/>
    </row>
    <row r="19" spans="2:13" x14ac:dyDescent="0.3">
      <c r="B19" s="106"/>
      <c r="C19" s="106"/>
      <c r="D19" s="106"/>
      <c r="E19" s="106"/>
      <c r="F19" s="106"/>
      <c r="G19" s="106"/>
      <c r="H19" s="106"/>
      <c r="I19" s="106"/>
      <c r="J19" s="106"/>
    </row>
    <row r="20" spans="2:13" x14ac:dyDescent="0.3">
      <c r="B20" s="106"/>
      <c r="C20" s="106"/>
      <c r="D20" s="106"/>
      <c r="E20" s="106"/>
      <c r="F20" s="106"/>
      <c r="G20" s="106"/>
      <c r="H20" s="106"/>
      <c r="I20" s="106"/>
      <c r="J20" s="106"/>
    </row>
    <row r="21" spans="2:13" x14ac:dyDescent="0.3">
      <c r="B21" s="106"/>
      <c r="C21" s="106"/>
      <c r="D21" s="106"/>
      <c r="E21" s="106"/>
      <c r="F21" s="106"/>
      <c r="G21" s="106"/>
      <c r="H21" s="106"/>
      <c r="I21" s="106"/>
      <c r="J21" s="106"/>
    </row>
    <row r="22" spans="2:13" x14ac:dyDescent="0.3">
      <c r="B22" s="106"/>
      <c r="C22" s="106"/>
      <c r="D22" s="106"/>
      <c r="E22" s="106"/>
      <c r="F22" s="106"/>
      <c r="G22" s="106"/>
      <c r="H22" s="106"/>
      <c r="I22" s="106"/>
      <c r="J22" s="106"/>
    </row>
    <row r="23" spans="2:13" x14ac:dyDescent="0.3">
      <c r="B23" s="106"/>
      <c r="C23" s="106"/>
      <c r="D23" s="106"/>
      <c r="E23" s="106"/>
      <c r="F23" s="106"/>
      <c r="G23" s="106"/>
      <c r="H23" s="106"/>
      <c r="I23" s="106"/>
      <c r="J23" s="106"/>
    </row>
    <row r="24" spans="2:13" x14ac:dyDescent="0.3">
      <c r="B24"/>
      <c r="C24"/>
      <c r="D24" s="458"/>
      <c r="E24" s="458"/>
      <c r="F24" s="458"/>
      <c r="G24" s="458"/>
      <c r="H24" s="458"/>
      <c r="I24" s="23"/>
      <c r="J24" s="458"/>
      <c r="K24" s="458"/>
      <c r="L24" s="458"/>
      <c r="M24" s="458"/>
    </row>
    <row r="25" spans="2:13" x14ac:dyDescent="0.3">
      <c r="D25" s="109" t="s">
        <v>481</v>
      </c>
      <c r="E25" s="109" t="s">
        <v>261</v>
      </c>
      <c r="F25" s="324" t="s">
        <v>482</v>
      </c>
      <c r="G25" s="324" t="s">
        <v>442</v>
      </c>
      <c r="H25" s="109"/>
      <c r="I25" s="178" t="s">
        <v>479</v>
      </c>
      <c r="J25" s="109" t="s">
        <v>209</v>
      </c>
      <c r="K25" s="324" t="s">
        <v>480</v>
      </c>
      <c r="L25" s="324" t="s">
        <v>442</v>
      </c>
    </row>
    <row r="26" spans="2:13" x14ac:dyDescent="0.3">
      <c r="B26" s="97">
        <f t="shared" ref="B26:B73" si="0">YEAR(C26)</f>
        <v>2022</v>
      </c>
      <c r="C26" s="99">
        <v>44562</v>
      </c>
      <c r="D26" s="100">
        <v>12.04</v>
      </c>
      <c r="E26" s="105" t="e">
        <v>#N/A</v>
      </c>
      <c r="F26" s="104"/>
      <c r="G26" s="377">
        <v>12.04</v>
      </c>
      <c r="H26" s="103"/>
      <c r="I26" s="100">
        <v>4.5464399999999996</v>
      </c>
      <c r="J26" s="105" t="e">
        <v>#N/A</v>
      </c>
      <c r="K26" s="104"/>
      <c r="L26" s="104">
        <v>4.5464399999999996</v>
      </c>
      <c r="M26" s="104"/>
    </row>
    <row r="27" spans="2:13" x14ac:dyDescent="0.3">
      <c r="B27" s="97">
        <f t="shared" si="0"/>
        <v>2022</v>
      </c>
      <c r="C27" s="99">
        <v>44593</v>
      </c>
      <c r="D27" s="100">
        <v>12.15</v>
      </c>
      <c r="E27" s="105" t="e">
        <v>#N/A</v>
      </c>
      <c r="F27" s="111">
        <f t="shared" ref="F27:F36" si="1">AVERAGEIF($B$26:$B$97,B27,$G$26:$G$97)</f>
        <v>17.875833333333333</v>
      </c>
      <c r="G27" s="104">
        <v>12.15</v>
      </c>
      <c r="H27" s="103"/>
      <c r="I27" s="100">
        <v>4.86822</v>
      </c>
      <c r="J27" s="105" t="e">
        <v>#N/A</v>
      </c>
      <c r="K27" s="111">
        <f t="shared" ref="K27:K36" si="2">AVERAGEIF($B$26:$B$97,B27,$L$26:$L$97)</f>
        <v>6.6622300000000001</v>
      </c>
      <c r="L27" s="104">
        <v>4.86822</v>
      </c>
      <c r="M27" s="103"/>
    </row>
    <row r="28" spans="2:13" x14ac:dyDescent="0.3">
      <c r="B28" s="97">
        <f t="shared" si="0"/>
        <v>2022</v>
      </c>
      <c r="C28" s="99">
        <v>44621</v>
      </c>
      <c r="D28" s="100">
        <v>12.94</v>
      </c>
      <c r="E28" s="105" t="e">
        <v>#N/A</v>
      </c>
      <c r="F28" s="111">
        <f t="shared" si="1"/>
        <v>17.875833333333333</v>
      </c>
      <c r="G28" s="104">
        <v>12.94</v>
      </c>
      <c r="H28" s="103"/>
      <c r="I28" s="100">
        <v>5.0861999999999998</v>
      </c>
      <c r="J28" s="105" t="e">
        <v>#N/A</v>
      </c>
      <c r="K28" s="111">
        <f t="shared" si="2"/>
        <v>6.6622300000000001</v>
      </c>
      <c r="L28" s="104">
        <v>5.0861999999999998</v>
      </c>
      <c r="M28" s="103"/>
    </row>
    <row r="29" spans="2:13" x14ac:dyDescent="0.3">
      <c r="B29" s="97">
        <f t="shared" si="0"/>
        <v>2022</v>
      </c>
      <c r="C29" s="99">
        <v>44652</v>
      </c>
      <c r="D29" s="100">
        <v>13.97</v>
      </c>
      <c r="E29" s="105" t="e">
        <v>#N/A</v>
      </c>
      <c r="F29" s="111">
        <f t="shared" si="1"/>
        <v>17.875833333333333</v>
      </c>
      <c r="G29" s="104">
        <v>13.97</v>
      </c>
      <c r="H29" s="103"/>
      <c r="I29" s="100">
        <v>6.8507999999999996</v>
      </c>
      <c r="J29" s="105" t="e">
        <v>#N/A</v>
      </c>
      <c r="K29" s="104">
        <f t="shared" si="2"/>
        <v>6.6622300000000001</v>
      </c>
      <c r="L29" s="104">
        <v>6.8507999999999996</v>
      </c>
      <c r="M29" s="103"/>
    </row>
    <row r="30" spans="2:13" x14ac:dyDescent="0.3">
      <c r="B30" s="97">
        <f t="shared" si="0"/>
        <v>2022</v>
      </c>
      <c r="C30" s="99">
        <v>44682</v>
      </c>
      <c r="D30" s="100">
        <v>17.68</v>
      </c>
      <c r="E30" s="105" t="e">
        <v>#N/A</v>
      </c>
      <c r="F30" s="111">
        <f t="shared" si="1"/>
        <v>17.875833333333333</v>
      </c>
      <c r="G30" s="104">
        <v>17.68</v>
      </c>
      <c r="H30" s="103"/>
      <c r="I30" s="100">
        <v>8.4493200000000002</v>
      </c>
      <c r="J30" s="105" t="e">
        <v>#N/A</v>
      </c>
      <c r="K30" s="104">
        <f t="shared" si="2"/>
        <v>6.6622300000000001</v>
      </c>
      <c r="L30" s="104">
        <v>8.4493200000000002</v>
      </c>
      <c r="M30" s="103"/>
    </row>
    <row r="31" spans="2:13" x14ac:dyDescent="0.3">
      <c r="B31" s="97">
        <f t="shared" si="0"/>
        <v>2022</v>
      </c>
      <c r="C31" s="99">
        <v>44713</v>
      </c>
      <c r="D31" s="100">
        <v>22.41</v>
      </c>
      <c r="E31" s="105" t="e">
        <v>#N/A</v>
      </c>
      <c r="F31" s="111">
        <f t="shared" si="1"/>
        <v>17.875833333333333</v>
      </c>
      <c r="G31" s="104">
        <v>22.41</v>
      </c>
      <c r="H31" s="103"/>
      <c r="I31" s="100">
        <v>7.9926000000000004</v>
      </c>
      <c r="J31" s="105" t="e">
        <v>#N/A</v>
      </c>
      <c r="K31" s="104">
        <f t="shared" si="2"/>
        <v>6.6622300000000001</v>
      </c>
      <c r="L31" s="104">
        <v>7.9926000000000004</v>
      </c>
      <c r="M31" s="103"/>
    </row>
    <row r="32" spans="2:13" x14ac:dyDescent="0.3">
      <c r="B32" s="97">
        <f t="shared" si="0"/>
        <v>2022</v>
      </c>
      <c r="C32" s="99">
        <v>44743</v>
      </c>
      <c r="D32" s="100">
        <v>24.57</v>
      </c>
      <c r="E32" s="105" t="e">
        <v>#N/A</v>
      </c>
      <c r="F32" s="111">
        <f t="shared" si="1"/>
        <v>17.875833333333333</v>
      </c>
      <c r="G32" s="104">
        <v>24.57</v>
      </c>
      <c r="H32" s="103"/>
      <c r="I32" s="100">
        <v>7.5566399999999998</v>
      </c>
      <c r="J32" s="105" t="e">
        <v>#N/A</v>
      </c>
      <c r="K32" s="104">
        <f t="shared" si="2"/>
        <v>6.6622300000000001</v>
      </c>
      <c r="L32" s="104">
        <v>7.5566399999999998</v>
      </c>
      <c r="M32" s="103"/>
    </row>
    <row r="33" spans="2:13" x14ac:dyDescent="0.3">
      <c r="B33" s="97">
        <f t="shared" si="0"/>
        <v>2022</v>
      </c>
      <c r="C33" s="99">
        <v>44774</v>
      </c>
      <c r="D33" s="100">
        <v>25.39</v>
      </c>
      <c r="E33" s="105" t="e">
        <v>#N/A</v>
      </c>
      <c r="F33" s="111">
        <f t="shared" si="1"/>
        <v>17.875833333333333</v>
      </c>
      <c r="G33" s="104">
        <v>25.39</v>
      </c>
      <c r="H33" s="103"/>
      <c r="I33" s="100">
        <v>9.1447800000000008</v>
      </c>
      <c r="J33" s="105" t="e">
        <v>#N/A</v>
      </c>
      <c r="K33" s="104">
        <f t="shared" si="2"/>
        <v>6.6622300000000001</v>
      </c>
      <c r="L33" s="104">
        <v>9.1447800000000008</v>
      </c>
      <c r="M33" s="103"/>
    </row>
    <row r="34" spans="2:13" x14ac:dyDescent="0.3">
      <c r="B34" s="97">
        <f t="shared" si="0"/>
        <v>2022</v>
      </c>
      <c r="C34" s="99">
        <v>44805</v>
      </c>
      <c r="D34" s="100">
        <v>24.52</v>
      </c>
      <c r="E34" s="105" t="e">
        <v>#N/A</v>
      </c>
      <c r="F34" s="111">
        <f t="shared" si="1"/>
        <v>17.875833333333333</v>
      </c>
      <c r="G34" s="104">
        <v>24.52</v>
      </c>
      <c r="H34" s="103"/>
      <c r="I34" s="100">
        <v>8.1794399999999996</v>
      </c>
      <c r="J34" s="105" t="e">
        <v>#N/A</v>
      </c>
      <c r="K34" s="104">
        <f t="shared" si="2"/>
        <v>6.6622300000000001</v>
      </c>
      <c r="L34" s="104">
        <v>8.1794399999999996</v>
      </c>
      <c r="M34" s="103"/>
    </row>
    <row r="35" spans="2:13" x14ac:dyDescent="0.3">
      <c r="B35" s="97">
        <f t="shared" si="0"/>
        <v>2022</v>
      </c>
      <c r="C35" s="99">
        <v>44835</v>
      </c>
      <c r="D35" s="100">
        <v>18.62</v>
      </c>
      <c r="E35" s="105" t="e">
        <v>#N/A</v>
      </c>
      <c r="F35" s="111">
        <f t="shared" si="1"/>
        <v>17.875833333333333</v>
      </c>
      <c r="G35" s="104">
        <v>18.62</v>
      </c>
      <c r="H35" s="103"/>
      <c r="I35" s="100">
        <v>5.8750799999999996</v>
      </c>
      <c r="J35" s="105" t="e">
        <v>#N/A</v>
      </c>
      <c r="K35" s="104">
        <f t="shared" si="2"/>
        <v>6.6622300000000001</v>
      </c>
      <c r="L35" s="104">
        <v>5.8750799999999996</v>
      </c>
      <c r="M35" s="103"/>
    </row>
    <row r="36" spans="2:13" x14ac:dyDescent="0.3">
      <c r="B36" s="97">
        <f t="shared" si="0"/>
        <v>2022</v>
      </c>
      <c r="C36" s="99">
        <v>44866</v>
      </c>
      <c r="D36" s="100">
        <v>15.56</v>
      </c>
      <c r="E36" s="105" t="e">
        <v>#N/A</v>
      </c>
      <c r="F36" s="111">
        <f t="shared" si="1"/>
        <v>17.875833333333333</v>
      </c>
      <c r="G36" s="104">
        <v>15.56</v>
      </c>
      <c r="H36" s="103"/>
      <c r="I36" s="100">
        <v>5.6570999999999998</v>
      </c>
      <c r="J36" s="105" t="e">
        <v>#N/A</v>
      </c>
      <c r="K36" s="111">
        <f t="shared" si="2"/>
        <v>6.6622300000000001</v>
      </c>
      <c r="L36" s="104">
        <v>5.6570999999999998</v>
      </c>
      <c r="M36" s="103"/>
    </row>
    <row r="37" spans="2:13" x14ac:dyDescent="0.3">
      <c r="B37" s="97">
        <f t="shared" si="0"/>
        <v>2022</v>
      </c>
      <c r="C37" s="99">
        <v>44896</v>
      </c>
      <c r="D37" s="100">
        <v>14.66</v>
      </c>
      <c r="E37" s="105" t="e">
        <v>#N/A</v>
      </c>
      <c r="F37" s="104"/>
      <c r="G37" s="104">
        <v>14.66</v>
      </c>
      <c r="H37" s="103"/>
      <c r="I37" s="100">
        <v>5.7401400000000002</v>
      </c>
      <c r="J37" s="105" t="e">
        <v>#N/A</v>
      </c>
      <c r="K37" s="104"/>
      <c r="L37" s="104">
        <v>5.7401400000000002</v>
      </c>
      <c r="M37" s="103"/>
    </row>
    <row r="38" spans="2:13" x14ac:dyDescent="0.3">
      <c r="B38" s="97">
        <f t="shared" si="0"/>
        <v>2023</v>
      </c>
      <c r="C38" s="99">
        <v>44927</v>
      </c>
      <c r="D38" s="100">
        <v>15.56</v>
      </c>
      <c r="E38" s="105" t="e">
        <v>#N/A</v>
      </c>
      <c r="F38" s="104"/>
      <c r="G38" s="104">
        <v>15.56</v>
      </c>
      <c r="H38" s="103"/>
      <c r="I38" s="100">
        <v>3.3942600000000001</v>
      </c>
      <c r="J38" s="105" t="e">
        <v>#N/A</v>
      </c>
      <c r="K38" s="104"/>
      <c r="L38" s="104">
        <v>3.3942600000000001</v>
      </c>
      <c r="M38" s="103"/>
    </row>
    <row r="39" spans="2:13" x14ac:dyDescent="0.3">
      <c r="B39" s="97">
        <f t="shared" si="0"/>
        <v>2023</v>
      </c>
      <c r="C39" s="99">
        <v>44958</v>
      </c>
      <c r="D39" s="100">
        <v>15.15</v>
      </c>
      <c r="E39" s="105" t="e">
        <v>#N/A</v>
      </c>
      <c r="F39" s="111">
        <f>AVERAGEIF($B$26:$B$97,B39,$G$26:$G$97)</f>
        <v>17.27416666666667</v>
      </c>
      <c r="G39" s="104">
        <v>15.15</v>
      </c>
      <c r="H39" s="103"/>
      <c r="I39" s="100">
        <v>2.47044</v>
      </c>
      <c r="J39" s="105" t="e">
        <v>#N/A</v>
      </c>
      <c r="K39" s="111">
        <f>AVERAGEIF($B$26:$B$97,B39,$L$26:$L$97)</f>
        <v>2.6321949999999998</v>
      </c>
      <c r="L39" s="104">
        <v>2.47044</v>
      </c>
      <c r="M39" s="103"/>
    </row>
    <row r="40" spans="2:13" x14ac:dyDescent="0.3">
      <c r="B40" s="97">
        <f t="shared" si="0"/>
        <v>2023</v>
      </c>
      <c r="C40" s="99">
        <v>44986</v>
      </c>
      <c r="D40" s="100">
        <v>13.88</v>
      </c>
      <c r="E40" s="105" t="e">
        <v>#N/A</v>
      </c>
      <c r="F40" s="104">
        <f t="shared" ref="F40:F48" si="3">AVERAGEIF($B$26:$B$97,B40,$G$26:$G$97)</f>
        <v>17.27416666666667</v>
      </c>
      <c r="G40" s="104">
        <v>13.88</v>
      </c>
      <c r="H40" s="103"/>
      <c r="I40" s="100">
        <v>2.39778</v>
      </c>
      <c r="J40" s="105" t="e">
        <v>#N/A</v>
      </c>
      <c r="K40" s="104">
        <f t="shared" ref="K40:K48" si="4">AVERAGEIF($B$26:$B$97,B40,$L$26:$L$97)</f>
        <v>2.6321949999999998</v>
      </c>
      <c r="L40" s="104">
        <v>2.39778</v>
      </c>
      <c r="M40" s="103"/>
    </row>
    <row r="41" spans="2:13" x14ac:dyDescent="0.3">
      <c r="B41" s="97">
        <f t="shared" si="0"/>
        <v>2023</v>
      </c>
      <c r="C41" s="99">
        <v>45017</v>
      </c>
      <c r="D41" s="100">
        <v>14.54</v>
      </c>
      <c r="E41" s="105" t="e">
        <v>#N/A</v>
      </c>
      <c r="F41" s="104">
        <f t="shared" si="3"/>
        <v>17.27416666666667</v>
      </c>
      <c r="G41" s="104">
        <v>14.54</v>
      </c>
      <c r="H41" s="103"/>
      <c r="I41" s="100">
        <v>2.2420800000000001</v>
      </c>
      <c r="J41" s="105" t="e">
        <v>#N/A</v>
      </c>
      <c r="K41" s="104">
        <f t="shared" si="4"/>
        <v>2.6321949999999998</v>
      </c>
      <c r="L41" s="104">
        <v>2.2420800000000001</v>
      </c>
      <c r="M41" s="103"/>
    </row>
    <row r="42" spans="2:13" x14ac:dyDescent="0.3">
      <c r="B42" s="97">
        <f t="shared" si="0"/>
        <v>2023</v>
      </c>
      <c r="C42" s="99">
        <v>45047</v>
      </c>
      <c r="D42" s="100">
        <v>16.86</v>
      </c>
      <c r="E42" s="105" t="e">
        <v>#N/A</v>
      </c>
      <c r="F42" s="104">
        <f t="shared" si="3"/>
        <v>17.27416666666667</v>
      </c>
      <c r="G42" s="104">
        <v>16.86</v>
      </c>
      <c r="H42" s="103"/>
      <c r="I42" s="100">
        <v>2.2317</v>
      </c>
      <c r="J42" s="105" t="e">
        <v>#N/A</v>
      </c>
      <c r="K42" s="104">
        <f t="shared" si="4"/>
        <v>2.6321949999999998</v>
      </c>
      <c r="L42" s="104">
        <v>2.2317</v>
      </c>
      <c r="M42" s="103"/>
    </row>
    <row r="43" spans="2:13" x14ac:dyDescent="0.3">
      <c r="B43" s="97">
        <f t="shared" si="0"/>
        <v>2023</v>
      </c>
      <c r="C43" s="99">
        <v>45078</v>
      </c>
      <c r="D43" s="100">
        <v>20.309999999999999</v>
      </c>
      <c r="E43" s="105" t="e">
        <v>#N/A</v>
      </c>
      <c r="F43" s="104">
        <f t="shared" si="3"/>
        <v>17.27416666666667</v>
      </c>
      <c r="G43" s="104">
        <v>20.309999999999999</v>
      </c>
      <c r="H43" s="103"/>
      <c r="I43" s="100">
        <v>2.2628400000000002</v>
      </c>
      <c r="J43" s="105" t="e">
        <v>#N/A</v>
      </c>
      <c r="K43" s="104">
        <f t="shared" si="4"/>
        <v>2.6321949999999998</v>
      </c>
      <c r="L43" s="104">
        <v>2.2628400000000002</v>
      </c>
      <c r="M43" s="103"/>
    </row>
    <row r="44" spans="2:13" x14ac:dyDescent="0.3">
      <c r="B44" s="97">
        <f t="shared" si="0"/>
        <v>2023</v>
      </c>
      <c r="C44" s="99">
        <v>45108</v>
      </c>
      <c r="D44" s="100">
        <v>22.18</v>
      </c>
      <c r="E44" s="105" t="e">
        <v>#N/A</v>
      </c>
      <c r="F44" s="104">
        <f t="shared" si="3"/>
        <v>17.27416666666667</v>
      </c>
      <c r="G44" s="104">
        <v>22.18</v>
      </c>
      <c r="H44" s="103"/>
      <c r="I44" s="100">
        <v>2.6469</v>
      </c>
      <c r="J44" s="105" t="e">
        <v>#N/A</v>
      </c>
      <c r="K44" s="104">
        <f t="shared" si="4"/>
        <v>2.6321949999999998</v>
      </c>
      <c r="L44" s="104">
        <v>2.6469</v>
      </c>
      <c r="M44" s="103"/>
    </row>
    <row r="45" spans="2:13" x14ac:dyDescent="0.3">
      <c r="B45" s="97">
        <f t="shared" si="0"/>
        <v>2023</v>
      </c>
      <c r="C45" s="99">
        <v>45139</v>
      </c>
      <c r="D45" s="100">
        <v>23.41</v>
      </c>
      <c r="E45" s="105" t="e">
        <v>#N/A</v>
      </c>
      <c r="F45" s="104">
        <f t="shared" si="3"/>
        <v>17.27416666666667</v>
      </c>
      <c r="G45" s="104">
        <v>23.41</v>
      </c>
      <c r="H45" s="103"/>
      <c r="I45" s="100">
        <v>2.6780400000000002</v>
      </c>
      <c r="J45" s="105" t="e">
        <v>#N/A</v>
      </c>
      <c r="K45" s="104">
        <f t="shared" si="4"/>
        <v>2.6321949999999998</v>
      </c>
      <c r="L45" s="104">
        <v>2.6780400000000002</v>
      </c>
      <c r="M45" s="103"/>
    </row>
    <row r="46" spans="2:13" x14ac:dyDescent="0.3">
      <c r="B46" s="97">
        <f t="shared" si="0"/>
        <v>2023</v>
      </c>
      <c r="C46" s="99">
        <v>45170</v>
      </c>
      <c r="D46" s="100">
        <v>22.05</v>
      </c>
      <c r="E46" s="105" t="e">
        <v>#N/A</v>
      </c>
      <c r="F46" s="104">
        <f t="shared" si="3"/>
        <v>17.27416666666667</v>
      </c>
      <c r="G46" s="104">
        <v>22.05</v>
      </c>
      <c r="H46" s="103"/>
      <c r="I46" s="100">
        <v>2.7403200000000001</v>
      </c>
      <c r="J46" s="105" t="e">
        <v>#N/A</v>
      </c>
      <c r="K46" s="104">
        <f t="shared" si="4"/>
        <v>2.6321949999999998</v>
      </c>
      <c r="L46" s="104">
        <v>2.7403200000000001</v>
      </c>
      <c r="M46" s="103"/>
    </row>
    <row r="47" spans="2:13" x14ac:dyDescent="0.3">
      <c r="B47" s="97">
        <f t="shared" si="0"/>
        <v>2023</v>
      </c>
      <c r="C47" s="99">
        <v>45200</v>
      </c>
      <c r="D47" s="100">
        <v>16.850000000000001</v>
      </c>
      <c r="E47" s="105" t="e">
        <v>#N/A</v>
      </c>
      <c r="F47" s="104">
        <f t="shared" si="3"/>
        <v>17.27416666666667</v>
      </c>
      <c r="G47" s="104">
        <v>16.850000000000001</v>
      </c>
      <c r="H47" s="103"/>
      <c r="I47" s="100">
        <v>3.0932400000000002</v>
      </c>
      <c r="J47" s="105" t="e">
        <v>#N/A</v>
      </c>
      <c r="K47" s="104">
        <f t="shared" si="4"/>
        <v>2.6321949999999998</v>
      </c>
      <c r="L47" s="104">
        <v>3.0932400000000002</v>
      </c>
      <c r="M47" s="103"/>
    </row>
    <row r="48" spans="2:13" x14ac:dyDescent="0.3">
      <c r="B48" s="97">
        <f t="shared" si="0"/>
        <v>2023</v>
      </c>
      <c r="C48" s="99">
        <v>45231</v>
      </c>
      <c r="D48" s="100">
        <v>13.47</v>
      </c>
      <c r="E48" s="105" t="e">
        <v>#N/A</v>
      </c>
      <c r="F48" s="111">
        <f t="shared" si="3"/>
        <v>17.27416666666667</v>
      </c>
      <c r="G48" s="104">
        <v>13.47</v>
      </c>
      <c r="H48" s="103"/>
      <c r="I48" s="100">
        <v>2.81298</v>
      </c>
      <c r="J48" s="105" t="e">
        <v>#N/A</v>
      </c>
      <c r="K48" s="111">
        <f t="shared" si="4"/>
        <v>2.6321949999999998</v>
      </c>
      <c r="L48" s="104">
        <v>2.81298</v>
      </c>
      <c r="M48" s="103"/>
    </row>
    <row r="49" spans="2:13" x14ac:dyDescent="0.3">
      <c r="B49" s="97">
        <f t="shared" si="0"/>
        <v>2023</v>
      </c>
      <c r="C49" s="99">
        <v>45261</v>
      </c>
      <c r="D49" s="100">
        <v>13.03</v>
      </c>
      <c r="E49" s="105" t="e">
        <v>#N/A</v>
      </c>
      <c r="F49" s="104"/>
      <c r="G49" s="104">
        <v>13.03</v>
      </c>
      <c r="H49" s="103"/>
      <c r="I49" s="100">
        <v>2.6157599999999999</v>
      </c>
      <c r="J49" s="105" t="e">
        <v>#N/A</v>
      </c>
      <c r="K49" s="104"/>
      <c r="L49" s="104">
        <v>2.6157599999999999</v>
      </c>
      <c r="M49" s="103"/>
    </row>
    <row r="50" spans="2:13" x14ac:dyDescent="0.3">
      <c r="B50" s="97">
        <f t="shared" si="0"/>
        <v>2024</v>
      </c>
      <c r="C50" s="99">
        <v>45292</v>
      </c>
      <c r="D50" s="100">
        <v>11.89</v>
      </c>
      <c r="E50" s="105" t="e">
        <v>#N/A</v>
      </c>
      <c r="F50" s="104"/>
      <c r="G50" s="104">
        <v>11.89</v>
      </c>
      <c r="H50" s="103"/>
      <c r="I50" s="100">
        <v>3.30402</v>
      </c>
      <c r="J50" s="105" t="e">
        <v>#N/A</v>
      </c>
      <c r="K50" s="104"/>
      <c r="L50" s="104">
        <v>3.30402</v>
      </c>
      <c r="M50" s="103"/>
    </row>
    <row r="51" spans="2:13" x14ac:dyDescent="0.3">
      <c r="B51" s="97">
        <f t="shared" si="0"/>
        <v>2024</v>
      </c>
      <c r="C51" s="99">
        <v>45323</v>
      </c>
      <c r="D51" s="100">
        <v>13.14</v>
      </c>
      <c r="E51" s="105" t="e">
        <v>#N/A</v>
      </c>
      <c r="F51" s="111">
        <f>AVERAGEIF($B$26:$B$97,B51,$G$26:$G$97)</f>
        <v>17.156666666666666</v>
      </c>
      <c r="G51" s="104">
        <v>13.14</v>
      </c>
      <c r="H51" s="103"/>
      <c r="I51" s="100">
        <v>1.78708</v>
      </c>
      <c r="J51" s="105" t="e">
        <v>#N/A</v>
      </c>
      <c r="K51" s="111">
        <f>AVERAGEIF($B$26:$B$97,B51,$L$26:$L$97)</f>
        <v>2.2788733333333333</v>
      </c>
      <c r="L51" s="104">
        <v>1.78708</v>
      </c>
      <c r="M51" s="103"/>
    </row>
    <row r="52" spans="2:13" x14ac:dyDescent="0.3">
      <c r="B52" s="97">
        <f t="shared" si="0"/>
        <v>2024</v>
      </c>
      <c r="C52" s="99">
        <v>45352</v>
      </c>
      <c r="D52" s="100">
        <v>13.66</v>
      </c>
      <c r="E52" s="105" t="e">
        <v>#N/A</v>
      </c>
      <c r="F52" s="104">
        <f t="shared" ref="F52:F60" si="5">AVERAGEIF($B$26:$B$97,B52,$G$26:$G$97)</f>
        <v>17.156666666666666</v>
      </c>
      <c r="G52" s="104">
        <v>13.66</v>
      </c>
      <c r="H52" s="103"/>
      <c r="I52" s="100">
        <v>1.5481100000000001</v>
      </c>
      <c r="J52" s="105" t="e">
        <v>#N/A</v>
      </c>
      <c r="K52" s="104">
        <f t="shared" ref="K52:K60" si="6">AVERAGEIF($B$26:$B$97,B52,$L$26:$L$97)</f>
        <v>2.2788733333333333</v>
      </c>
      <c r="L52" s="104">
        <v>1.5481100000000001</v>
      </c>
      <c r="M52" s="103"/>
    </row>
    <row r="53" spans="2:13" x14ac:dyDescent="0.3">
      <c r="B53" s="97">
        <f t="shared" si="0"/>
        <v>2024</v>
      </c>
      <c r="C53" s="99">
        <v>45383</v>
      </c>
      <c r="D53" s="100">
        <v>14.32</v>
      </c>
      <c r="E53" s="105" t="e">
        <v>#N/A</v>
      </c>
      <c r="F53" s="104">
        <f t="shared" si="5"/>
        <v>17.156666666666666</v>
      </c>
      <c r="G53" s="104">
        <v>14.32</v>
      </c>
      <c r="H53" s="103"/>
      <c r="I53" s="100">
        <v>1.6624000000000001</v>
      </c>
      <c r="J53" s="105" t="e">
        <v>#N/A</v>
      </c>
      <c r="K53" s="104">
        <f t="shared" si="6"/>
        <v>2.2788733333333333</v>
      </c>
      <c r="L53" s="104">
        <v>1.6624000000000001</v>
      </c>
      <c r="M53" s="103"/>
    </row>
    <row r="54" spans="2:13" x14ac:dyDescent="0.3">
      <c r="B54" s="97">
        <f t="shared" si="0"/>
        <v>2024</v>
      </c>
      <c r="C54" s="99">
        <v>45413</v>
      </c>
      <c r="D54" s="100">
        <v>17.670000000000002</v>
      </c>
      <c r="E54" s="105" t="e">
        <v>#N/A</v>
      </c>
      <c r="F54" s="104">
        <f t="shared" si="5"/>
        <v>17.156666666666666</v>
      </c>
      <c r="G54" s="104">
        <v>17.670000000000002</v>
      </c>
      <c r="H54" s="103"/>
      <c r="I54" s="100">
        <v>2.20268</v>
      </c>
      <c r="J54" s="105" t="e">
        <v>#N/A</v>
      </c>
      <c r="K54" s="104">
        <f t="shared" si="6"/>
        <v>2.2788733333333333</v>
      </c>
      <c r="L54" s="104">
        <v>2.20268</v>
      </c>
      <c r="M54" s="103"/>
    </row>
    <row r="55" spans="2:13" x14ac:dyDescent="0.3">
      <c r="B55" s="97">
        <f t="shared" si="0"/>
        <v>2024</v>
      </c>
      <c r="C55" s="99">
        <v>45444</v>
      </c>
      <c r="D55" s="100">
        <v>20.72</v>
      </c>
      <c r="E55" s="105" t="e">
        <v>#N/A</v>
      </c>
      <c r="F55" s="104">
        <f t="shared" si="5"/>
        <v>17.156666666666666</v>
      </c>
      <c r="G55" s="104">
        <v>20.72</v>
      </c>
      <c r="H55" s="103"/>
      <c r="I55" s="100">
        <v>2.6390600000000002</v>
      </c>
      <c r="J55" s="105" t="e">
        <v>#N/A</v>
      </c>
      <c r="K55" s="104">
        <f t="shared" si="6"/>
        <v>2.2788733333333333</v>
      </c>
      <c r="L55" s="104">
        <v>2.6390600000000002</v>
      </c>
      <c r="M55" s="103"/>
    </row>
    <row r="56" spans="2:13" x14ac:dyDescent="0.3">
      <c r="B56" s="97">
        <f t="shared" si="0"/>
        <v>2024</v>
      </c>
      <c r="C56" s="99">
        <v>45474</v>
      </c>
      <c r="D56" s="100">
        <v>22.78</v>
      </c>
      <c r="E56" s="105" t="e">
        <v>#N/A</v>
      </c>
      <c r="F56" s="104">
        <f t="shared" si="5"/>
        <v>17.156666666666666</v>
      </c>
      <c r="G56" s="104">
        <v>22.78</v>
      </c>
      <c r="H56" s="103"/>
      <c r="I56" s="100">
        <v>2.1507299999999998</v>
      </c>
      <c r="J56" s="105" t="e">
        <v>#N/A</v>
      </c>
      <c r="K56" s="104">
        <f t="shared" si="6"/>
        <v>2.2788733333333333</v>
      </c>
      <c r="L56" s="104">
        <v>2.1507299999999998</v>
      </c>
      <c r="M56" s="103"/>
    </row>
    <row r="57" spans="2:13" x14ac:dyDescent="0.3">
      <c r="B57" s="97">
        <f t="shared" si="0"/>
        <v>2024</v>
      </c>
      <c r="C57" s="99">
        <v>45505</v>
      </c>
      <c r="D57" s="100">
        <v>23.22</v>
      </c>
      <c r="E57" s="105" t="e">
        <v>#N/A</v>
      </c>
      <c r="F57" s="104">
        <f t="shared" si="5"/>
        <v>17.156666666666666</v>
      </c>
      <c r="G57" s="104">
        <v>23.22</v>
      </c>
      <c r="H57" s="103"/>
      <c r="I57" s="100">
        <v>2.0676100000000002</v>
      </c>
      <c r="J57" s="105" t="e">
        <v>#N/A</v>
      </c>
      <c r="K57" s="104">
        <f t="shared" si="6"/>
        <v>2.2788733333333333</v>
      </c>
      <c r="L57" s="104">
        <v>2.0676100000000002</v>
      </c>
      <c r="M57" s="103"/>
    </row>
    <row r="58" spans="2:13" x14ac:dyDescent="0.3">
      <c r="B58" s="97">
        <f t="shared" si="0"/>
        <v>2024</v>
      </c>
      <c r="C58" s="99">
        <v>45536</v>
      </c>
      <c r="D58" s="100">
        <v>22.46</v>
      </c>
      <c r="E58" s="105" t="e">
        <v>#N/A</v>
      </c>
      <c r="F58" s="104">
        <f t="shared" si="5"/>
        <v>17.156666666666666</v>
      </c>
      <c r="G58" s="104">
        <v>22.46</v>
      </c>
      <c r="H58" s="103"/>
      <c r="I58" s="100">
        <v>2.3689200000000001</v>
      </c>
      <c r="J58" s="105" t="e">
        <v>#N/A</v>
      </c>
      <c r="K58" s="104">
        <f t="shared" si="6"/>
        <v>2.2788733333333333</v>
      </c>
      <c r="L58" s="104">
        <v>2.3689200000000001</v>
      </c>
      <c r="M58" s="103"/>
    </row>
    <row r="59" spans="2:13" x14ac:dyDescent="0.3">
      <c r="B59" s="97">
        <f t="shared" si="0"/>
        <v>2024</v>
      </c>
      <c r="C59" s="99">
        <v>45566</v>
      </c>
      <c r="D59" s="100">
        <v>18.38</v>
      </c>
      <c r="E59" s="105" t="e">
        <v>#N/A</v>
      </c>
      <c r="F59" s="104">
        <f t="shared" si="5"/>
        <v>17.156666666666666</v>
      </c>
      <c r="G59" s="104">
        <v>18.38</v>
      </c>
      <c r="H59" s="103"/>
      <c r="I59" s="100">
        <v>2.2858000000000001</v>
      </c>
      <c r="J59" s="105" t="e">
        <v>#N/A</v>
      </c>
      <c r="K59" s="104">
        <f t="shared" si="6"/>
        <v>2.2788733333333333</v>
      </c>
      <c r="L59" s="104">
        <v>2.2858000000000001</v>
      </c>
      <c r="M59" s="103"/>
    </row>
    <row r="60" spans="2:13" x14ac:dyDescent="0.3">
      <c r="B60" s="97">
        <f t="shared" si="0"/>
        <v>2024</v>
      </c>
      <c r="C60" s="99">
        <v>45597</v>
      </c>
      <c r="D60" s="100">
        <v>14.79</v>
      </c>
      <c r="E60" s="105" t="e">
        <v>#N/A</v>
      </c>
      <c r="F60" s="111">
        <f t="shared" si="5"/>
        <v>17.156666666666666</v>
      </c>
      <c r="G60" s="104">
        <v>14.79</v>
      </c>
      <c r="H60" s="103"/>
      <c r="I60" s="100">
        <v>2.20268</v>
      </c>
      <c r="J60" s="105" t="e">
        <v>#N/A</v>
      </c>
      <c r="K60" s="111">
        <f t="shared" si="6"/>
        <v>2.2788733333333333</v>
      </c>
      <c r="L60" s="104">
        <v>2.20268</v>
      </c>
      <c r="M60" s="103"/>
    </row>
    <row r="61" spans="2:13" x14ac:dyDescent="0.3">
      <c r="B61" s="97">
        <f t="shared" si="0"/>
        <v>2024</v>
      </c>
      <c r="C61" s="99">
        <v>45627</v>
      </c>
      <c r="D61" s="100">
        <v>12.85</v>
      </c>
      <c r="E61" s="105" t="e">
        <v>#N/A</v>
      </c>
      <c r="F61" s="104"/>
      <c r="G61" s="104">
        <v>12.85</v>
      </c>
      <c r="H61" s="103"/>
      <c r="I61" s="100">
        <v>3.1273900000000001</v>
      </c>
      <c r="J61" s="105" t="e">
        <v>#N/A</v>
      </c>
      <c r="K61" s="104"/>
      <c r="L61" s="104">
        <v>3.1273900000000001</v>
      </c>
      <c r="M61" s="103"/>
    </row>
    <row r="62" spans="2:13" x14ac:dyDescent="0.3">
      <c r="B62" s="97">
        <f t="shared" si="0"/>
        <v>2025</v>
      </c>
      <c r="C62" s="99">
        <v>45658</v>
      </c>
      <c r="D62" s="100">
        <v>12.44</v>
      </c>
      <c r="E62" s="105" t="e">
        <v>#N/A</v>
      </c>
      <c r="F62" s="104"/>
      <c r="G62" s="104">
        <v>12.44</v>
      </c>
      <c r="H62" s="103"/>
      <c r="I62" s="100">
        <v>4.2910700000000004</v>
      </c>
      <c r="J62" s="105" t="e">
        <v>#N/A</v>
      </c>
      <c r="K62" s="104"/>
      <c r="L62" s="104">
        <v>4.2910700000000004</v>
      </c>
      <c r="M62" s="103"/>
    </row>
    <row r="63" spans="2:13" x14ac:dyDescent="0.3">
      <c r="B63" s="97">
        <f t="shared" si="0"/>
        <v>2025</v>
      </c>
      <c r="C63" s="99">
        <v>45689</v>
      </c>
      <c r="D63" s="100">
        <v>12.97</v>
      </c>
      <c r="E63" s="105" t="e">
        <v>#N/A</v>
      </c>
      <c r="F63" s="104">
        <f t="shared" ref="F63:F72" si="7">AVERAGEIF($B$26:$B$97,B63,$G$26:$G$97)</f>
        <v>18.627499999999998</v>
      </c>
      <c r="G63" s="104">
        <v>12.97</v>
      </c>
      <c r="H63" s="103"/>
      <c r="I63" s="100">
        <v>4.3534100000000002</v>
      </c>
      <c r="J63" s="105" t="e">
        <v>#N/A</v>
      </c>
      <c r="K63" s="111">
        <f>AVERAGEIF($B$26:$B$97,B63,$L$26:$L$97)</f>
        <v>3.6642066666666664</v>
      </c>
      <c r="L63" s="104">
        <v>4.3534100000000002</v>
      </c>
      <c r="M63" s="103"/>
    </row>
    <row r="64" spans="2:13" x14ac:dyDescent="0.3">
      <c r="B64" s="97">
        <f t="shared" si="0"/>
        <v>2025</v>
      </c>
      <c r="C64" s="99">
        <v>45717</v>
      </c>
      <c r="D64" s="100">
        <v>14.62</v>
      </c>
      <c r="E64" s="105" t="e">
        <v>#N/A</v>
      </c>
      <c r="F64" s="104">
        <f t="shared" si="7"/>
        <v>18.627499999999998</v>
      </c>
      <c r="G64" s="104">
        <v>14.62</v>
      </c>
      <c r="H64" s="103"/>
      <c r="I64" s="100">
        <v>4.2806800000000003</v>
      </c>
      <c r="J64" s="105" t="e">
        <v>#N/A</v>
      </c>
      <c r="K64" s="104">
        <f t="shared" ref="K64:K72" si="8">AVERAGEIF($B$26:$B$97,B64,$L$26:$L$97)</f>
        <v>3.6642066666666664</v>
      </c>
      <c r="L64" s="104">
        <v>4.2806800000000003</v>
      </c>
      <c r="M64" s="103"/>
    </row>
    <row r="65" spans="2:13" x14ac:dyDescent="0.3">
      <c r="B65" s="97">
        <f t="shared" si="0"/>
        <v>2025</v>
      </c>
      <c r="C65" s="99">
        <v>45748</v>
      </c>
      <c r="D65" s="100">
        <v>16.170000000000002</v>
      </c>
      <c r="E65" s="105" t="e">
        <v>#N/A</v>
      </c>
      <c r="F65" s="112">
        <f t="shared" si="7"/>
        <v>18.627499999999998</v>
      </c>
      <c r="G65" s="104">
        <v>16.170000000000002</v>
      </c>
      <c r="H65" s="103"/>
      <c r="I65" s="100">
        <v>3.5533800000000002</v>
      </c>
      <c r="J65" s="105" t="e">
        <v>#N/A</v>
      </c>
      <c r="K65" s="104">
        <f t="shared" si="8"/>
        <v>3.6642066666666664</v>
      </c>
      <c r="L65" s="104">
        <v>3.5533800000000002</v>
      </c>
      <c r="M65" s="103"/>
    </row>
    <row r="66" spans="2:13" x14ac:dyDescent="0.3">
      <c r="B66" s="97">
        <f t="shared" si="0"/>
        <v>2025</v>
      </c>
      <c r="C66" s="99">
        <v>45778</v>
      </c>
      <c r="D66" s="100">
        <v>19.239999999999998</v>
      </c>
      <c r="E66" s="105" t="e">
        <v>#N/A</v>
      </c>
      <c r="F66" s="112">
        <f t="shared" si="7"/>
        <v>18.627499999999998</v>
      </c>
      <c r="G66" s="104">
        <v>19.239999999999998</v>
      </c>
      <c r="H66" s="103"/>
      <c r="I66" s="100">
        <v>3.2416800000000001</v>
      </c>
      <c r="J66" s="105" t="e">
        <v>#N/A</v>
      </c>
      <c r="K66" s="104">
        <f t="shared" si="8"/>
        <v>3.6642066666666664</v>
      </c>
      <c r="L66" s="104">
        <v>3.2416800000000001</v>
      </c>
      <c r="M66" s="103"/>
    </row>
    <row r="67" spans="2:13" x14ac:dyDescent="0.3">
      <c r="B67" s="97">
        <f t="shared" si="0"/>
        <v>2025</v>
      </c>
      <c r="C67" s="99">
        <v>45809</v>
      </c>
      <c r="D67" s="100">
        <v>23.26</v>
      </c>
      <c r="E67" s="105" t="e">
        <v>#N/A</v>
      </c>
      <c r="F67" s="112">
        <f t="shared" si="7"/>
        <v>18.627499999999998</v>
      </c>
      <c r="G67" s="104">
        <v>23.26</v>
      </c>
      <c r="H67" s="103"/>
      <c r="I67" s="100">
        <v>3.1377799999999998</v>
      </c>
      <c r="J67" s="105" t="e">
        <v>#N/A</v>
      </c>
      <c r="K67" s="104">
        <f t="shared" si="8"/>
        <v>3.6642066666666664</v>
      </c>
      <c r="L67" s="104">
        <v>3.1377799999999998</v>
      </c>
      <c r="M67" s="103"/>
    </row>
    <row r="68" spans="2:13" x14ac:dyDescent="0.3">
      <c r="B68" s="97">
        <f t="shared" si="0"/>
        <v>2025</v>
      </c>
      <c r="C68" s="99">
        <v>45839</v>
      </c>
      <c r="D68" s="100">
        <v>25.41</v>
      </c>
      <c r="E68" s="105" t="e">
        <v>#N/A</v>
      </c>
      <c r="F68" s="112">
        <f t="shared" si="7"/>
        <v>18.627499999999998</v>
      </c>
      <c r="G68" s="104">
        <v>25.41</v>
      </c>
      <c r="H68" s="103"/>
      <c r="I68" s="100">
        <v>3.3248000000000002</v>
      </c>
      <c r="J68" s="105" t="e">
        <v>#N/A</v>
      </c>
      <c r="K68" s="104">
        <f t="shared" si="8"/>
        <v>3.6642066666666664</v>
      </c>
      <c r="L68" s="104">
        <v>3.3248000000000002</v>
      </c>
      <c r="M68" s="103"/>
    </row>
    <row r="69" spans="2:13" x14ac:dyDescent="0.3">
      <c r="B69" s="97">
        <f t="shared" si="0"/>
        <v>2025</v>
      </c>
      <c r="C69" s="99">
        <v>45870</v>
      </c>
      <c r="D69" s="100">
        <v>26.24</v>
      </c>
      <c r="E69" s="105" t="e">
        <v>#N/A</v>
      </c>
      <c r="F69" s="112">
        <f t="shared" si="7"/>
        <v>18.627499999999998</v>
      </c>
      <c r="G69" s="104">
        <v>26.24</v>
      </c>
      <c r="H69" s="103"/>
      <c r="I69" s="100">
        <v>3.0234899999999998</v>
      </c>
      <c r="J69" s="105" t="e">
        <v>#N/A</v>
      </c>
      <c r="K69" s="104">
        <f t="shared" si="8"/>
        <v>3.6642066666666664</v>
      </c>
      <c r="L69" s="104">
        <v>3.0234899999999998</v>
      </c>
      <c r="M69" s="103"/>
    </row>
    <row r="70" spans="2:13" x14ac:dyDescent="0.3">
      <c r="B70" s="97">
        <f t="shared" si="0"/>
        <v>2025</v>
      </c>
      <c r="C70" s="99">
        <v>45901</v>
      </c>
      <c r="D70" s="100">
        <v>24.7</v>
      </c>
      <c r="E70" s="105" t="e">
        <v>#N/A</v>
      </c>
      <c r="F70" s="112">
        <f t="shared" si="7"/>
        <v>18.627499999999998</v>
      </c>
      <c r="G70" s="104">
        <v>24.7</v>
      </c>
      <c r="H70" s="103"/>
      <c r="I70" s="100">
        <v>3.0858300000000001</v>
      </c>
      <c r="J70" s="105" t="e">
        <v>#N/A</v>
      </c>
      <c r="K70" s="104">
        <f t="shared" si="8"/>
        <v>3.6642066666666664</v>
      </c>
      <c r="L70" s="104">
        <v>3.0858300000000001</v>
      </c>
      <c r="M70" s="103"/>
    </row>
    <row r="71" spans="2:13" x14ac:dyDescent="0.3">
      <c r="B71" s="97">
        <f t="shared" si="0"/>
        <v>2025</v>
      </c>
      <c r="C71" s="99">
        <v>45931</v>
      </c>
      <c r="D71" s="100">
        <v>19.32</v>
      </c>
      <c r="E71" s="105" t="e">
        <v>#N/A</v>
      </c>
      <c r="F71" s="112">
        <f t="shared" si="7"/>
        <v>18.627499999999998</v>
      </c>
      <c r="G71" s="104">
        <v>19.32</v>
      </c>
      <c r="H71" s="103"/>
      <c r="I71" s="100">
        <v>3.3144100000000001</v>
      </c>
      <c r="J71" s="105" t="e">
        <v>#N/A</v>
      </c>
      <c r="K71" s="104">
        <f t="shared" si="8"/>
        <v>3.6642066666666664</v>
      </c>
      <c r="L71" s="104">
        <v>3.3144100000000001</v>
      </c>
      <c r="M71" s="103"/>
    </row>
    <row r="72" spans="2:13" x14ac:dyDescent="0.3">
      <c r="B72" s="97">
        <f t="shared" si="0"/>
        <v>2025</v>
      </c>
      <c r="C72" s="99">
        <v>45962</v>
      </c>
      <c r="D72" s="100">
        <v>15.07</v>
      </c>
      <c r="E72" s="105" t="e">
        <v>#N/A</v>
      </c>
      <c r="F72" s="104">
        <f t="shared" si="7"/>
        <v>18.627499999999998</v>
      </c>
      <c r="G72" s="104">
        <v>15.07</v>
      </c>
      <c r="H72" s="103"/>
      <c r="I72" s="100">
        <v>3.9378099999999998</v>
      </c>
      <c r="J72" s="105" t="e">
        <v>#N/A</v>
      </c>
      <c r="K72" s="111">
        <f t="shared" si="8"/>
        <v>3.6642066666666664</v>
      </c>
      <c r="L72" s="104">
        <v>3.9378099999999998</v>
      </c>
      <c r="M72" s="103"/>
    </row>
    <row r="73" spans="2:13" x14ac:dyDescent="0.3">
      <c r="B73" s="97">
        <f t="shared" si="0"/>
        <v>2025</v>
      </c>
      <c r="C73" s="99">
        <v>45992</v>
      </c>
      <c r="D73" s="100">
        <v>14.09</v>
      </c>
      <c r="E73" s="105" t="e">
        <v>#N/A</v>
      </c>
      <c r="F73" s="104"/>
      <c r="G73" s="104">
        <v>14.09</v>
      </c>
      <c r="H73" s="103"/>
      <c r="I73" s="100">
        <v>4.4261400000000002</v>
      </c>
      <c r="J73" s="105" t="e">
        <v>#N/A</v>
      </c>
      <c r="K73" s="104"/>
      <c r="L73" s="104">
        <v>4.4261400000000002</v>
      </c>
      <c r="M73" s="103"/>
    </row>
    <row r="74" spans="2:13" x14ac:dyDescent="0.3">
      <c r="B74" s="97">
        <f t="shared" ref="B74:B97" si="9">YEAR(C74)</f>
        <v>2026</v>
      </c>
      <c r="C74" s="99">
        <v>46023</v>
      </c>
      <c r="D74" s="100">
        <v>13.96</v>
      </c>
      <c r="E74" s="105" t="e">
        <v>#N/A</v>
      </c>
      <c r="F74" s="104"/>
      <c r="G74" s="104">
        <v>13.96</v>
      </c>
      <c r="H74" s="103"/>
      <c r="I74" s="100">
        <v>8.0210799999999995</v>
      </c>
      <c r="J74" s="105" t="e">
        <v>#N/A</v>
      </c>
      <c r="K74" s="104"/>
      <c r="L74" s="104">
        <v>8.0210799999999995</v>
      </c>
      <c r="M74" s="103"/>
    </row>
    <row r="75" spans="2:13" x14ac:dyDescent="0.3">
      <c r="B75" s="97">
        <f t="shared" si="9"/>
        <v>2026</v>
      </c>
      <c r="C75" s="99">
        <v>46054</v>
      </c>
      <c r="D75" s="100">
        <v>15.07</v>
      </c>
      <c r="E75" s="105" t="e">
        <v>#N/A</v>
      </c>
      <c r="F75" s="104">
        <f>AVERAGEIF($B$26:$B$97,B75,$G$26:$G$97)</f>
        <v>17.641111666666664</v>
      </c>
      <c r="G75" s="104">
        <v>15.07</v>
      </c>
      <c r="H75" s="103"/>
      <c r="I75" s="100">
        <v>3.76118</v>
      </c>
      <c r="J75" s="105" t="e">
        <v>#N/A</v>
      </c>
      <c r="K75" s="111">
        <f>AVERAGEIF($B$26:$B$97,B75,$L$26:$L$97)</f>
        <v>3.639726916666667</v>
      </c>
      <c r="L75" s="104">
        <v>3.76118</v>
      </c>
      <c r="M75" s="103"/>
    </row>
    <row r="76" spans="2:13" x14ac:dyDescent="0.3">
      <c r="B76" s="97">
        <f t="shared" si="9"/>
        <v>2026</v>
      </c>
      <c r="C76" s="99">
        <v>46082</v>
      </c>
      <c r="D76" s="100">
        <v>15.446389999999999</v>
      </c>
      <c r="E76" s="105" t="e">
        <v>#N/A</v>
      </c>
      <c r="F76" s="104">
        <f t="shared" ref="F76:F84" si="10">AVERAGEIF($B$26:$B$97,B76,$G$26:$G$97)</f>
        <v>17.641111666666664</v>
      </c>
      <c r="G76" s="104">
        <v>15.446389999999999</v>
      </c>
      <c r="H76" s="103"/>
      <c r="I76" s="100">
        <v>3.15856</v>
      </c>
      <c r="J76" s="105" t="e">
        <v>#N/A</v>
      </c>
      <c r="K76" s="104">
        <f t="shared" ref="K76:K84" si="11">AVERAGEIF($B$26:$B$97,B76,$L$26:$L$97)</f>
        <v>3.639726916666667</v>
      </c>
      <c r="L76" s="104">
        <v>3.15856</v>
      </c>
      <c r="M76" s="103"/>
    </row>
    <row r="77" spans="2:13" x14ac:dyDescent="0.3">
      <c r="B77" s="97">
        <f t="shared" si="9"/>
        <v>2026</v>
      </c>
      <c r="C77" s="99">
        <v>46113</v>
      </c>
      <c r="D77" s="100">
        <v>15.7986</v>
      </c>
      <c r="E77" s="105">
        <v>15.7986</v>
      </c>
      <c r="F77" s="104">
        <f t="shared" si="10"/>
        <v>17.641111666666664</v>
      </c>
      <c r="G77" s="104">
        <v>15.7986</v>
      </c>
      <c r="H77" s="103"/>
      <c r="I77" s="100">
        <v>2.8780299999999999</v>
      </c>
      <c r="J77" s="105">
        <v>2.8780299999999999</v>
      </c>
      <c r="K77" s="104">
        <f t="shared" si="11"/>
        <v>3.639726916666667</v>
      </c>
      <c r="L77" s="104">
        <v>2.8780299999999999</v>
      </c>
      <c r="M77" s="103"/>
    </row>
    <row r="78" spans="2:13" x14ac:dyDescent="0.3">
      <c r="B78" s="97">
        <f t="shared" si="9"/>
        <v>2026</v>
      </c>
      <c r="C78" s="99">
        <v>46143</v>
      </c>
      <c r="D78" s="100" t="e">
        <v>#N/A</v>
      </c>
      <c r="E78" s="105">
        <v>18.213069999999998</v>
      </c>
      <c r="F78" s="104">
        <f t="shared" si="10"/>
        <v>17.641111666666664</v>
      </c>
      <c r="G78" s="104">
        <v>18.213069999999998</v>
      </c>
      <c r="H78" s="103"/>
      <c r="I78" s="100" t="e">
        <v>#N/A</v>
      </c>
      <c r="J78" s="105">
        <v>2.9040599999999999</v>
      </c>
      <c r="K78" s="104">
        <f t="shared" si="11"/>
        <v>3.639726916666667</v>
      </c>
      <c r="L78" s="104">
        <v>2.9040599999999999</v>
      </c>
      <c r="M78" s="103"/>
    </row>
    <row r="79" spans="2:13" x14ac:dyDescent="0.3">
      <c r="B79" s="97">
        <f t="shared" si="9"/>
        <v>2026</v>
      </c>
      <c r="C79" s="99">
        <v>46174</v>
      </c>
      <c r="D79" s="100" t="e">
        <v>#N/A</v>
      </c>
      <c r="E79" s="105">
        <v>21.568639999999998</v>
      </c>
      <c r="F79" s="104">
        <f t="shared" si="10"/>
        <v>17.641111666666664</v>
      </c>
      <c r="G79" s="104">
        <v>21.568639999999998</v>
      </c>
      <c r="H79" s="103"/>
      <c r="I79" s="100" t="e">
        <v>#N/A</v>
      </c>
      <c r="J79" s="105">
        <v>3.0399970000000001</v>
      </c>
      <c r="K79" s="104">
        <f t="shared" si="11"/>
        <v>3.639726916666667</v>
      </c>
      <c r="L79" s="104">
        <v>3.0399970000000001</v>
      </c>
      <c r="M79" s="103"/>
    </row>
    <row r="80" spans="2:13" x14ac:dyDescent="0.3">
      <c r="B80" s="97">
        <f t="shared" si="9"/>
        <v>2026</v>
      </c>
      <c r="C80" s="99">
        <v>46204</v>
      </c>
      <c r="D80" s="100" t="e">
        <v>#N/A</v>
      </c>
      <c r="E80" s="105">
        <v>23.058520000000001</v>
      </c>
      <c r="F80" s="104">
        <f t="shared" si="10"/>
        <v>17.641111666666664</v>
      </c>
      <c r="G80" s="104">
        <v>23.058520000000001</v>
      </c>
      <c r="H80" s="103"/>
      <c r="I80" s="100" t="e">
        <v>#N/A</v>
      </c>
      <c r="J80" s="105">
        <v>3.15672</v>
      </c>
      <c r="K80" s="104">
        <f t="shared" si="11"/>
        <v>3.639726916666667</v>
      </c>
      <c r="L80" s="104">
        <v>3.15672</v>
      </c>
      <c r="M80" s="103"/>
    </row>
    <row r="81" spans="2:13" x14ac:dyDescent="0.3">
      <c r="B81" s="97">
        <f t="shared" si="9"/>
        <v>2026</v>
      </c>
      <c r="C81" s="99">
        <v>46235</v>
      </c>
      <c r="D81" s="100" t="e">
        <v>#N/A</v>
      </c>
      <c r="E81" s="105">
        <v>23.454979999999999</v>
      </c>
      <c r="F81" s="104">
        <f t="shared" si="10"/>
        <v>17.641111666666664</v>
      </c>
      <c r="G81" s="104">
        <v>23.454979999999999</v>
      </c>
      <c r="H81" s="103"/>
      <c r="I81" s="100" t="e">
        <v>#N/A</v>
      </c>
      <c r="J81" s="105">
        <v>3.179567</v>
      </c>
      <c r="K81" s="104">
        <f t="shared" si="11"/>
        <v>3.639726916666667</v>
      </c>
      <c r="L81" s="104">
        <v>3.179567</v>
      </c>
      <c r="M81" s="103"/>
    </row>
    <row r="82" spans="2:13" x14ac:dyDescent="0.3">
      <c r="B82" s="97">
        <f t="shared" si="9"/>
        <v>2026</v>
      </c>
      <c r="C82" s="99">
        <v>46266</v>
      </c>
      <c r="D82" s="100" t="e">
        <v>#N/A</v>
      </c>
      <c r="E82" s="105">
        <v>21.903479999999998</v>
      </c>
      <c r="F82" s="104">
        <f t="shared" si="10"/>
        <v>17.641111666666664</v>
      </c>
      <c r="G82" s="104">
        <v>21.903479999999998</v>
      </c>
      <c r="H82" s="103"/>
      <c r="I82" s="100" t="e">
        <v>#N/A</v>
      </c>
      <c r="J82" s="105">
        <v>3.2515299999999998</v>
      </c>
      <c r="K82" s="104">
        <f t="shared" si="11"/>
        <v>3.639726916666667</v>
      </c>
      <c r="L82" s="104">
        <v>3.2515299999999998</v>
      </c>
      <c r="M82" s="103"/>
    </row>
    <row r="83" spans="2:13" x14ac:dyDescent="0.3">
      <c r="B83" s="97">
        <f t="shared" si="9"/>
        <v>2026</v>
      </c>
      <c r="C83" s="99">
        <v>46296</v>
      </c>
      <c r="D83" s="100" t="e">
        <v>#N/A</v>
      </c>
      <c r="E83" s="105">
        <v>16.95664</v>
      </c>
      <c r="F83" s="104">
        <f t="shared" si="10"/>
        <v>17.641111666666664</v>
      </c>
      <c r="G83" s="104">
        <v>16.95664</v>
      </c>
      <c r="H83" s="103"/>
      <c r="I83" s="100" t="e">
        <v>#N/A</v>
      </c>
      <c r="J83" s="105">
        <v>3.2162950000000001</v>
      </c>
      <c r="K83" s="104">
        <f t="shared" si="11"/>
        <v>3.639726916666667</v>
      </c>
      <c r="L83" s="104">
        <v>3.2162950000000001</v>
      </c>
      <c r="M83" s="103"/>
    </row>
    <row r="84" spans="2:13" x14ac:dyDescent="0.3">
      <c r="B84" s="97">
        <f t="shared" si="9"/>
        <v>2026</v>
      </c>
      <c r="C84" s="99">
        <v>46327</v>
      </c>
      <c r="D84" s="100" t="e">
        <v>#N/A</v>
      </c>
      <c r="E84" s="105">
        <v>13.58183</v>
      </c>
      <c r="F84" s="104">
        <f t="shared" si="10"/>
        <v>17.641111666666664</v>
      </c>
      <c r="G84" s="104">
        <v>13.58183</v>
      </c>
      <c r="H84" s="103"/>
      <c r="I84" s="100" t="e">
        <v>#N/A</v>
      </c>
      <c r="J84" s="105">
        <v>3.3120620000000001</v>
      </c>
      <c r="K84" s="111">
        <f t="shared" si="11"/>
        <v>3.639726916666667</v>
      </c>
      <c r="L84" s="104">
        <v>3.3120620000000001</v>
      </c>
      <c r="M84" s="103"/>
    </row>
    <row r="85" spans="2:13" x14ac:dyDescent="0.3">
      <c r="B85" s="97">
        <f t="shared" si="9"/>
        <v>2026</v>
      </c>
      <c r="C85" s="99">
        <v>46357</v>
      </c>
      <c r="D85" s="100" t="e">
        <v>#N/A</v>
      </c>
      <c r="E85" s="105">
        <v>12.681190000000001</v>
      </c>
      <c r="F85" s="104"/>
      <c r="G85" s="104">
        <v>12.681190000000001</v>
      </c>
      <c r="H85" s="103"/>
      <c r="I85" s="100" t="e">
        <v>#N/A</v>
      </c>
      <c r="J85" s="105">
        <v>3.7976420000000002</v>
      </c>
      <c r="K85" s="104"/>
      <c r="L85" s="104">
        <v>3.7976420000000002</v>
      </c>
      <c r="M85" s="103"/>
    </row>
    <row r="86" spans="2:13" x14ac:dyDescent="0.3">
      <c r="B86" s="97">
        <f t="shared" si="9"/>
        <v>2027</v>
      </c>
      <c r="C86" s="99">
        <v>46388</v>
      </c>
      <c r="D86" s="100" t="e">
        <v>#N/A</v>
      </c>
      <c r="E86" s="105">
        <v>12.23898</v>
      </c>
      <c r="F86" s="104"/>
      <c r="G86" s="104">
        <v>12.23898</v>
      </c>
      <c r="H86" s="103"/>
      <c r="I86" s="100" t="e">
        <v>#N/A</v>
      </c>
      <c r="J86" s="105">
        <v>3.9913780000000001</v>
      </c>
      <c r="K86" s="104"/>
      <c r="L86" s="104">
        <v>3.9913780000000001</v>
      </c>
      <c r="M86" s="103"/>
    </row>
    <row r="87" spans="2:13" x14ac:dyDescent="0.3">
      <c r="B87" s="97">
        <f t="shared" si="9"/>
        <v>2027</v>
      </c>
      <c r="C87" s="99">
        <v>46419</v>
      </c>
      <c r="D87" s="100" t="e">
        <v>#N/A</v>
      </c>
      <c r="E87" s="105">
        <v>12.908810000000001</v>
      </c>
      <c r="F87" s="111">
        <f>AVERAGEIF($B$26:$B$97,B87,$G$26:$G$97)</f>
        <v>16.009023333333332</v>
      </c>
      <c r="G87" s="104">
        <v>12.908810000000001</v>
      </c>
      <c r="H87" s="103"/>
      <c r="I87" s="100" t="e">
        <v>#N/A</v>
      </c>
      <c r="J87" s="105">
        <v>3.4989590000000002</v>
      </c>
      <c r="K87" s="111">
        <f>AVERAGEIF($B$26:$B$97,B87,$L$26:$L$97)</f>
        <v>3.3019404166666662</v>
      </c>
      <c r="L87" s="104">
        <v>3.4989590000000002</v>
      </c>
      <c r="M87" s="103"/>
    </row>
    <row r="88" spans="2:13" x14ac:dyDescent="0.3">
      <c r="B88" s="97">
        <f t="shared" si="9"/>
        <v>2027</v>
      </c>
      <c r="C88" s="99">
        <v>46447</v>
      </c>
      <c r="D88" s="100" t="e">
        <v>#N/A</v>
      </c>
      <c r="E88" s="105">
        <v>13.24503</v>
      </c>
      <c r="F88" s="104">
        <f t="shared" ref="F88:F96" si="12">AVERAGEIF($B$26:$B$97,B88,$G$26:$G$97)</f>
        <v>16.009023333333332</v>
      </c>
      <c r="G88" s="104">
        <v>13.24503</v>
      </c>
      <c r="H88" s="103"/>
      <c r="I88" s="100" t="e">
        <v>#N/A</v>
      </c>
      <c r="J88" s="105">
        <v>3.1871499999999999</v>
      </c>
      <c r="K88" s="104">
        <f t="shared" ref="K88:K96" si="13">AVERAGEIF($B$26:$B$97,B88,$L$26:$L$97)</f>
        <v>3.3019404166666662</v>
      </c>
      <c r="L88" s="104">
        <v>3.1871499999999999</v>
      </c>
      <c r="M88" s="103"/>
    </row>
    <row r="89" spans="2:13" x14ac:dyDescent="0.3">
      <c r="B89" s="97">
        <f t="shared" si="9"/>
        <v>2027</v>
      </c>
      <c r="C89" s="99">
        <v>46478</v>
      </c>
      <c r="D89" s="100" t="e">
        <v>#N/A</v>
      </c>
      <c r="E89" s="105">
        <v>13.651619999999999</v>
      </c>
      <c r="F89" s="104">
        <f t="shared" si="12"/>
        <v>16.009023333333332</v>
      </c>
      <c r="G89" s="104">
        <v>13.651619999999999</v>
      </c>
      <c r="H89" s="103"/>
      <c r="I89" s="100" t="e">
        <v>#N/A</v>
      </c>
      <c r="J89" s="105">
        <v>2.9787530000000002</v>
      </c>
      <c r="K89" s="104">
        <f t="shared" si="13"/>
        <v>3.3019404166666662</v>
      </c>
      <c r="L89" s="104">
        <v>2.9787530000000002</v>
      </c>
      <c r="M89" s="103"/>
    </row>
    <row r="90" spans="2:13" x14ac:dyDescent="0.3">
      <c r="B90" s="97">
        <f t="shared" si="9"/>
        <v>2027</v>
      </c>
      <c r="C90" s="99">
        <v>46508</v>
      </c>
      <c r="D90" s="100" t="e">
        <v>#N/A</v>
      </c>
      <c r="E90" s="105">
        <v>16.189710000000002</v>
      </c>
      <c r="F90" s="104">
        <f t="shared" si="12"/>
        <v>16.009023333333332</v>
      </c>
      <c r="G90" s="104">
        <v>16.189710000000002</v>
      </c>
      <c r="H90" s="103"/>
      <c r="I90" s="100" t="e">
        <v>#N/A</v>
      </c>
      <c r="J90" s="105">
        <v>2.7965230000000001</v>
      </c>
      <c r="K90" s="104">
        <f t="shared" si="13"/>
        <v>3.3019404166666662</v>
      </c>
      <c r="L90" s="104">
        <v>2.7965230000000001</v>
      </c>
      <c r="M90" s="103"/>
    </row>
    <row r="91" spans="2:13" x14ac:dyDescent="0.3">
      <c r="B91" s="97">
        <f t="shared" si="9"/>
        <v>2027</v>
      </c>
      <c r="C91" s="99">
        <v>46539</v>
      </c>
      <c r="D91" s="100" t="e">
        <v>#N/A</v>
      </c>
      <c r="E91" s="105">
        <v>19.390270000000001</v>
      </c>
      <c r="F91" s="104">
        <f t="shared" si="12"/>
        <v>16.009023333333332</v>
      </c>
      <c r="G91" s="104">
        <v>19.390270000000001</v>
      </c>
      <c r="H91" s="103"/>
      <c r="I91" s="100" t="e">
        <v>#N/A</v>
      </c>
      <c r="J91" s="105">
        <v>3.0149319999999999</v>
      </c>
      <c r="K91" s="104">
        <f t="shared" si="13"/>
        <v>3.3019404166666662</v>
      </c>
      <c r="L91" s="104">
        <v>3.0149319999999999</v>
      </c>
      <c r="M91" s="103"/>
    </row>
    <row r="92" spans="2:13" x14ac:dyDescent="0.3">
      <c r="B92" s="97">
        <f t="shared" si="9"/>
        <v>2027</v>
      </c>
      <c r="C92" s="99">
        <v>46569</v>
      </c>
      <c r="D92" s="100" t="e">
        <v>#N/A</v>
      </c>
      <c r="E92" s="105">
        <v>21.02215</v>
      </c>
      <c r="F92" s="104">
        <f t="shared" si="12"/>
        <v>16.009023333333332</v>
      </c>
      <c r="G92" s="104">
        <v>21.02215</v>
      </c>
      <c r="H92" s="103"/>
      <c r="I92" s="100" t="e">
        <v>#N/A</v>
      </c>
      <c r="J92" s="105">
        <v>3.144568</v>
      </c>
      <c r="K92" s="104">
        <f t="shared" si="13"/>
        <v>3.3019404166666662</v>
      </c>
      <c r="L92" s="104">
        <v>3.144568</v>
      </c>
      <c r="M92" s="103"/>
    </row>
    <row r="93" spans="2:13" x14ac:dyDescent="0.3">
      <c r="B93" s="97">
        <f t="shared" si="9"/>
        <v>2027</v>
      </c>
      <c r="C93" s="99">
        <v>46600</v>
      </c>
      <c r="D93" s="100" t="e">
        <v>#N/A</v>
      </c>
      <c r="E93" s="105">
        <v>21.70251</v>
      </c>
      <c r="F93" s="104">
        <f t="shared" si="12"/>
        <v>16.009023333333332</v>
      </c>
      <c r="G93" s="104">
        <v>21.70251</v>
      </c>
      <c r="H93" s="103"/>
      <c r="I93" s="100" t="e">
        <v>#N/A</v>
      </c>
      <c r="J93" s="105">
        <v>3.339747</v>
      </c>
      <c r="K93" s="104">
        <f t="shared" si="13"/>
        <v>3.3019404166666662</v>
      </c>
      <c r="L93" s="104">
        <v>3.339747</v>
      </c>
      <c r="M93" s="103"/>
    </row>
    <row r="94" spans="2:13" x14ac:dyDescent="0.3">
      <c r="B94" s="97">
        <f t="shared" si="9"/>
        <v>2027</v>
      </c>
      <c r="C94" s="99">
        <v>46631</v>
      </c>
      <c r="D94" s="100" t="e">
        <v>#N/A</v>
      </c>
      <c r="E94" s="105">
        <v>20.531400000000001</v>
      </c>
      <c r="F94" s="104">
        <f t="shared" si="12"/>
        <v>16.009023333333332</v>
      </c>
      <c r="G94" s="104">
        <v>20.531400000000001</v>
      </c>
      <c r="H94" s="103"/>
      <c r="I94" s="100" t="e">
        <v>#N/A</v>
      </c>
      <c r="J94" s="105">
        <v>3.3230119999999999</v>
      </c>
      <c r="K94" s="104">
        <f t="shared" si="13"/>
        <v>3.3019404166666662</v>
      </c>
      <c r="L94" s="104">
        <v>3.3230119999999999</v>
      </c>
      <c r="M94" s="103"/>
    </row>
    <row r="95" spans="2:13" x14ac:dyDescent="0.3">
      <c r="B95" s="97">
        <f t="shared" si="9"/>
        <v>2027</v>
      </c>
      <c r="C95" s="99">
        <v>46661</v>
      </c>
      <c r="D95" s="100" t="e">
        <v>#N/A</v>
      </c>
      <c r="E95" s="105">
        <v>16.038029999999999</v>
      </c>
      <c r="F95" s="104">
        <f t="shared" si="12"/>
        <v>16.009023333333332</v>
      </c>
      <c r="G95" s="104">
        <v>16.038029999999999</v>
      </c>
      <c r="H95" s="103"/>
      <c r="I95" s="100" t="e">
        <v>#N/A</v>
      </c>
      <c r="J95" s="105">
        <v>3.0660539999999998</v>
      </c>
      <c r="K95" s="104">
        <f t="shared" si="13"/>
        <v>3.3019404166666662</v>
      </c>
      <c r="L95" s="104">
        <v>3.0660539999999998</v>
      </c>
      <c r="M95" s="103"/>
    </row>
    <row r="96" spans="2:13" x14ac:dyDescent="0.3">
      <c r="B96" s="97">
        <f t="shared" si="9"/>
        <v>2027</v>
      </c>
      <c r="C96" s="99">
        <v>46692</v>
      </c>
      <c r="D96" s="100" t="e">
        <v>#N/A</v>
      </c>
      <c r="E96" s="105">
        <v>12.97396</v>
      </c>
      <c r="F96" s="111">
        <f t="shared" si="12"/>
        <v>16.009023333333332</v>
      </c>
      <c r="G96" s="104">
        <v>12.97396</v>
      </c>
      <c r="H96" s="103"/>
      <c r="I96" s="100" t="e">
        <v>#N/A</v>
      </c>
      <c r="J96" s="105">
        <v>3.346276</v>
      </c>
      <c r="K96" s="111">
        <f t="shared" si="13"/>
        <v>3.3019404166666662</v>
      </c>
      <c r="L96" s="104">
        <v>3.346276</v>
      </c>
      <c r="M96" s="103"/>
    </row>
    <row r="97" spans="2:13" x14ac:dyDescent="0.3">
      <c r="B97" s="97">
        <f t="shared" si="9"/>
        <v>2027</v>
      </c>
      <c r="C97" s="99">
        <v>46722</v>
      </c>
      <c r="D97" s="100" t="e">
        <v>#N/A</v>
      </c>
      <c r="E97" s="105">
        <v>12.215809999999999</v>
      </c>
      <c r="F97" s="104"/>
      <c r="G97" s="104">
        <v>12.215809999999999</v>
      </c>
      <c r="H97" s="103"/>
      <c r="I97" s="100" t="e">
        <v>#N/A</v>
      </c>
      <c r="J97" s="105">
        <v>3.9359329999999999</v>
      </c>
      <c r="K97" s="104"/>
      <c r="L97" s="104">
        <v>3.9359329999999999</v>
      </c>
      <c r="M97" s="103"/>
    </row>
    <row r="98" spans="2:13" x14ac:dyDescent="0.3">
      <c r="G98" s="104"/>
    </row>
    <row r="109" spans="2:13" x14ac:dyDescent="0.3">
      <c r="G109" s="104"/>
    </row>
    <row r="110" spans="2:13" x14ac:dyDescent="0.3">
      <c r="G110" s="104"/>
    </row>
    <row r="111" spans="2:13" x14ac:dyDescent="0.3">
      <c r="B111" s="23"/>
      <c r="G111" s="104"/>
    </row>
    <row r="112" spans="2:13" x14ac:dyDescent="0.3">
      <c r="B112" s="23" t="s">
        <v>1003</v>
      </c>
      <c r="G112" s="104"/>
    </row>
    <row r="113" spans="7:7" x14ac:dyDescent="0.3">
      <c r="G113" s="104"/>
    </row>
    <row r="114" spans="7:7" x14ac:dyDescent="0.3">
      <c r="G114" s="104"/>
    </row>
    <row r="115" spans="7:7" x14ac:dyDescent="0.3">
      <c r="G115" s="104"/>
    </row>
    <row r="116" spans="7:7" x14ac:dyDescent="0.3">
      <c r="G116" s="104"/>
    </row>
    <row r="117" spans="7:7" x14ac:dyDescent="0.3">
      <c r="G117" s="104"/>
    </row>
    <row r="118" spans="7:7" x14ac:dyDescent="0.3">
      <c r="G118" s="104"/>
    </row>
    <row r="119" spans="7:7" x14ac:dyDescent="0.3">
      <c r="G119" s="104"/>
    </row>
    <row r="120" spans="7:7" x14ac:dyDescent="0.3">
      <c r="G120" s="104"/>
    </row>
    <row r="121" spans="7:7" x14ac:dyDescent="0.3">
      <c r="G121" s="104"/>
    </row>
    <row r="122" spans="7:7" x14ac:dyDescent="0.3">
      <c r="G122" s="104"/>
    </row>
    <row r="123" spans="7:7" x14ac:dyDescent="0.3">
      <c r="G123" s="104"/>
    </row>
    <row r="124" spans="7:7" x14ac:dyDescent="0.3">
      <c r="G124" s="104"/>
    </row>
    <row r="125" spans="7:7" x14ac:dyDescent="0.3">
      <c r="G125" s="104"/>
    </row>
    <row r="126" spans="7:7" x14ac:dyDescent="0.3">
      <c r="G126" s="104"/>
    </row>
    <row r="127" spans="7:7" x14ac:dyDescent="0.3">
      <c r="G127" s="104"/>
    </row>
    <row r="128" spans="7:7" x14ac:dyDescent="0.3">
      <c r="G128" s="104"/>
    </row>
    <row r="129" spans="7:7" x14ac:dyDescent="0.3">
      <c r="G129" s="104"/>
    </row>
    <row r="130" spans="7:7" x14ac:dyDescent="0.3">
      <c r="G130" s="104"/>
    </row>
    <row r="131" spans="7:7" x14ac:dyDescent="0.3">
      <c r="G131" s="104"/>
    </row>
  </sheetData>
  <mergeCells count="2">
    <mergeCell ref="D24:H24"/>
    <mergeCell ref="J24:M24"/>
  </mergeCells>
  <conditionalFormatting sqref="D26:E97">
    <cfRule type="expression" dxfId="8" priority="7" stopIfTrue="1">
      <formula>ISNA(D26)</formula>
    </cfRule>
  </conditionalFormatting>
  <conditionalFormatting sqref="I26:J97">
    <cfRule type="expression" dxfId="7" priority="1" stopIfTrue="1">
      <formula>ISNA(I26)</formula>
    </cfRule>
  </conditionalFormatting>
  <hyperlinks>
    <hyperlink ref="A3" location="Contents!A1" display="Return to Contents" xr:uid="{00000000-0004-0000-1800-000000000000}"/>
  </hyperlinks>
  <pageMargins left="0.7" right="0.7" top="0.75" bottom="0.75" header="0.3" footer="0.3"/>
  <pageSetup orientation="portrait" verticalDpi="599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9">
    <pageSetUpPr fitToPage="1"/>
  </sheetPr>
  <dimension ref="A1:AE120"/>
  <sheetViews>
    <sheetView zoomScaleNormal="100" workbookViewId="0"/>
  </sheetViews>
  <sheetFormatPr defaultColWidth="9.33203125" defaultRowHeight="13.2" x14ac:dyDescent="0.25"/>
  <cols>
    <col min="1" max="1" width="9.33203125" style="70"/>
    <col min="2" max="2" width="10.5546875" style="70" customWidth="1"/>
    <col min="3" max="3" width="7.44140625" style="70" bestFit="1" customWidth="1"/>
    <col min="4" max="4" width="9.88671875" style="70" bestFit="1" customWidth="1"/>
    <col min="5" max="5" width="12.109375" style="70" customWidth="1"/>
    <col min="6" max="6" width="7.88671875" style="70" bestFit="1" customWidth="1"/>
    <col min="7" max="7" width="8.6640625" style="70" bestFit="1" customWidth="1"/>
    <col min="8" max="8" width="12.33203125" style="70" customWidth="1"/>
    <col min="9" max="9" width="11" style="70" bestFit="1" customWidth="1"/>
    <col min="10" max="10" width="10.33203125" style="70" customWidth="1"/>
    <col min="11" max="11" width="10.44140625" style="70" customWidth="1"/>
    <col min="12" max="16" width="9.33203125" style="70"/>
    <col min="17" max="17" width="27.5546875" style="70" customWidth="1"/>
    <col min="18" max="18" width="14.5546875" style="70" customWidth="1"/>
    <col min="19" max="16384" width="9.33203125" style="70"/>
  </cols>
  <sheetData>
    <row r="1" spans="1:31" x14ac:dyDescent="0.25">
      <c r="A1" s="70" t="s">
        <v>76</v>
      </c>
    </row>
    <row r="2" spans="1:31" ht="15.6" x14ac:dyDescent="0.3">
      <c r="A2" s="31" t="s">
        <v>968</v>
      </c>
      <c r="F2" s="89"/>
    </row>
    <row r="3" spans="1:31" x14ac:dyDescent="0.25">
      <c r="A3" s="16" t="s">
        <v>15</v>
      </c>
      <c r="F3" s="89"/>
    </row>
    <row r="4" spans="1:31" x14ac:dyDescent="0.25">
      <c r="B4" s="136"/>
      <c r="C4" s="136"/>
      <c r="D4" s="136"/>
      <c r="E4" s="136"/>
      <c r="F4" s="136"/>
      <c r="G4" s="136"/>
      <c r="H4" s="136"/>
      <c r="I4" s="136"/>
      <c r="J4" s="136"/>
      <c r="M4" s="71"/>
    </row>
    <row r="5" spans="1:31" x14ac:dyDescent="0.25">
      <c r="B5" s="136"/>
      <c r="C5" s="136"/>
      <c r="D5" s="136"/>
      <c r="E5" s="136"/>
      <c r="F5" s="136"/>
      <c r="G5" s="136"/>
      <c r="H5" s="136"/>
      <c r="I5" s="136"/>
      <c r="J5" s="136"/>
      <c r="Q5" s="132" t="s">
        <v>329</v>
      </c>
      <c r="R5" s="133"/>
    </row>
    <row r="6" spans="1:31" x14ac:dyDescent="0.25">
      <c r="B6" s="136"/>
      <c r="C6" s="136"/>
      <c r="D6" s="136"/>
      <c r="E6" s="136"/>
      <c r="F6" s="136"/>
      <c r="G6" s="136"/>
      <c r="H6" s="136"/>
      <c r="I6" s="136"/>
      <c r="J6" s="136"/>
      <c r="M6" s="71"/>
      <c r="Q6" s="253" t="s">
        <v>410</v>
      </c>
      <c r="R6" s="254" t="s">
        <v>317</v>
      </c>
      <c r="AE6"/>
    </row>
    <row r="7" spans="1:31" x14ac:dyDescent="0.25">
      <c r="B7" s="136"/>
      <c r="C7" s="136"/>
      <c r="D7" s="136"/>
      <c r="E7" s="136"/>
      <c r="F7" s="136"/>
      <c r="G7" s="136"/>
      <c r="H7" s="136"/>
      <c r="I7" s="136"/>
      <c r="J7" s="136"/>
      <c r="Q7" s="150" t="s">
        <v>413</v>
      </c>
      <c r="R7" s="255" t="s">
        <v>326</v>
      </c>
      <c r="U7"/>
    </row>
    <row r="8" spans="1:31" x14ac:dyDescent="0.25">
      <c r="B8" s="136"/>
      <c r="C8" s="136"/>
      <c r="D8" s="136"/>
      <c r="E8" s="136"/>
      <c r="F8" s="136"/>
      <c r="G8" s="136"/>
      <c r="H8" s="136"/>
      <c r="I8" s="136"/>
      <c r="J8" s="136"/>
      <c r="Q8" s="150" t="s">
        <v>415</v>
      </c>
      <c r="R8" s="255" t="s">
        <v>319</v>
      </c>
    </row>
    <row r="9" spans="1:31" x14ac:dyDescent="0.25">
      <c r="B9" s="136"/>
      <c r="C9" s="136"/>
      <c r="D9" s="136"/>
      <c r="E9" s="136"/>
      <c r="F9" s="136"/>
      <c r="G9" s="136"/>
      <c r="H9" s="136"/>
      <c r="I9" s="136"/>
      <c r="J9" s="136"/>
      <c r="Q9" s="150" t="s">
        <v>411</v>
      </c>
      <c r="R9" s="255" t="s">
        <v>242</v>
      </c>
    </row>
    <row r="10" spans="1:31" x14ac:dyDescent="0.25">
      <c r="B10" s="136"/>
      <c r="C10" s="136"/>
      <c r="D10" s="136"/>
      <c r="E10" s="136"/>
      <c r="F10" s="136"/>
      <c r="G10" s="136"/>
      <c r="H10" s="136"/>
      <c r="I10" s="136"/>
      <c r="J10" s="136"/>
      <c r="Q10" s="150" t="s">
        <v>412</v>
      </c>
      <c r="R10" s="255" t="s">
        <v>327</v>
      </c>
    </row>
    <row r="11" spans="1:31" x14ac:dyDescent="0.25">
      <c r="B11" s="136"/>
      <c r="C11" s="136"/>
      <c r="D11" s="136"/>
      <c r="E11" s="136"/>
      <c r="F11" s="136"/>
      <c r="G11" s="136"/>
      <c r="H11" s="136"/>
      <c r="I11" s="136"/>
      <c r="J11" s="136"/>
      <c r="Q11" s="183" t="s">
        <v>414</v>
      </c>
      <c r="R11" s="256" t="s">
        <v>318</v>
      </c>
    </row>
    <row r="12" spans="1:31" x14ac:dyDescent="0.25">
      <c r="B12" s="136"/>
      <c r="C12" s="136"/>
      <c r="D12" s="136"/>
      <c r="E12" s="136"/>
      <c r="F12" s="136"/>
      <c r="G12" s="136"/>
      <c r="H12" s="136"/>
      <c r="I12" s="136"/>
      <c r="J12" s="136"/>
    </row>
    <row r="13" spans="1:31" x14ac:dyDescent="0.25">
      <c r="B13" s="136"/>
      <c r="C13" s="136"/>
      <c r="D13" s="136"/>
      <c r="E13" s="136"/>
      <c r="F13" s="136"/>
      <c r="G13" s="136"/>
      <c r="H13" s="136"/>
      <c r="I13" s="136"/>
      <c r="J13" s="136"/>
    </row>
    <row r="14" spans="1:31" x14ac:dyDescent="0.25">
      <c r="B14" s="136"/>
      <c r="C14" s="136"/>
      <c r="D14" s="136"/>
      <c r="E14" s="136"/>
      <c r="F14" s="136"/>
      <c r="G14" s="136"/>
      <c r="H14" s="136"/>
      <c r="I14" s="136"/>
      <c r="J14" s="136"/>
    </row>
    <row r="15" spans="1:31" x14ac:dyDescent="0.25">
      <c r="B15" s="136"/>
      <c r="C15" s="136"/>
      <c r="D15" s="136"/>
      <c r="E15" s="136"/>
      <c r="F15" s="136"/>
      <c r="G15" s="136"/>
      <c r="H15" s="136"/>
      <c r="I15" s="136"/>
      <c r="J15" s="136"/>
    </row>
    <row r="16" spans="1:31" x14ac:dyDescent="0.25">
      <c r="B16" s="136"/>
      <c r="C16" s="136"/>
      <c r="D16" s="136"/>
      <c r="E16" s="136"/>
      <c r="F16" s="136"/>
      <c r="G16" s="136"/>
      <c r="H16" s="136"/>
      <c r="I16" s="136"/>
      <c r="J16" s="136"/>
    </row>
    <row r="17" spans="1:12" x14ac:dyDescent="0.25">
      <c r="B17" s="136"/>
      <c r="C17" s="136"/>
      <c r="D17" s="136"/>
      <c r="E17" s="136"/>
      <c r="F17" s="136"/>
      <c r="G17" s="136"/>
      <c r="H17" s="136"/>
      <c r="I17" s="136"/>
      <c r="J17" s="136"/>
    </row>
    <row r="18" spans="1:12" x14ac:dyDescent="0.25">
      <c r="B18" s="136"/>
      <c r="C18" s="136"/>
      <c r="D18" s="136"/>
      <c r="E18" s="136"/>
      <c r="F18" s="136"/>
      <c r="G18" s="136"/>
      <c r="H18" s="136"/>
      <c r="I18" s="136"/>
      <c r="J18" s="136"/>
    </row>
    <row r="19" spans="1:12" x14ac:dyDescent="0.25">
      <c r="B19" s="136"/>
      <c r="C19" s="136"/>
      <c r="D19" s="136"/>
      <c r="E19" s="136"/>
      <c r="F19" s="136"/>
      <c r="G19" s="136"/>
      <c r="H19" s="136"/>
      <c r="I19" s="136"/>
      <c r="J19" s="136"/>
    </row>
    <row r="20" spans="1:12" x14ac:dyDescent="0.25">
      <c r="B20" s="136"/>
      <c r="C20" s="136"/>
      <c r="D20" s="136"/>
      <c r="E20" s="136"/>
      <c r="F20" s="136"/>
      <c r="G20" s="136"/>
      <c r="H20" s="136"/>
      <c r="I20" s="136"/>
      <c r="J20" s="136"/>
    </row>
    <row r="21" spans="1:12" x14ac:dyDescent="0.25">
      <c r="B21" s="136"/>
      <c r="C21" s="136"/>
      <c r="D21" s="136"/>
      <c r="E21" s="136"/>
      <c r="F21" s="136"/>
      <c r="G21" s="136"/>
      <c r="H21" s="136"/>
      <c r="I21" s="136"/>
      <c r="J21" s="136"/>
    </row>
    <row r="22" spans="1:12" x14ac:dyDescent="0.25">
      <c r="B22" s="136"/>
      <c r="C22" s="136"/>
      <c r="D22" s="136"/>
      <c r="E22" s="136"/>
      <c r="F22" s="136"/>
      <c r="G22" s="136"/>
      <c r="H22" s="136"/>
      <c r="I22" s="136"/>
      <c r="J22" s="136"/>
    </row>
    <row r="23" spans="1:12" x14ac:dyDescent="0.25">
      <c r="B23" s="136"/>
      <c r="C23" s="136"/>
      <c r="D23" s="136"/>
      <c r="E23" s="136"/>
      <c r="F23" s="136"/>
      <c r="G23" s="136"/>
      <c r="H23" s="136"/>
      <c r="I23" s="136"/>
      <c r="J23" s="136"/>
    </row>
    <row r="24" spans="1:12" x14ac:dyDescent="0.25">
      <c r="B24" s="136"/>
      <c r="C24" s="136"/>
      <c r="D24" s="136"/>
      <c r="E24" s="136"/>
      <c r="F24" s="136"/>
      <c r="G24" s="136"/>
      <c r="H24" s="136"/>
      <c r="I24" s="136"/>
      <c r="J24" s="136"/>
    </row>
    <row r="25" spans="1:12" x14ac:dyDescent="0.25">
      <c r="B25" s="136"/>
      <c r="C25" s="136"/>
      <c r="D25" s="136"/>
      <c r="E25" s="136"/>
      <c r="F25" s="136"/>
      <c r="G25" s="136"/>
      <c r="H25" s="136"/>
      <c r="I25" s="136"/>
      <c r="J25" s="136"/>
    </row>
    <row r="26" spans="1:12" x14ac:dyDescent="0.25">
      <c r="B26" s="71"/>
      <c r="D26" s="71"/>
      <c r="E26" s="71"/>
      <c r="F26" s="148"/>
      <c r="H26" s="148"/>
      <c r="I26" s="148"/>
    </row>
    <row r="27" spans="1:12" x14ac:dyDescent="0.25">
      <c r="A27" s="2"/>
      <c r="B27" s="51"/>
      <c r="C27" s="8"/>
      <c r="D27" s="8"/>
      <c r="E27" s="8"/>
      <c r="F27" s="8"/>
      <c r="G27" s="8"/>
      <c r="H27" s="8"/>
      <c r="I27" s="8"/>
      <c r="J27" s="8"/>
    </row>
    <row r="28" spans="1:12" ht="26.4" x14ac:dyDescent="0.25">
      <c r="A28" s="4"/>
      <c r="B28" s="434" t="s">
        <v>966</v>
      </c>
      <c r="C28" s="435" t="s">
        <v>460</v>
      </c>
      <c r="D28" s="435" t="s">
        <v>415</v>
      </c>
      <c r="E28" s="435" t="s">
        <v>445</v>
      </c>
      <c r="F28" s="435" t="s">
        <v>459</v>
      </c>
      <c r="G28" s="435" t="s">
        <v>325</v>
      </c>
      <c r="H28" s="435" t="s">
        <v>414</v>
      </c>
      <c r="I28" s="435" t="s">
        <v>462</v>
      </c>
      <c r="J28" s="435" t="s">
        <v>461</v>
      </c>
      <c r="K28" s="436"/>
    </row>
    <row r="29" spans="1:12" x14ac:dyDescent="0.25">
      <c r="A29" s="1">
        <v>44197</v>
      </c>
      <c r="B29" s="10">
        <v>92.644387097000006</v>
      </c>
      <c r="C29" s="10">
        <v>9.1633953870999996</v>
      </c>
      <c r="D29" s="10">
        <v>0.59506687096999999</v>
      </c>
      <c r="E29" s="10">
        <v>107.58770968</v>
      </c>
      <c r="F29" s="10">
        <v>18.177913871000001</v>
      </c>
      <c r="G29" s="437">
        <f>+C29-F29</f>
        <v>-9.0145184839000017</v>
      </c>
      <c r="H29" s="10">
        <v>23.185580645000002</v>
      </c>
      <c r="I29" s="437">
        <f>+IF(H29&gt;0,+H29,0)*-1</f>
        <v>-23.185580645000002</v>
      </c>
      <c r="J29" s="437">
        <f>+IF(H29&lt;0,+H29,0)*-1</f>
        <v>0</v>
      </c>
    </row>
    <row r="30" spans="1:12" x14ac:dyDescent="0.25">
      <c r="A30" s="1">
        <v>44228</v>
      </c>
      <c r="B30" s="10">
        <v>85.780857143000006</v>
      </c>
      <c r="C30" s="10">
        <v>9.7099043570999992</v>
      </c>
      <c r="D30" s="10">
        <v>1.6568891786</v>
      </c>
      <c r="E30" s="10">
        <v>110.56132143000001</v>
      </c>
      <c r="F30" s="10">
        <v>15.143007820999999</v>
      </c>
      <c r="G30" s="437">
        <f t="shared" ref="G30:G93" si="0">+C30-F30</f>
        <v>-5.4331034639000002</v>
      </c>
      <c r="H30" s="10">
        <v>28.392607142999999</v>
      </c>
      <c r="I30" s="437">
        <f t="shared" ref="I30:I93" si="1">+IF(H30&gt;0,+H30,0)*-1</f>
        <v>-28.392607142999999</v>
      </c>
      <c r="J30" s="437">
        <f t="shared" ref="J30:J93" si="2">+IF(H30&lt;0,+H30,0)*-1</f>
        <v>0</v>
      </c>
    </row>
    <row r="31" spans="1:12" x14ac:dyDescent="0.25">
      <c r="A31" s="1">
        <v>44256</v>
      </c>
      <c r="B31" s="10">
        <v>93.553870967999998</v>
      </c>
      <c r="C31" s="10">
        <v>7.7007708064999996</v>
      </c>
      <c r="D31" s="10">
        <v>0.87938351612999999</v>
      </c>
      <c r="E31" s="10">
        <v>85.164580645000001</v>
      </c>
      <c r="F31" s="10">
        <v>19.206799484000001</v>
      </c>
      <c r="G31" s="437">
        <f t="shared" si="0"/>
        <v>-11.506028677500002</v>
      </c>
      <c r="H31" s="10">
        <v>2.0584193547999998</v>
      </c>
      <c r="I31" s="437">
        <f t="shared" si="1"/>
        <v>-2.0584193547999998</v>
      </c>
      <c r="J31" s="437">
        <f t="shared" si="2"/>
        <v>0</v>
      </c>
    </row>
    <row r="32" spans="1:12" x14ac:dyDescent="0.25">
      <c r="A32" s="1">
        <v>44287</v>
      </c>
      <c r="B32" s="10">
        <v>94.286233332999998</v>
      </c>
      <c r="C32" s="10">
        <v>6.9456206667</v>
      </c>
      <c r="D32" s="10">
        <v>-0.89617026666999999</v>
      </c>
      <c r="E32" s="10">
        <v>75.720699999999994</v>
      </c>
      <c r="F32" s="10">
        <v>18.811083733</v>
      </c>
      <c r="G32" s="437">
        <f t="shared" si="0"/>
        <v>-11.8654630663</v>
      </c>
      <c r="H32" s="10">
        <v>-5.9842333332999997</v>
      </c>
      <c r="I32" s="437">
        <f t="shared" si="1"/>
        <v>0</v>
      </c>
      <c r="J32" s="437">
        <f t="shared" si="2"/>
        <v>5.9842333332999997</v>
      </c>
      <c r="L32" s="70" t="s">
        <v>76</v>
      </c>
    </row>
    <row r="33" spans="1:10" x14ac:dyDescent="0.25">
      <c r="A33" s="1">
        <v>44317</v>
      </c>
      <c r="B33" s="10">
        <v>94.210677419000007</v>
      </c>
      <c r="C33" s="10">
        <v>6.6093406128999996</v>
      </c>
      <c r="D33" s="10">
        <v>-0.42039096774000001</v>
      </c>
      <c r="E33" s="10">
        <v>68.271612903000005</v>
      </c>
      <c r="F33" s="10">
        <v>18.646981903</v>
      </c>
      <c r="G33" s="437">
        <f t="shared" si="0"/>
        <v>-12.037641290100002</v>
      </c>
      <c r="H33" s="10">
        <v>-13.661225805999999</v>
      </c>
      <c r="I33" s="437">
        <f t="shared" si="1"/>
        <v>0</v>
      </c>
      <c r="J33" s="437">
        <f t="shared" si="2"/>
        <v>13.661225805999999</v>
      </c>
    </row>
    <row r="34" spans="1:10" x14ac:dyDescent="0.25">
      <c r="A34" s="1">
        <v>44348</v>
      </c>
      <c r="B34" s="10">
        <v>93.873199999999997</v>
      </c>
      <c r="C34" s="10">
        <v>6.9286374332999996</v>
      </c>
      <c r="D34" s="10">
        <v>0.18894849999999999</v>
      </c>
      <c r="E34" s="10">
        <v>74.734366667000003</v>
      </c>
      <c r="F34" s="10">
        <v>17.972152600000001</v>
      </c>
      <c r="G34" s="437">
        <f t="shared" si="0"/>
        <v>-11.043515166700001</v>
      </c>
      <c r="H34" s="10">
        <v>-8.4638000000000009</v>
      </c>
      <c r="I34" s="437">
        <f t="shared" si="1"/>
        <v>0</v>
      </c>
      <c r="J34" s="437">
        <f t="shared" si="2"/>
        <v>8.4638000000000009</v>
      </c>
    </row>
    <row r="35" spans="1:10" x14ac:dyDescent="0.25">
      <c r="A35" s="1">
        <v>44378</v>
      </c>
      <c r="B35" s="10">
        <v>94.760225805999994</v>
      </c>
      <c r="C35" s="10">
        <v>7.3477022903</v>
      </c>
      <c r="D35" s="10">
        <v>-0.4005303871</v>
      </c>
      <c r="E35" s="10">
        <v>77.986774194000006</v>
      </c>
      <c r="F35" s="10">
        <v>18.259558999999999</v>
      </c>
      <c r="G35" s="437">
        <f t="shared" si="0"/>
        <v>-10.9118567097</v>
      </c>
      <c r="H35" s="10">
        <v>-5.6422903226000001</v>
      </c>
      <c r="I35" s="437">
        <f t="shared" si="1"/>
        <v>0</v>
      </c>
      <c r="J35" s="437">
        <f t="shared" si="2"/>
        <v>5.6422903226000001</v>
      </c>
    </row>
    <row r="36" spans="1:10" x14ac:dyDescent="0.25">
      <c r="A36" s="1">
        <v>44409</v>
      </c>
      <c r="B36" s="10">
        <v>95.041032258000001</v>
      </c>
      <c r="C36" s="10">
        <v>7.1277054838999998</v>
      </c>
      <c r="D36" s="10">
        <v>-0.27672203225999997</v>
      </c>
      <c r="E36" s="10">
        <v>78.589225806000002</v>
      </c>
      <c r="F36" s="10">
        <v>18.179757644999999</v>
      </c>
      <c r="G36" s="437">
        <f t="shared" si="0"/>
        <v>-11.052052161099999</v>
      </c>
      <c r="H36" s="10">
        <v>-5.3048064516000002</v>
      </c>
      <c r="I36" s="437">
        <f t="shared" si="1"/>
        <v>0</v>
      </c>
      <c r="J36" s="437">
        <f t="shared" si="2"/>
        <v>5.3048064516000002</v>
      </c>
    </row>
    <row r="37" spans="1:10" x14ac:dyDescent="0.25">
      <c r="A37" s="1">
        <v>44440</v>
      </c>
      <c r="B37" s="10">
        <v>95.686233333000004</v>
      </c>
      <c r="C37" s="10">
        <v>7.3402008667</v>
      </c>
      <c r="D37" s="10">
        <v>-0.82671456666999998</v>
      </c>
      <c r="E37" s="10">
        <v>71.273700000000005</v>
      </c>
      <c r="F37" s="10">
        <v>17.852752967000001</v>
      </c>
      <c r="G37" s="437">
        <f t="shared" si="0"/>
        <v>-10.512552100300001</v>
      </c>
      <c r="H37" s="10">
        <v>-13.256266667</v>
      </c>
      <c r="I37" s="437">
        <f t="shared" si="1"/>
        <v>0</v>
      </c>
      <c r="J37" s="437">
        <f t="shared" si="2"/>
        <v>13.256266667</v>
      </c>
    </row>
    <row r="38" spans="1:10" x14ac:dyDescent="0.25">
      <c r="A38" s="1">
        <v>44470</v>
      </c>
      <c r="B38" s="10">
        <v>97.205645161000007</v>
      </c>
      <c r="C38" s="10">
        <v>7.3613869354999997</v>
      </c>
      <c r="D38" s="10">
        <v>-2.4316505483999999</v>
      </c>
      <c r="E38" s="10">
        <v>72.881516129000005</v>
      </c>
      <c r="F38" s="10">
        <v>17.582413806000002</v>
      </c>
      <c r="G38" s="437">
        <f t="shared" si="0"/>
        <v>-10.221026870500001</v>
      </c>
      <c r="H38" s="10">
        <v>-11.857354838999999</v>
      </c>
      <c r="I38" s="437">
        <f t="shared" si="1"/>
        <v>0</v>
      </c>
      <c r="J38" s="437">
        <f t="shared" si="2"/>
        <v>11.857354838999999</v>
      </c>
    </row>
    <row r="39" spans="1:10" x14ac:dyDescent="0.25">
      <c r="A39" s="1">
        <v>44501</v>
      </c>
      <c r="B39" s="10">
        <v>98.302733333000006</v>
      </c>
      <c r="C39" s="10">
        <v>8.0801511999999995</v>
      </c>
      <c r="D39" s="10">
        <v>-3.0635067667000002</v>
      </c>
      <c r="E39" s="10">
        <v>89.499233333000006</v>
      </c>
      <c r="F39" s="10">
        <v>18.566077766999999</v>
      </c>
      <c r="G39" s="437">
        <f t="shared" si="0"/>
        <v>-10.485926567</v>
      </c>
      <c r="H39" s="10">
        <v>4.5579333333000003</v>
      </c>
      <c r="I39" s="437">
        <f t="shared" si="1"/>
        <v>-4.5579333333000003</v>
      </c>
      <c r="J39" s="437">
        <f t="shared" si="2"/>
        <v>0</v>
      </c>
    </row>
    <row r="40" spans="1:10" x14ac:dyDescent="0.25">
      <c r="A40" s="1">
        <v>44531</v>
      </c>
      <c r="B40" s="10">
        <v>99.131096774</v>
      </c>
      <c r="C40" s="10">
        <v>8.1492220968000009</v>
      </c>
      <c r="D40" s="10">
        <v>-1.0568236773999999</v>
      </c>
      <c r="E40" s="10">
        <v>97.039387097000002</v>
      </c>
      <c r="F40" s="10">
        <v>20.028591968000001</v>
      </c>
      <c r="G40" s="437">
        <f t="shared" si="0"/>
        <v>-11.8793698712</v>
      </c>
      <c r="H40" s="10">
        <v>10.654903226</v>
      </c>
      <c r="I40" s="437">
        <f t="shared" si="1"/>
        <v>-10.654903226</v>
      </c>
      <c r="J40" s="437">
        <f t="shared" si="2"/>
        <v>0</v>
      </c>
    </row>
    <row r="41" spans="1:10" x14ac:dyDescent="0.25">
      <c r="A41" s="1">
        <v>44562</v>
      </c>
      <c r="B41" s="10">
        <v>95.189354839000003</v>
      </c>
      <c r="C41" s="10">
        <v>9.5563956128999994</v>
      </c>
      <c r="D41" s="10">
        <v>-2.3878300323000001</v>
      </c>
      <c r="E41" s="10">
        <v>115.55025806</v>
      </c>
      <c r="F41" s="10">
        <v>19.704372031999998</v>
      </c>
      <c r="G41" s="437">
        <f t="shared" si="0"/>
        <v>-10.147976419099999</v>
      </c>
      <c r="H41" s="10">
        <v>32.704612902999997</v>
      </c>
      <c r="I41" s="437">
        <f t="shared" si="1"/>
        <v>-32.704612902999997</v>
      </c>
      <c r="J41" s="437">
        <f t="shared" si="2"/>
        <v>0</v>
      </c>
    </row>
    <row r="42" spans="1:10" x14ac:dyDescent="0.25">
      <c r="A42" s="1">
        <v>44593</v>
      </c>
      <c r="B42" s="10">
        <v>96.099785714000006</v>
      </c>
      <c r="C42" s="10">
        <v>9.2134730000000005</v>
      </c>
      <c r="D42" s="10">
        <v>-1.0038420714</v>
      </c>
      <c r="E42" s="10">
        <v>109.01546429</v>
      </c>
      <c r="F42" s="10">
        <v>19.515273786000002</v>
      </c>
      <c r="G42" s="437">
        <f t="shared" si="0"/>
        <v>-10.301800786000001</v>
      </c>
      <c r="H42" s="10">
        <v>24.027392856999999</v>
      </c>
      <c r="I42" s="437">
        <f t="shared" si="1"/>
        <v>-24.027392856999999</v>
      </c>
      <c r="J42" s="437">
        <f t="shared" si="2"/>
        <v>0</v>
      </c>
    </row>
    <row r="43" spans="1:10" x14ac:dyDescent="0.25">
      <c r="A43" s="1">
        <v>44621</v>
      </c>
      <c r="B43" s="10">
        <v>97.676806451999994</v>
      </c>
      <c r="C43" s="10">
        <v>8.3709440644999997</v>
      </c>
      <c r="D43" s="10">
        <v>-1.4046214516</v>
      </c>
      <c r="E43" s="10">
        <v>89.734451613000004</v>
      </c>
      <c r="F43" s="10">
        <v>20.615290354999999</v>
      </c>
      <c r="G43" s="437">
        <f t="shared" si="0"/>
        <v>-12.244346290499999</v>
      </c>
      <c r="H43" s="10">
        <v>5.5094838709999996</v>
      </c>
      <c r="I43" s="437">
        <f t="shared" si="1"/>
        <v>-5.5094838709999996</v>
      </c>
      <c r="J43" s="437">
        <f t="shared" si="2"/>
        <v>0</v>
      </c>
    </row>
    <row r="44" spans="1:10" x14ac:dyDescent="0.25">
      <c r="A44" s="1">
        <v>44652</v>
      </c>
      <c r="B44" s="10">
        <v>98.637933333000007</v>
      </c>
      <c r="C44" s="10">
        <v>8.1666030667000005</v>
      </c>
      <c r="D44" s="10">
        <v>-1.4682919333</v>
      </c>
      <c r="E44" s="10">
        <v>78.606233333000006</v>
      </c>
      <c r="F44" s="10">
        <v>19.579511133</v>
      </c>
      <c r="G44" s="437">
        <f t="shared" si="0"/>
        <v>-11.4129080663</v>
      </c>
      <c r="H44" s="10">
        <v>-7.3495666667000004</v>
      </c>
      <c r="I44" s="437">
        <f t="shared" si="1"/>
        <v>0</v>
      </c>
      <c r="J44" s="437">
        <f t="shared" si="2"/>
        <v>7.3495666667000004</v>
      </c>
    </row>
    <row r="45" spans="1:10" x14ac:dyDescent="0.25">
      <c r="A45" s="1">
        <v>44682</v>
      </c>
      <c r="B45" s="10">
        <v>98.706225806000006</v>
      </c>
      <c r="C45" s="10">
        <v>7.4483610323000002</v>
      </c>
      <c r="D45" s="10">
        <v>-0.8946233871</v>
      </c>
      <c r="E45" s="10">
        <v>72.265258064999998</v>
      </c>
      <c r="F45" s="10">
        <v>19.892415065000002</v>
      </c>
      <c r="G45" s="437">
        <f t="shared" si="0"/>
        <v>-12.444054032700002</v>
      </c>
      <c r="H45" s="10">
        <v>-13.301483871</v>
      </c>
      <c r="I45" s="437">
        <f t="shared" si="1"/>
        <v>0</v>
      </c>
      <c r="J45" s="437">
        <f t="shared" si="2"/>
        <v>13.301483871</v>
      </c>
    </row>
    <row r="46" spans="1:10" x14ac:dyDescent="0.25">
      <c r="A46" s="1">
        <v>44713</v>
      </c>
      <c r="B46" s="10">
        <v>99.000966667</v>
      </c>
      <c r="C46" s="10">
        <v>7.6294056667000003</v>
      </c>
      <c r="D46" s="10">
        <v>-7.0550566667000006E-2</v>
      </c>
      <c r="E46" s="10">
        <v>77.236466667000002</v>
      </c>
      <c r="F46" s="10">
        <v>18.458655100000001</v>
      </c>
      <c r="G46" s="437">
        <f t="shared" si="0"/>
        <v>-10.829249433300001</v>
      </c>
      <c r="H46" s="10">
        <v>-11.064500000000001</v>
      </c>
      <c r="I46" s="437">
        <f t="shared" si="1"/>
        <v>0</v>
      </c>
      <c r="J46" s="437">
        <f t="shared" si="2"/>
        <v>11.064500000000001</v>
      </c>
    </row>
    <row r="47" spans="1:10" x14ac:dyDescent="0.25">
      <c r="A47" s="1">
        <v>44743</v>
      </c>
      <c r="B47" s="10">
        <v>99.790580645000006</v>
      </c>
      <c r="C47" s="10">
        <v>8.2966652903</v>
      </c>
      <c r="D47" s="10">
        <v>-0.66425077419</v>
      </c>
      <c r="E47" s="10">
        <v>83.535548387000006</v>
      </c>
      <c r="F47" s="10">
        <v>18.059414516</v>
      </c>
      <c r="G47" s="437">
        <f t="shared" si="0"/>
        <v>-9.7627492257000004</v>
      </c>
      <c r="H47" s="10">
        <v>-6.0294193547999999</v>
      </c>
      <c r="I47" s="437">
        <f t="shared" si="1"/>
        <v>0</v>
      </c>
      <c r="J47" s="437">
        <f t="shared" si="2"/>
        <v>6.0294193547999999</v>
      </c>
    </row>
    <row r="48" spans="1:10" x14ac:dyDescent="0.25">
      <c r="A48" s="1">
        <v>44774</v>
      </c>
      <c r="B48" s="10">
        <v>100.43803226</v>
      </c>
      <c r="C48" s="10">
        <v>7.6091631612999997</v>
      </c>
      <c r="D48" s="10">
        <v>-0.56517093547999997</v>
      </c>
      <c r="E48" s="10">
        <v>82.796806451999998</v>
      </c>
      <c r="F48" s="10">
        <v>18.000992226000001</v>
      </c>
      <c r="G48" s="437">
        <f t="shared" si="0"/>
        <v>-10.391829064700001</v>
      </c>
      <c r="H48" s="10">
        <v>-6.8869032258000002</v>
      </c>
      <c r="I48" s="437">
        <f t="shared" si="1"/>
        <v>0</v>
      </c>
      <c r="J48" s="437">
        <f t="shared" si="2"/>
        <v>6.8869032258000002</v>
      </c>
    </row>
    <row r="49" spans="1:10" x14ac:dyDescent="0.25">
      <c r="A49" s="1">
        <v>44805</v>
      </c>
      <c r="B49" s="10">
        <v>101.9952</v>
      </c>
      <c r="C49" s="10">
        <v>7.7975691666999998</v>
      </c>
      <c r="D49" s="10">
        <v>-1.1267432666999999</v>
      </c>
      <c r="E49" s="10">
        <v>76.451033332999998</v>
      </c>
      <c r="F49" s="10">
        <v>17.548825900000001</v>
      </c>
      <c r="G49" s="437">
        <f t="shared" si="0"/>
        <v>-9.7512567333</v>
      </c>
      <c r="H49" s="10">
        <v>-14.872</v>
      </c>
      <c r="I49" s="437">
        <f t="shared" si="1"/>
        <v>0</v>
      </c>
      <c r="J49" s="437">
        <f t="shared" si="2"/>
        <v>14.872</v>
      </c>
    </row>
    <row r="50" spans="1:10" x14ac:dyDescent="0.25">
      <c r="A50" s="1">
        <v>44835</v>
      </c>
      <c r="B50" s="10">
        <v>101.81396774</v>
      </c>
      <c r="C50" s="10">
        <v>7.7260196774000001</v>
      </c>
      <c r="D50" s="10">
        <v>-1.7233011935</v>
      </c>
      <c r="E50" s="10">
        <v>76.207193548000006</v>
      </c>
      <c r="F50" s="10">
        <v>17.881557193999999</v>
      </c>
      <c r="G50" s="437">
        <f t="shared" si="0"/>
        <v>-10.155537516599999</v>
      </c>
      <c r="H50" s="10">
        <v>-13.933387097000001</v>
      </c>
      <c r="I50" s="437">
        <f t="shared" si="1"/>
        <v>0</v>
      </c>
      <c r="J50" s="437">
        <f t="shared" si="2"/>
        <v>13.933387097000001</v>
      </c>
    </row>
    <row r="51" spans="1:10" x14ac:dyDescent="0.25">
      <c r="A51" s="1">
        <v>44866</v>
      </c>
      <c r="B51" s="10">
        <v>101.9417</v>
      </c>
      <c r="C51" s="10">
        <v>8.2061470666999998</v>
      </c>
      <c r="D51" s="10">
        <v>-2.1549469999999999</v>
      </c>
      <c r="E51" s="10">
        <v>92.298199999999994</v>
      </c>
      <c r="F51" s="10">
        <v>18.500600067000001</v>
      </c>
      <c r="G51" s="437">
        <f t="shared" si="0"/>
        <v>-10.294453000300001</v>
      </c>
      <c r="H51" s="10">
        <v>2.6001666666999999</v>
      </c>
      <c r="I51" s="437">
        <f t="shared" si="1"/>
        <v>-2.6001666666999999</v>
      </c>
      <c r="J51" s="437">
        <f t="shared" si="2"/>
        <v>0</v>
      </c>
    </row>
    <row r="52" spans="1:10" x14ac:dyDescent="0.25">
      <c r="A52" s="1">
        <v>44896</v>
      </c>
      <c r="B52" s="10">
        <v>100.47758064999999</v>
      </c>
      <c r="C52" s="10">
        <v>9.4496853226000006</v>
      </c>
      <c r="D52" s="10">
        <v>-0.79663912903</v>
      </c>
      <c r="E52" s="10">
        <v>108.99809677</v>
      </c>
      <c r="F52" s="10">
        <v>19.309723612999999</v>
      </c>
      <c r="G52" s="437">
        <f t="shared" si="0"/>
        <v>-9.8600382903999986</v>
      </c>
      <c r="H52" s="10">
        <v>18.974419354999998</v>
      </c>
      <c r="I52" s="437">
        <f t="shared" si="1"/>
        <v>-18.974419354999998</v>
      </c>
      <c r="J52" s="437">
        <f t="shared" si="2"/>
        <v>0</v>
      </c>
    </row>
    <row r="53" spans="1:10" x14ac:dyDescent="0.25">
      <c r="A53" s="1">
        <v>44927</v>
      </c>
      <c r="B53" s="10">
        <v>102.05241934999999</v>
      </c>
      <c r="C53" s="10">
        <v>8.8783718065000006</v>
      </c>
      <c r="D53" s="10">
        <v>0.42011538710000002</v>
      </c>
      <c r="E53" s="10">
        <v>107.00132257999999</v>
      </c>
      <c r="F53" s="10">
        <v>19.633325902999999</v>
      </c>
      <c r="G53" s="437">
        <f t="shared" si="0"/>
        <v>-10.754954096499999</v>
      </c>
      <c r="H53" s="10">
        <v>15.049967742</v>
      </c>
      <c r="I53" s="437">
        <f t="shared" si="1"/>
        <v>-15.049967742</v>
      </c>
      <c r="J53" s="437">
        <f t="shared" si="2"/>
        <v>0</v>
      </c>
    </row>
    <row r="54" spans="1:10" x14ac:dyDescent="0.25">
      <c r="A54" s="1">
        <v>44958</v>
      </c>
      <c r="B54" s="10">
        <v>101.64985713999999</v>
      </c>
      <c r="C54" s="10">
        <v>8.7118179642999998</v>
      </c>
      <c r="D54" s="10">
        <v>0.97202464286000001</v>
      </c>
      <c r="E54" s="10">
        <v>105.63332143</v>
      </c>
      <c r="F54" s="10">
        <v>20.528628320999999</v>
      </c>
      <c r="G54" s="437">
        <f t="shared" si="0"/>
        <v>-11.8168103567</v>
      </c>
      <c r="H54" s="10">
        <v>14.595392857</v>
      </c>
      <c r="I54" s="437">
        <f t="shared" si="1"/>
        <v>-14.595392857</v>
      </c>
      <c r="J54" s="437">
        <f t="shared" si="2"/>
        <v>0</v>
      </c>
    </row>
    <row r="55" spans="1:10" x14ac:dyDescent="0.25">
      <c r="A55" s="1">
        <v>44986</v>
      </c>
      <c r="B55" s="10">
        <v>103.10716128999999</v>
      </c>
      <c r="C55" s="10">
        <v>8.0470512903000007</v>
      </c>
      <c r="D55" s="10">
        <v>-0.17308122580999999</v>
      </c>
      <c r="E55" s="10">
        <v>97.679612903000006</v>
      </c>
      <c r="F55" s="10">
        <v>20.981453935000001</v>
      </c>
      <c r="G55" s="437">
        <f t="shared" si="0"/>
        <v>-12.9344026447</v>
      </c>
      <c r="H55" s="10">
        <v>7.4437419355000003</v>
      </c>
      <c r="I55" s="437">
        <f t="shared" si="1"/>
        <v>-7.4437419355000003</v>
      </c>
      <c r="J55" s="437">
        <f t="shared" si="2"/>
        <v>0</v>
      </c>
    </row>
    <row r="56" spans="1:10" x14ac:dyDescent="0.25">
      <c r="A56" s="1">
        <v>45017</v>
      </c>
      <c r="B56" s="10">
        <v>102.2525</v>
      </c>
      <c r="C56" s="10">
        <v>7.3439939333000002</v>
      </c>
      <c r="D56" s="10">
        <v>0.69747780000000004</v>
      </c>
      <c r="E56" s="10">
        <v>80.6678</v>
      </c>
      <c r="F56" s="10">
        <v>20.691171733000001</v>
      </c>
      <c r="G56" s="437">
        <f t="shared" si="0"/>
        <v>-13.347177799700001</v>
      </c>
      <c r="H56" s="10">
        <v>-9.1692333332999993</v>
      </c>
      <c r="I56" s="437">
        <f t="shared" si="1"/>
        <v>0</v>
      </c>
      <c r="J56" s="437">
        <f t="shared" si="2"/>
        <v>9.1692333332999993</v>
      </c>
    </row>
    <row r="57" spans="1:10" x14ac:dyDescent="0.25">
      <c r="A57" s="1">
        <v>45047</v>
      </c>
      <c r="B57" s="10">
        <v>103.10435484</v>
      </c>
      <c r="C57" s="10">
        <v>6.9713120645000002</v>
      </c>
      <c r="D57" s="10">
        <v>-0.30893090323</v>
      </c>
      <c r="E57" s="10">
        <v>74.533387097000002</v>
      </c>
      <c r="F57" s="10">
        <v>20.594252129000001</v>
      </c>
      <c r="G57" s="437">
        <f t="shared" si="0"/>
        <v>-13.6229400645</v>
      </c>
      <c r="H57" s="10">
        <v>-14.875290323</v>
      </c>
      <c r="I57" s="437">
        <f t="shared" si="1"/>
        <v>0</v>
      </c>
      <c r="J57" s="437">
        <f t="shared" si="2"/>
        <v>14.875290323</v>
      </c>
    </row>
    <row r="58" spans="1:10" x14ac:dyDescent="0.25">
      <c r="A58" s="1">
        <v>45078</v>
      </c>
      <c r="B58" s="10">
        <v>101.90453333000001</v>
      </c>
      <c r="C58" s="10">
        <v>7.7160197000000004</v>
      </c>
      <c r="D58" s="10">
        <v>0.96089996666999999</v>
      </c>
      <c r="E58" s="10">
        <v>78.869299999999996</v>
      </c>
      <c r="F58" s="10">
        <v>20.244752999999999</v>
      </c>
      <c r="G58" s="437">
        <f t="shared" si="0"/>
        <v>-12.528733299999999</v>
      </c>
      <c r="H58" s="10">
        <v>-11.700833333</v>
      </c>
      <c r="I58" s="437">
        <f t="shared" si="1"/>
        <v>0</v>
      </c>
      <c r="J58" s="437">
        <f t="shared" si="2"/>
        <v>11.700833333</v>
      </c>
    </row>
    <row r="59" spans="1:10" x14ac:dyDescent="0.25">
      <c r="A59" s="1">
        <v>45108</v>
      </c>
      <c r="B59" s="10">
        <v>102.68180645</v>
      </c>
      <c r="C59" s="10">
        <v>8.2610567097000001</v>
      </c>
      <c r="D59" s="10">
        <v>-3.5010354839000002E-2</v>
      </c>
      <c r="E59" s="10">
        <v>86.195483870999993</v>
      </c>
      <c r="F59" s="10">
        <v>20.468239903000001</v>
      </c>
      <c r="G59" s="437">
        <f t="shared" si="0"/>
        <v>-12.207183193300001</v>
      </c>
      <c r="H59" s="10">
        <v>-4.4793548387</v>
      </c>
      <c r="I59" s="437">
        <f t="shared" si="1"/>
        <v>0</v>
      </c>
      <c r="J59" s="437">
        <f t="shared" si="2"/>
        <v>4.4793548387</v>
      </c>
    </row>
    <row r="60" spans="1:10" x14ac:dyDescent="0.25">
      <c r="A60" s="1">
        <v>45139</v>
      </c>
      <c r="B60" s="10">
        <v>103.30638709999999</v>
      </c>
      <c r="C60" s="10">
        <v>7.9495263547999997</v>
      </c>
      <c r="D60" s="10">
        <v>-1.8123967742000001E-2</v>
      </c>
      <c r="E60" s="10">
        <v>86.550516129000002</v>
      </c>
      <c r="F60" s="10">
        <v>20.468112065</v>
      </c>
      <c r="G60" s="437">
        <f t="shared" si="0"/>
        <v>-12.5185857102</v>
      </c>
      <c r="H60" s="10">
        <v>-4.4558064516</v>
      </c>
      <c r="I60" s="437">
        <f t="shared" si="1"/>
        <v>0</v>
      </c>
      <c r="J60" s="437">
        <f t="shared" si="2"/>
        <v>4.4558064516</v>
      </c>
    </row>
    <row r="61" spans="1:10" x14ac:dyDescent="0.25">
      <c r="A61" s="1">
        <v>45170</v>
      </c>
      <c r="B61" s="10">
        <v>103.51553333</v>
      </c>
      <c r="C61" s="10">
        <v>7.6669439332999998</v>
      </c>
      <c r="D61" s="10">
        <v>-1.1169333333000001E-3</v>
      </c>
      <c r="E61" s="10">
        <v>79.542566667000003</v>
      </c>
      <c r="F61" s="10">
        <v>20.854927</v>
      </c>
      <c r="G61" s="437">
        <f t="shared" si="0"/>
        <v>-13.187983066699999</v>
      </c>
      <c r="H61" s="10">
        <v>-11.021000000000001</v>
      </c>
      <c r="I61" s="437">
        <f t="shared" si="1"/>
        <v>0</v>
      </c>
      <c r="J61" s="437">
        <f t="shared" si="2"/>
        <v>11.021000000000001</v>
      </c>
    </row>
    <row r="62" spans="1:10" x14ac:dyDescent="0.25">
      <c r="A62" s="1">
        <v>45200</v>
      </c>
      <c r="B62" s="10">
        <v>103.62274194</v>
      </c>
      <c r="C62" s="10">
        <v>7.4506278065</v>
      </c>
      <c r="D62" s="10">
        <v>-0.88459887097000001</v>
      </c>
      <c r="E62" s="10">
        <v>78.799548387000002</v>
      </c>
      <c r="F62" s="10">
        <v>21.027254742</v>
      </c>
      <c r="G62" s="437">
        <f t="shared" si="0"/>
        <v>-13.5766269355</v>
      </c>
      <c r="H62" s="10">
        <v>-10.599354839</v>
      </c>
      <c r="I62" s="437">
        <f t="shared" si="1"/>
        <v>0</v>
      </c>
      <c r="J62" s="437">
        <f t="shared" si="2"/>
        <v>10.599354839</v>
      </c>
    </row>
    <row r="63" spans="1:10" x14ac:dyDescent="0.25">
      <c r="A63" s="1">
        <v>45231</v>
      </c>
      <c r="B63" s="10">
        <v>105.20483333</v>
      </c>
      <c r="C63" s="10">
        <v>8.3680752999999992</v>
      </c>
      <c r="D63" s="10">
        <v>-0.14959726667000001</v>
      </c>
      <c r="E63" s="10">
        <v>94.196433333000002</v>
      </c>
      <c r="F63" s="10">
        <v>21.8094447</v>
      </c>
      <c r="G63" s="437">
        <f t="shared" si="0"/>
        <v>-13.441369400000001</v>
      </c>
      <c r="H63" s="10">
        <v>2.3415666666999999</v>
      </c>
      <c r="I63" s="437">
        <f t="shared" si="1"/>
        <v>-2.3415666666999999</v>
      </c>
      <c r="J63" s="437">
        <f t="shared" si="2"/>
        <v>0</v>
      </c>
    </row>
    <row r="64" spans="1:10" x14ac:dyDescent="0.25">
      <c r="A64" s="1">
        <v>45261</v>
      </c>
      <c r="B64" s="10">
        <v>105.34816128999999</v>
      </c>
      <c r="C64" s="10">
        <v>8.9309779354999996</v>
      </c>
      <c r="D64" s="10">
        <v>1.5707156774</v>
      </c>
      <c r="E64" s="10">
        <v>102.657</v>
      </c>
      <c r="F64" s="10">
        <v>22.866822644999999</v>
      </c>
      <c r="G64" s="437">
        <f t="shared" si="0"/>
        <v>-13.9358447095</v>
      </c>
      <c r="H64" s="10">
        <v>9.4326451613</v>
      </c>
      <c r="I64" s="437">
        <f t="shared" si="1"/>
        <v>-9.4326451613</v>
      </c>
      <c r="J64" s="437">
        <f t="shared" si="2"/>
        <v>0</v>
      </c>
    </row>
    <row r="65" spans="1:10" x14ac:dyDescent="0.25">
      <c r="A65" s="1">
        <v>45292</v>
      </c>
      <c r="B65" s="10">
        <v>101.76474193999999</v>
      </c>
      <c r="C65" s="10">
        <v>10.419268613</v>
      </c>
      <c r="D65" s="10">
        <v>2.3731525461</v>
      </c>
      <c r="E65" s="10">
        <v>120.32787771</v>
      </c>
      <c r="F65" s="10">
        <v>21.741866032000001</v>
      </c>
      <c r="G65" s="437">
        <f t="shared" si="0"/>
        <v>-11.322597419000001</v>
      </c>
      <c r="H65" s="10">
        <v>27.253354839</v>
      </c>
      <c r="I65" s="437">
        <f t="shared" si="1"/>
        <v>-27.253354839</v>
      </c>
      <c r="J65" s="437">
        <f t="shared" si="2"/>
        <v>0</v>
      </c>
    </row>
    <row r="66" spans="1:10" x14ac:dyDescent="0.25">
      <c r="A66" s="1">
        <v>45323</v>
      </c>
      <c r="B66" s="10">
        <v>104.56882759</v>
      </c>
      <c r="C66" s="10">
        <v>8.9065608275999999</v>
      </c>
      <c r="D66" s="10">
        <v>1.7518181021000001</v>
      </c>
      <c r="E66" s="10">
        <v>102.32044807</v>
      </c>
      <c r="F66" s="10">
        <v>22.190758448</v>
      </c>
      <c r="G66" s="437">
        <f t="shared" si="0"/>
        <v>-13.284197620400001</v>
      </c>
      <c r="H66" s="10">
        <v>9.0176551723999996</v>
      </c>
      <c r="I66" s="437">
        <f t="shared" si="1"/>
        <v>-9.0176551723999996</v>
      </c>
      <c r="J66" s="437">
        <f t="shared" si="2"/>
        <v>0</v>
      </c>
    </row>
    <row r="67" spans="1:10" x14ac:dyDescent="0.25">
      <c r="A67" s="1">
        <v>45352</v>
      </c>
      <c r="B67" s="10">
        <v>102.30977419</v>
      </c>
      <c r="C67" s="10">
        <v>7.8520318065000003</v>
      </c>
      <c r="D67" s="10">
        <v>4.5991520323000003E-2</v>
      </c>
      <c r="E67" s="10">
        <v>90.358101552999997</v>
      </c>
      <c r="F67" s="10">
        <v>21.548018548000002</v>
      </c>
      <c r="G67" s="437">
        <f t="shared" si="0"/>
        <v>-13.695986741500001</v>
      </c>
      <c r="H67" s="10">
        <v>1.4377096774</v>
      </c>
      <c r="I67" s="437">
        <f t="shared" si="1"/>
        <v>-1.4377096774</v>
      </c>
      <c r="J67" s="437">
        <f t="shared" si="2"/>
        <v>0</v>
      </c>
    </row>
    <row r="68" spans="1:10" x14ac:dyDescent="0.25">
      <c r="A68" s="1">
        <v>45383</v>
      </c>
      <c r="B68" s="10">
        <v>101.35303333</v>
      </c>
      <c r="C68" s="10">
        <v>7.3970783000000004</v>
      </c>
      <c r="D68" s="10">
        <v>-1.54722673</v>
      </c>
      <c r="E68" s="10">
        <v>79.999636570000007</v>
      </c>
      <c r="F68" s="10">
        <v>18.907448333000001</v>
      </c>
      <c r="G68" s="437">
        <f t="shared" si="0"/>
        <v>-11.510370033000001</v>
      </c>
      <c r="H68" s="10">
        <v>-8.5539666666999992</v>
      </c>
      <c r="I68" s="437">
        <f t="shared" si="1"/>
        <v>0</v>
      </c>
      <c r="J68" s="437">
        <f t="shared" si="2"/>
        <v>8.5539666666999992</v>
      </c>
    </row>
    <row r="69" spans="1:10" x14ac:dyDescent="0.25">
      <c r="A69" s="1">
        <v>45413</v>
      </c>
      <c r="B69" s="10">
        <v>101.50922581</v>
      </c>
      <c r="C69" s="10">
        <v>7.6925936773999997</v>
      </c>
      <c r="D69" s="10">
        <v>-1.4472781626</v>
      </c>
      <c r="E69" s="10">
        <v>75.450634320999995</v>
      </c>
      <c r="F69" s="10">
        <v>20.851713451999998</v>
      </c>
      <c r="G69" s="437">
        <f t="shared" si="0"/>
        <v>-13.159119774599999</v>
      </c>
      <c r="H69" s="10">
        <v>-11.710741935</v>
      </c>
      <c r="I69" s="437">
        <f t="shared" si="1"/>
        <v>0</v>
      </c>
      <c r="J69" s="437">
        <f t="shared" si="2"/>
        <v>11.710741935</v>
      </c>
    </row>
    <row r="70" spans="1:10" x14ac:dyDescent="0.25">
      <c r="A70" s="1">
        <v>45444</v>
      </c>
      <c r="B70" s="10">
        <v>102.72903332999999</v>
      </c>
      <c r="C70" s="10">
        <v>8.2249002999999998</v>
      </c>
      <c r="D70" s="10">
        <v>-0.83028099666999999</v>
      </c>
      <c r="E70" s="10">
        <v>81.040440437000001</v>
      </c>
      <c r="F70" s="10">
        <v>20.892412199999999</v>
      </c>
      <c r="G70" s="437">
        <f t="shared" si="0"/>
        <v>-12.667511899999999</v>
      </c>
      <c r="H70" s="10">
        <v>-8.4524666666999995</v>
      </c>
      <c r="I70" s="437">
        <f t="shared" si="1"/>
        <v>0</v>
      </c>
      <c r="J70" s="437">
        <f t="shared" si="2"/>
        <v>8.4524666666999995</v>
      </c>
    </row>
    <row r="71" spans="1:10" x14ac:dyDescent="0.25">
      <c r="A71" s="1">
        <v>45474</v>
      </c>
      <c r="B71" s="10">
        <v>104.0333871</v>
      </c>
      <c r="C71" s="10">
        <v>8.7562440322999997</v>
      </c>
      <c r="D71" s="10">
        <v>-0.96426125742000002</v>
      </c>
      <c r="E71" s="10">
        <v>88.603553065</v>
      </c>
      <c r="F71" s="10">
        <v>19.616978097000001</v>
      </c>
      <c r="G71" s="437">
        <f t="shared" si="0"/>
        <v>-10.860734064700001</v>
      </c>
      <c r="H71" s="10">
        <v>-3.8698387097000002</v>
      </c>
      <c r="I71" s="437">
        <f t="shared" si="1"/>
        <v>0</v>
      </c>
      <c r="J71" s="437">
        <f t="shared" si="2"/>
        <v>3.8698387097000002</v>
      </c>
    </row>
    <row r="72" spans="1:10" x14ac:dyDescent="0.25">
      <c r="A72" s="1">
        <v>45505</v>
      </c>
      <c r="B72" s="10">
        <v>103.06519355</v>
      </c>
      <c r="C72" s="10">
        <v>8.4158274516000002</v>
      </c>
      <c r="D72" s="10">
        <v>-0.25686351742000002</v>
      </c>
      <c r="E72" s="10">
        <v>87.882435547</v>
      </c>
      <c r="F72" s="10">
        <v>20.976689677</v>
      </c>
      <c r="G72" s="437">
        <f t="shared" si="0"/>
        <v>-12.560862225399999</v>
      </c>
      <c r="H72" s="10">
        <v>-2.6275483871</v>
      </c>
      <c r="I72" s="437">
        <f t="shared" si="1"/>
        <v>0</v>
      </c>
      <c r="J72" s="437">
        <f t="shared" si="2"/>
        <v>2.6275483871</v>
      </c>
    </row>
    <row r="73" spans="1:10" x14ac:dyDescent="0.25">
      <c r="A73" s="1">
        <v>45536</v>
      </c>
      <c r="B73" s="10">
        <v>102.34293332999999</v>
      </c>
      <c r="C73" s="10">
        <v>8.2187873000000007</v>
      </c>
      <c r="D73" s="10">
        <v>-0.63521250215000002</v>
      </c>
      <c r="E73" s="10">
        <v>80.558558364999996</v>
      </c>
      <c r="F73" s="10">
        <v>21.277016433</v>
      </c>
      <c r="G73" s="437">
        <f t="shared" si="0"/>
        <v>-13.058229132999999</v>
      </c>
      <c r="H73" s="10">
        <v>-8.3516333333000006</v>
      </c>
      <c r="I73" s="437">
        <f t="shared" si="1"/>
        <v>0</v>
      </c>
      <c r="J73" s="437">
        <f t="shared" si="2"/>
        <v>8.3516333333000006</v>
      </c>
    </row>
    <row r="74" spans="1:10" x14ac:dyDescent="0.25">
      <c r="A74" s="1">
        <v>45566</v>
      </c>
      <c r="B74" s="10">
        <v>103.76893548</v>
      </c>
      <c r="C74" s="10">
        <v>8.1924786451999996</v>
      </c>
      <c r="D74" s="10">
        <v>-2.3953690013000002</v>
      </c>
      <c r="E74" s="10">
        <v>78.432789450000001</v>
      </c>
      <c r="F74" s="10">
        <v>20.945481483999998</v>
      </c>
      <c r="G74" s="437">
        <f t="shared" si="0"/>
        <v>-12.753002838799999</v>
      </c>
      <c r="H74" s="10">
        <v>-10.452096773999999</v>
      </c>
      <c r="I74" s="437">
        <f t="shared" si="1"/>
        <v>0</v>
      </c>
      <c r="J74" s="437">
        <f t="shared" si="2"/>
        <v>10.452096773999999</v>
      </c>
    </row>
    <row r="75" spans="1:10" x14ac:dyDescent="0.25">
      <c r="A75" s="1">
        <v>45597</v>
      </c>
      <c r="B75" s="10">
        <v>103.78576667</v>
      </c>
      <c r="C75" s="10">
        <v>9.0146239000000001</v>
      </c>
      <c r="D75" s="10">
        <v>-2.1587185388000001</v>
      </c>
      <c r="E75" s="10">
        <v>90.328398527999994</v>
      </c>
      <c r="F75" s="10">
        <v>21.307873499999999</v>
      </c>
      <c r="G75" s="437">
        <f t="shared" si="0"/>
        <v>-12.293249599999999</v>
      </c>
      <c r="H75" s="10">
        <v>0.73023333332999996</v>
      </c>
      <c r="I75" s="437">
        <f t="shared" si="1"/>
        <v>-0.73023333332999996</v>
      </c>
      <c r="J75" s="437">
        <f t="shared" si="2"/>
        <v>0</v>
      </c>
    </row>
    <row r="76" spans="1:10" x14ac:dyDescent="0.25">
      <c r="A76" s="1">
        <v>45627</v>
      </c>
      <c r="B76" s="10">
        <v>105.68119355</v>
      </c>
      <c r="C76" s="10">
        <v>9.9810546128999995</v>
      </c>
      <c r="D76" s="10">
        <v>-0.43609297032</v>
      </c>
      <c r="E76" s="10">
        <v>108.45887967</v>
      </c>
      <c r="F76" s="10">
        <v>22.431952935000002</v>
      </c>
      <c r="G76" s="437">
        <f t="shared" si="0"/>
        <v>-12.450898322100002</v>
      </c>
      <c r="H76" s="10">
        <v>15.395483871</v>
      </c>
      <c r="I76" s="437">
        <f t="shared" si="1"/>
        <v>-15.395483871</v>
      </c>
      <c r="J76" s="437">
        <f t="shared" si="2"/>
        <v>0</v>
      </c>
    </row>
    <row r="77" spans="1:10" x14ac:dyDescent="0.25">
      <c r="A77" s="1">
        <v>45658</v>
      </c>
      <c r="B77" s="10">
        <v>104.28216129</v>
      </c>
      <c r="C77" s="10">
        <v>10.828534064999999</v>
      </c>
      <c r="D77" s="10">
        <v>0.88382532161000005</v>
      </c>
      <c r="E77" s="10">
        <v>126.53583019</v>
      </c>
      <c r="F77" s="10">
        <v>22.39691629</v>
      </c>
      <c r="G77" s="437">
        <f t="shared" si="0"/>
        <v>-11.568382225000001</v>
      </c>
      <c r="H77" s="10">
        <v>32.589322580999998</v>
      </c>
      <c r="I77" s="437">
        <f t="shared" si="1"/>
        <v>-32.589322580999998</v>
      </c>
      <c r="J77" s="437">
        <f t="shared" si="2"/>
        <v>0</v>
      </c>
    </row>
    <row r="78" spans="1:10" x14ac:dyDescent="0.25">
      <c r="A78" s="1">
        <v>45689</v>
      </c>
      <c r="B78" s="10">
        <v>104.86932143</v>
      </c>
      <c r="C78" s="10">
        <v>10.55500775</v>
      </c>
      <c r="D78" s="10">
        <v>1.4165353516999999</v>
      </c>
      <c r="E78" s="10">
        <v>115.48208932</v>
      </c>
      <c r="F78" s="10">
        <v>24.408846643</v>
      </c>
      <c r="G78" s="437">
        <f t="shared" si="0"/>
        <v>-13.853838893000001</v>
      </c>
      <c r="H78" s="10">
        <v>22.727785713999999</v>
      </c>
      <c r="I78" s="437">
        <f t="shared" si="1"/>
        <v>-22.727785713999999</v>
      </c>
      <c r="J78" s="437">
        <f t="shared" si="2"/>
        <v>0</v>
      </c>
    </row>
    <row r="79" spans="1:10" x14ac:dyDescent="0.25">
      <c r="A79" s="1">
        <v>45717</v>
      </c>
      <c r="B79" s="10">
        <v>107.31832258</v>
      </c>
      <c r="C79" s="10">
        <v>8.4877566129000002</v>
      </c>
      <c r="D79" s="10">
        <v>-1.4453451326</v>
      </c>
      <c r="E79" s="10">
        <v>88.774067995999999</v>
      </c>
      <c r="F79" s="10">
        <v>24.298375742000001</v>
      </c>
      <c r="G79" s="437">
        <f t="shared" si="0"/>
        <v>-15.810619129100001</v>
      </c>
      <c r="H79" s="10">
        <v>-1.5613870968000001</v>
      </c>
      <c r="I79" s="437">
        <f t="shared" si="1"/>
        <v>0</v>
      </c>
      <c r="J79" s="437">
        <f t="shared" si="2"/>
        <v>1.5613870968000001</v>
      </c>
    </row>
    <row r="80" spans="1:10" x14ac:dyDescent="0.25">
      <c r="A80" s="1">
        <v>45748</v>
      </c>
      <c r="B80" s="10">
        <v>106.89896666999999</v>
      </c>
      <c r="C80" s="10">
        <v>7.8752797333000002</v>
      </c>
      <c r="D80" s="10">
        <v>-1.4464843988</v>
      </c>
      <c r="E80" s="10">
        <v>79.274286601</v>
      </c>
      <c r="F80" s="10">
        <v>24.168708732999999</v>
      </c>
      <c r="G80" s="437">
        <f t="shared" si="0"/>
        <v>-16.293428999699998</v>
      </c>
      <c r="H80" s="10">
        <v>-10.135899999999999</v>
      </c>
      <c r="I80" s="437">
        <f t="shared" si="1"/>
        <v>0</v>
      </c>
      <c r="J80" s="437">
        <f t="shared" si="2"/>
        <v>10.135899999999999</v>
      </c>
    </row>
    <row r="81" spans="1:10" x14ac:dyDescent="0.25">
      <c r="A81" s="1">
        <v>45778</v>
      </c>
      <c r="B81" s="10">
        <v>106.54354839</v>
      </c>
      <c r="C81" s="10">
        <v>7.7583659354999996</v>
      </c>
      <c r="D81" s="10">
        <v>-0.30645613128999999</v>
      </c>
      <c r="E81" s="10">
        <v>74.492535965000002</v>
      </c>
      <c r="F81" s="10">
        <v>23.731567386999998</v>
      </c>
      <c r="G81" s="437">
        <f t="shared" si="0"/>
        <v>-15.9732014515</v>
      </c>
      <c r="H81" s="10">
        <v>-15.987870967999999</v>
      </c>
      <c r="I81" s="437">
        <f t="shared" si="1"/>
        <v>0</v>
      </c>
      <c r="J81" s="437">
        <f t="shared" si="2"/>
        <v>15.987870967999999</v>
      </c>
    </row>
    <row r="82" spans="1:10" x14ac:dyDescent="0.25">
      <c r="A82" s="1">
        <v>45809</v>
      </c>
      <c r="B82" s="10">
        <v>107.53006667</v>
      </c>
      <c r="C82" s="10">
        <v>8.2145240333</v>
      </c>
      <c r="D82" s="10">
        <v>-0.49029176547999997</v>
      </c>
      <c r="E82" s="10">
        <v>80.571372500999999</v>
      </c>
      <c r="F82" s="10">
        <v>23.057593099999998</v>
      </c>
      <c r="G82" s="437">
        <f t="shared" si="0"/>
        <v>-14.843069066699998</v>
      </c>
      <c r="H82" s="10">
        <v>-11.824333333</v>
      </c>
      <c r="I82" s="437">
        <f t="shared" si="1"/>
        <v>0</v>
      </c>
      <c r="J82" s="437">
        <f t="shared" si="2"/>
        <v>11.824333333</v>
      </c>
    </row>
    <row r="83" spans="1:10" x14ac:dyDescent="0.25">
      <c r="A83" s="1">
        <v>45839</v>
      </c>
      <c r="B83" s="10">
        <v>108.05090323</v>
      </c>
      <c r="C83" s="10">
        <v>8.3180804193999993</v>
      </c>
      <c r="D83" s="10">
        <v>-0.57580090484000002</v>
      </c>
      <c r="E83" s="10">
        <v>87.887138547000006</v>
      </c>
      <c r="F83" s="10">
        <v>23.217528065</v>
      </c>
      <c r="G83" s="437">
        <f t="shared" si="0"/>
        <v>-14.8994476456</v>
      </c>
      <c r="H83" s="10">
        <v>-4.9321290322999998</v>
      </c>
      <c r="I83" s="437">
        <f t="shared" si="1"/>
        <v>0</v>
      </c>
      <c r="J83" s="437">
        <f t="shared" si="2"/>
        <v>4.9321290322999998</v>
      </c>
    </row>
    <row r="84" spans="1:10" x14ac:dyDescent="0.25">
      <c r="A84" s="1">
        <v>45870</v>
      </c>
      <c r="B84" s="10">
        <v>108.65003226</v>
      </c>
      <c r="C84" s="10">
        <v>7.6703063548000001</v>
      </c>
      <c r="D84" s="10">
        <v>-0.71497599902999998</v>
      </c>
      <c r="E84" s="10">
        <v>85.280683162000003</v>
      </c>
      <c r="F84" s="10">
        <v>24.568066548000001</v>
      </c>
      <c r="G84" s="437">
        <f t="shared" si="0"/>
        <v>-16.8977601932</v>
      </c>
      <c r="H84" s="10">
        <v>-5.9977741934999997</v>
      </c>
      <c r="I84" s="437">
        <f t="shared" si="1"/>
        <v>0</v>
      </c>
      <c r="J84" s="437">
        <f t="shared" si="2"/>
        <v>5.9977741934999997</v>
      </c>
    </row>
    <row r="85" spans="1:10" x14ac:dyDescent="0.25">
      <c r="A85" s="1">
        <v>45901</v>
      </c>
      <c r="B85" s="10">
        <v>108.27913332999999</v>
      </c>
      <c r="C85" s="10">
        <v>7.5251929666999997</v>
      </c>
      <c r="D85" s="10">
        <v>-0.59029530215000003</v>
      </c>
      <c r="E85" s="10">
        <v>80.921335098</v>
      </c>
      <c r="F85" s="10">
        <v>24.297495900000001</v>
      </c>
      <c r="G85" s="437">
        <f t="shared" si="0"/>
        <v>-16.772302933300001</v>
      </c>
      <c r="H85" s="10">
        <v>-10.239699999999999</v>
      </c>
      <c r="I85" s="437">
        <f t="shared" si="1"/>
        <v>0</v>
      </c>
      <c r="J85" s="437">
        <f t="shared" si="2"/>
        <v>10.239699999999999</v>
      </c>
    </row>
    <row r="86" spans="1:10" x14ac:dyDescent="0.25">
      <c r="A86" s="1">
        <v>45931</v>
      </c>
      <c r="B86" s="10">
        <v>107.33209677000001</v>
      </c>
      <c r="C86" s="10">
        <v>7.5074513870999997</v>
      </c>
      <c r="D86" s="10">
        <v>-1.0651965132000001</v>
      </c>
      <c r="E86" s="10">
        <v>78.850482002999996</v>
      </c>
      <c r="F86" s="10">
        <v>25.275418032000001</v>
      </c>
      <c r="G86" s="437">
        <f t="shared" si="0"/>
        <v>-17.7679666449</v>
      </c>
      <c r="H86" s="10">
        <v>-9.8599032258000001</v>
      </c>
      <c r="I86" s="437">
        <f t="shared" si="1"/>
        <v>0</v>
      </c>
      <c r="J86" s="437">
        <f t="shared" si="2"/>
        <v>9.8599032258000001</v>
      </c>
    </row>
    <row r="87" spans="1:10" x14ac:dyDescent="0.25">
      <c r="A87" s="1">
        <v>45962</v>
      </c>
      <c r="B87" s="10">
        <v>110.27719999999999</v>
      </c>
      <c r="C87" s="10">
        <v>8.8099872999999995</v>
      </c>
      <c r="D87" s="10">
        <v>-0.71416670548000005</v>
      </c>
      <c r="E87" s="10">
        <v>92.787481194999998</v>
      </c>
      <c r="F87" s="10">
        <v>26.887239399999999</v>
      </c>
      <c r="G87" s="437">
        <f t="shared" si="0"/>
        <v>-18.077252099999999</v>
      </c>
      <c r="H87" s="10">
        <v>1.0376333333000001</v>
      </c>
      <c r="I87" s="437">
        <f t="shared" si="1"/>
        <v>-1.0376333333000001</v>
      </c>
      <c r="J87" s="437">
        <f t="shared" si="2"/>
        <v>0</v>
      </c>
    </row>
    <row r="88" spans="1:10" x14ac:dyDescent="0.25">
      <c r="A88" s="1">
        <v>45992</v>
      </c>
      <c r="B88" s="10">
        <v>111.62877419</v>
      </c>
      <c r="C88" s="10">
        <v>10.587281451999999</v>
      </c>
      <c r="D88" s="10">
        <v>-0.46663909193999997</v>
      </c>
      <c r="E88" s="10">
        <v>112.88576270999999</v>
      </c>
      <c r="F88" s="10">
        <v>28.41046029</v>
      </c>
      <c r="G88" s="437">
        <f t="shared" si="0"/>
        <v>-17.823178838</v>
      </c>
      <c r="H88" s="10">
        <v>19.235419355000001</v>
      </c>
      <c r="I88" s="437">
        <f t="shared" si="1"/>
        <v>-19.235419355000001</v>
      </c>
      <c r="J88" s="437">
        <f t="shared" si="2"/>
        <v>0</v>
      </c>
    </row>
    <row r="89" spans="1:10" x14ac:dyDescent="0.25">
      <c r="A89" s="1">
        <v>46023</v>
      </c>
      <c r="B89" s="10">
        <v>108.49161290000001</v>
      </c>
      <c r="C89" s="10">
        <v>10.961544161000001</v>
      </c>
      <c r="D89" s="10">
        <v>0.10826596774</v>
      </c>
      <c r="E89" s="10">
        <v>122.15966871000001</v>
      </c>
      <c r="F89" s="10">
        <v>26.886883354999998</v>
      </c>
      <c r="G89" s="437">
        <f t="shared" si="0"/>
        <v>-15.925339193999998</v>
      </c>
      <c r="H89" s="10">
        <v>29.172483871000001</v>
      </c>
      <c r="I89" s="437">
        <f t="shared" si="1"/>
        <v>-29.172483871000001</v>
      </c>
      <c r="J89" s="437">
        <f t="shared" si="2"/>
        <v>0</v>
      </c>
    </row>
    <row r="90" spans="1:10" x14ac:dyDescent="0.25">
      <c r="A90" s="1">
        <v>46054</v>
      </c>
      <c r="B90" s="10">
        <v>110.00492857</v>
      </c>
      <c r="C90" s="10">
        <v>9.8641357500000009</v>
      </c>
      <c r="D90" s="10">
        <v>1.4517121002</v>
      </c>
      <c r="E90" s="10">
        <v>111.11375849</v>
      </c>
      <c r="F90" s="10">
        <v>27.986875071</v>
      </c>
      <c r="G90" s="437">
        <f t="shared" si="0"/>
        <v>-18.122739320999997</v>
      </c>
      <c r="H90" s="10">
        <v>17.469535713999999</v>
      </c>
      <c r="I90" s="437">
        <f t="shared" si="1"/>
        <v>-17.469535713999999</v>
      </c>
      <c r="J90" s="437">
        <f t="shared" si="2"/>
        <v>0</v>
      </c>
    </row>
    <row r="91" spans="1:10" x14ac:dyDescent="0.25">
      <c r="A91" s="1">
        <v>46082</v>
      </c>
      <c r="B91" s="10">
        <v>109.8152</v>
      </c>
      <c r="C91" s="10">
        <v>8.5097889999999996</v>
      </c>
      <c r="D91" s="10">
        <v>-2.3579488838999998</v>
      </c>
      <c r="E91" s="10">
        <v>87.927971099999993</v>
      </c>
      <c r="F91" s="10">
        <v>28.465589999999999</v>
      </c>
      <c r="G91" s="437">
        <f t="shared" si="0"/>
        <v>-19.955801000000001</v>
      </c>
      <c r="H91" s="10">
        <v>0.16693548387000001</v>
      </c>
      <c r="I91" s="437">
        <f t="shared" si="1"/>
        <v>-0.16693548387000001</v>
      </c>
      <c r="J91" s="437">
        <f t="shared" si="2"/>
        <v>0</v>
      </c>
    </row>
    <row r="92" spans="1:10" x14ac:dyDescent="0.25">
      <c r="A92" s="1">
        <v>46113</v>
      </c>
      <c r="B92" s="10">
        <v>109.9371</v>
      </c>
      <c r="C92" s="10">
        <v>7.7681339999999999</v>
      </c>
      <c r="D92" s="10">
        <v>-1.8639059285999999</v>
      </c>
      <c r="E92" s="10">
        <v>77.772108099999997</v>
      </c>
      <c r="F92" s="10">
        <v>27.73817</v>
      </c>
      <c r="G92" s="437">
        <f t="shared" si="0"/>
        <v>-19.970036</v>
      </c>
      <c r="H92" s="10">
        <v>-10.590928570999999</v>
      </c>
      <c r="I92" s="437">
        <f t="shared" si="1"/>
        <v>0</v>
      </c>
      <c r="J92" s="437">
        <f t="shared" si="2"/>
        <v>10.590928570999999</v>
      </c>
    </row>
    <row r="93" spans="1:10" x14ac:dyDescent="0.25">
      <c r="A93" s="1">
        <v>46143</v>
      </c>
      <c r="B93" s="10">
        <v>110.2059</v>
      </c>
      <c r="C93" s="10">
        <v>7.465738</v>
      </c>
      <c r="D93" s="10">
        <v>-0.81509390000000004</v>
      </c>
      <c r="E93" s="10">
        <v>74.923649999999995</v>
      </c>
      <c r="F93" s="10">
        <v>26.868670000000002</v>
      </c>
      <c r="G93" s="437">
        <f t="shared" si="0"/>
        <v>-19.402932</v>
      </c>
      <c r="H93" s="10">
        <v>-15.32475</v>
      </c>
      <c r="I93" s="437">
        <f t="shared" si="1"/>
        <v>0</v>
      </c>
      <c r="J93" s="437">
        <f t="shared" si="2"/>
        <v>15.32475</v>
      </c>
    </row>
    <row r="94" spans="1:10" x14ac:dyDescent="0.25">
      <c r="A94" s="1">
        <v>46174</v>
      </c>
      <c r="B94" s="10">
        <v>110.4572</v>
      </c>
      <c r="C94" s="10">
        <v>7.7375740000000004</v>
      </c>
      <c r="D94" s="10">
        <v>-2.2535029999999998</v>
      </c>
      <c r="E94" s="10">
        <v>79.530370000000005</v>
      </c>
      <c r="F94" s="10">
        <v>25.270199999999999</v>
      </c>
      <c r="G94" s="437">
        <f t="shared" ref="G94:G112" si="3">+C94-F94</f>
        <v>-17.532626</v>
      </c>
      <c r="H94" s="10">
        <v>-11.40185</v>
      </c>
      <c r="I94" s="437">
        <f t="shared" ref="I94:I112" si="4">+IF(H94&gt;0,+H94,0)*-1</f>
        <v>0</v>
      </c>
      <c r="J94" s="437">
        <f t="shared" ref="J94:J112" si="5">+IF(H94&lt;0,+H94,0)*-1</f>
        <v>11.40185</v>
      </c>
    </row>
    <row r="95" spans="1:10" x14ac:dyDescent="0.25">
      <c r="A95" s="1">
        <v>46204</v>
      </c>
      <c r="B95" s="10">
        <v>110.7444</v>
      </c>
      <c r="C95" s="10">
        <v>8.1444790000000005</v>
      </c>
      <c r="D95" s="10">
        <v>-0.92356910000000003</v>
      </c>
      <c r="E95" s="10">
        <v>87.719769999999997</v>
      </c>
      <c r="F95" s="10">
        <v>25.444089999999999</v>
      </c>
      <c r="G95" s="437">
        <f t="shared" si="3"/>
        <v>-17.299610999999999</v>
      </c>
      <c r="H95" s="10">
        <v>-5.0632770000000002</v>
      </c>
      <c r="I95" s="437">
        <f t="shared" si="4"/>
        <v>0</v>
      </c>
      <c r="J95" s="437">
        <f t="shared" si="5"/>
        <v>5.0632770000000002</v>
      </c>
    </row>
    <row r="96" spans="1:10" x14ac:dyDescent="0.25">
      <c r="A96" s="1">
        <v>46235</v>
      </c>
      <c r="B96" s="10">
        <v>110.8623</v>
      </c>
      <c r="C96" s="10">
        <v>7.8331739999999996</v>
      </c>
      <c r="D96" s="10">
        <v>-0.65261630000000004</v>
      </c>
      <c r="E96" s="10">
        <v>87.682069999999996</v>
      </c>
      <c r="F96" s="10">
        <v>25.697109999999999</v>
      </c>
      <c r="G96" s="437">
        <f t="shared" si="3"/>
        <v>-17.863935999999999</v>
      </c>
      <c r="H96" s="10">
        <v>-4.9257489999999997</v>
      </c>
      <c r="I96" s="437">
        <f t="shared" si="4"/>
        <v>0</v>
      </c>
      <c r="J96" s="437">
        <f t="shared" si="5"/>
        <v>4.9257489999999997</v>
      </c>
    </row>
    <row r="97" spans="1:10" x14ac:dyDescent="0.25">
      <c r="A97" s="1">
        <v>46266</v>
      </c>
      <c r="B97" s="10">
        <v>110.96720000000001</v>
      </c>
      <c r="C97" s="10">
        <v>7.553007</v>
      </c>
      <c r="D97" s="10">
        <v>0.45836189999999999</v>
      </c>
      <c r="E97" s="10">
        <v>81.990639999999999</v>
      </c>
      <c r="F97" s="10">
        <v>25.806760000000001</v>
      </c>
      <c r="G97" s="437">
        <f t="shared" si="3"/>
        <v>-18.253753</v>
      </c>
      <c r="H97" s="10">
        <v>-11.443440000000001</v>
      </c>
      <c r="I97" s="437">
        <f t="shared" si="4"/>
        <v>0</v>
      </c>
      <c r="J97" s="437">
        <f t="shared" si="5"/>
        <v>11.443440000000001</v>
      </c>
    </row>
    <row r="98" spans="1:10" x14ac:dyDescent="0.25">
      <c r="A98" s="1">
        <v>46296</v>
      </c>
      <c r="B98" s="10">
        <v>111.3173</v>
      </c>
      <c r="C98" s="10">
        <v>7.4820060000000002</v>
      </c>
      <c r="D98" s="10">
        <v>-1.474945</v>
      </c>
      <c r="E98" s="10">
        <v>80.142449999999997</v>
      </c>
      <c r="F98" s="10">
        <v>26.243310000000001</v>
      </c>
      <c r="G98" s="437">
        <f t="shared" si="3"/>
        <v>-18.761304000000003</v>
      </c>
      <c r="H98" s="10">
        <v>-11.201750000000001</v>
      </c>
      <c r="I98" s="437">
        <f t="shared" si="4"/>
        <v>0</v>
      </c>
      <c r="J98" s="437">
        <f t="shared" si="5"/>
        <v>11.201750000000001</v>
      </c>
    </row>
    <row r="99" spans="1:10" x14ac:dyDescent="0.25">
      <c r="A99" s="1">
        <v>46327</v>
      </c>
      <c r="B99" s="10">
        <v>111.8614</v>
      </c>
      <c r="C99" s="10">
        <v>7.9341100000000004</v>
      </c>
      <c r="D99" s="10">
        <v>-1.2455210000000001</v>
      </c>
      <c r="E99" s="10">
        <v>94.049260000000004</v>
      </c>
      <c r="F99" s="10">
        <v>27.103590000000001</v>
      </c>
      <c r="G99" s="437">
        <f t="shared" si="3"/>
        <v>-19.16948</v>
      </c>
      <c r="H99" s="10">
        <v>2.338441</v>
      </c>
      <c r="I99" s="437">
        <f t="shared" si="4"/>
        <v>-2.338441</v>
      </c>
      <c r="J99" s="437">
        <f t="shared" si="5"/>
        <v>0</v>
      </c>
    </row>
    <row r="100" spans="1:10" x14ac:dyDescent="0.25">
      <c r="A100" s="1">
        <v>46357</v>
      </c>
      <c r="B100" s="10">
        <v>112.6263</v>
      </c>
      <c r="C100" s="10">
        <v>8.8152100000000004</v>
      </c>
      <c r="D100" s="10">
        <v>0.90207859999999995</v>
      </c>
      <c r="E100" s="10">
        <v>110.8227</v>
      </c>
      <c r="F100" s="10">
        <v>28.139399999999998</v>
      </c>
      <c r="G100" s="437">
        <f t="shared" si="3"/>
        <v>-19.324189999999998</v>
      </c>
      <c r="H100" s="10">
        <v>16.352209999999999</v>
      </c>
      <c r="I100" s="437">
        <f t="shared" si="4"/>
        <v>-16.352209999999999</v>
      </c>
      <c r="J100" s="437">
        <f t="shared" si="5"/>
        <v>0</v>
      </c>
    </row>
    <row r="101" spans="1:10" x14ac:dyDescent="0.25">
      <c r="A101" s="1">
        <v>46388</v>
      </c>
      <c r="B101" s="10">
        <v>113.0483</v>
      </c>
      <c r="C101" s="10">
        <v>10.09365</v>
      </c>
      <c r="D101" s="10">
        <v>-0.38311250000000002</v>
      </c>
      <c r="E101" s="10">
        <v>120.68259999999999</v>
      </c>
      <c r="F101" s="10">
        <v>28.24485</v>
      </c>
      <c r="G101" s="437">
        <f t="shared" si="3"/>
        <v>-18.151199999999999</v>
      </c>
      <c r="H101" s="10">
        <v>25.90136</v>
      </c>
      <c r="I101" s="437">
        <f t="shared" si="4"/>
        <v>-25.90136</v>
      </c>
      <c r="J101" s="437">
        <f t="shared" si="5"/>
        <v>0</v>
      </c>
    </row>
    <row r="102" spans="1:10" x14ac:dyDescent="0.25">
      <c r="A102" s="1">
        <v>46419</v>
      </c>
      <c r="B102" s="10">
        <v>111.83110000000001</v>
      </c>
      <c r="C102" s="10">
        <v>8.9269599999999993</v>
      </c>
      <c r="D102" s="10">
        <v>0.84635360000000004</v>
      </c>
      <c r="E102" s="10">
        <v>112.5843</v>
      </c>
      <c r="F102" s="10">
        <v>28.470839999999999</v>
      </c>
      <c r="G102" s="437">
        <f t="shared" si="3"/>
        <v>-19.543880000000001</v>
      </c>
      <c r="H102" s="10">
        <v>19.186330000000002</v>
      </c>
      <c r="I102" s="437">
        <f t="shared" si="4"/>
        <v>-19.186330000000002</v>
      </c>
      <c r="J102" s="437">
        <f t="shared" si="5"/>
        <v>0</v>
      </c>
    </row>
    <row r="103" spans="1:10" x14ac:dyDescent="0.25">
      <c r="A103" s="1">
        <v>46447</v>
      </c>
      <c r="B103" s="10">
        <v>113.66800000000001</v>
      </c>
      <c r="C103" s="10">
        <v>8.0603280000000002</v>
      </c>
      <c r="D103" s="10">
        <v>-0.37136449999999999</v>
      </c>
      <c r="E103" s="10">
        <v>96.203370000000007</v>
      </c>
      <c r="F103" s="10">
        <v>29.456700000000001</v>
      </c>
      <c r="G103" s="437">
        <f t="shared" si="3"/>
        <v>-21.396372</v>
      </c>
      <c r="H103" s="10">
        <v>4.0343900000000001</v>
      </c>
      <c r="I103" s="437">
        <f t="shared" si="4"/>
        <v>-4.0343900000000001</v>
      </c>
      <c r="J103" s="437">
        <f t="shared" si="5"/>
        <v>0</v>
      </c>
    </row>
    <row r="104" spans="1:10" x14ac:dyDescent="0.25">
      <c r="A104" s="1">
        <v>46478</v>
      </c>
      <c r="B104" s="10">
        <v>113.92570000000001</v>
      </c>
      <c r="C104" s="10">
        <v>7.5170729999999999</v>
      </c>
      <c r="D104" s="10">
        <v>-0.49970320000000001</v>
      </c>
      <c r="E104" s="10">
        <v>83.133099999999999</v>
      </c>
      <c r="F104" s="10">
        <v>28.171230000000001</v>
      </c>
      <c r="G104" s="437">
        <f t="shared" si="3"/>
        <v>-20.654157000000001</v>
      </c>
      <c r="H104" s="10">
        <v>-9.9080860000000008</v>
      </c>
      <c r="I104" s="437">
        <f t="shared" si="4"/>
        <v>0</v>
      </c>
      <c r="J104" s="437">
        <f t="shared" si="5"/>
        <v>9.9080860000000008</v>
      </c>
    </row>
    <row r="105" spans="1:10" x14ac:dyDescent="0.25">
      <c r="A105" s="1">
        <v>46508</v>
      </c>
      <c r="B105" s="10">
        <v>114.3133</v>
      </c>
      <c r="C105" s="10">
        <v>7.2791269999999999</v>
      </c>
      <c r="D105" s="10">
        <v>-1.632144</v>
      </c>
      <c r="E105" s="10">
        <v>76.607789999999994</v>
      </c>
      <c r="F105" s="10">
        <v>28.402349999999998</v>
      </c>
      <c r="G105" s="437">
        <f t="shared" si="3"/>
        <v>-21.123222999999999</v>
      </c>
      <c r="H105" s="10">
        <v>-15.2204</v>
      </c>
      <c r="I105" s="437">
        <f t="shared" si="4"/>
        <v>0</v>
      </c>
      <c r="J105" s="437">
        <f t="shared" si="5"/>
        <v>15.2204</v>
      </c>
    </row>
    <row r="106" spans="1:10" x14ac:dyDescent="0.25">
      <c r="A106" s="1">
        <v>46539</v>
      </c>
      <c r="B106" s="10">
        <v>114.8</v>
      </c>
      <c r="C106" s="10">
        <v>7.6047450000000003</v>
      </c>
      <c r="D106" s="10">
        <v>-1.788883</v>
      </c>
      <c r="E106" s="10">
        <v>82.623199999999997</v>
      </c>
      <c r="F106" s="10">
        <v>27.639150000000001</v>
      </c>
      <c r="G106" s="437">
        <f t="shared" si="3"/>
        <v>-20.034405</v>
      </c>
      <c r="H106" s="10">
        <v>-10.62485</v>
      </c>
      <c r="I106" s="437">
        <f t="shared" si="4"/>
        <v>0</v>
      </c>
      <c r="J106" s="437">
        <f t="shared" si="5"/>
        <v>10.62485</v>
      </c>
    </row>
    <row r="107" spans="1:10" x14ac:dyDescent="0.25">
      <c r="A107" s="1">
        <v>46569</v>
      </c>
      <c r="B107" s="10">
        <v>115.3014</v>
      </c>
      <c r="C107" s="10">
        <v>8.0500139999999991</v>
      </c>
      <c r="D107" s="10">
        <v>-1.7115260000000001</v>
      </c>
      <c r="E107" s="10">
        <v>91.020139999999998</v>
      </c>
      <c r="F107" s="10">
        <v>26.058219999999999</v>
      </c>
      <c r="G107" s="437">
        <f t="shared" si="3"/>
        <v>-18.008206000000001</v>
      </c>
      <c r="H107" s="10">
        <v>-4.8341219999999998</v>
      </c>
      <c r="I107" s="437">
        <f t="shared" si="4"/>
        <v>0</v>
      </c>
      <c r="J107" s="437">
        <f t="shared" si="5"/>
        <v>4.8341219999999998</v>
      </c>
    </row>
    <row r="108" spans="1:10" x14ac:dyDescent="0.25">
      <c r="A108" s="1">
        <v>46600</v>
      </c>
      <c r="B108" s="10">
        <v>115.6395</v>
      </c>
      <c r="C108" s="10">
        <v>7.766051</v>
      </c>
      <c r="D108" s="10">
        <v>-0.65154299999999998</v>
      </c>
      <c r="E108" s="10">
        <v>91.209190000000007</v>
      </c>
      <c r="F108" s="10">
        <v>27.321929999999998</v>
      </c>
      <c r="G108" s="437">
        <f t="shared" si="3"/>
        <v>-19.555878999999997</v>
      </c>
      <c r="H108" s="10">
        <v>-4.4962869999999997</v>
      </c>
      <c r="I108" s="437">
        <f t="shared" si="4"/>
        <v>0</v>
      </c>
      <c r="J108" s="437">
        <f t="shared" si="5"/>
        <v>4.4962869999999997</v>
      </c>
    </row>
    <row r="109" spans="1:10" x14ac:dyDescent="0.25">
      <c r="A109" s="1">
        <v>46631</v>
      </c>
      <c r="B109" s="10">
        <v>115.9485</v>
      </c>
      <c r="C109" s="10">
        <v>7.5054119999999998</v>
      </c>
      <c r="D109" s="10">
        <v>-0.44998870000000002</v>
      </c>
      <c r="E109" s="10">
        <v>85.375870000000006</v>
      </c>
      <c r="F109" s="10">
        <v>27.57938</v>
      </c>
      <c r="G109" s="437">
        <f t="shared" si="3"/>
        <v>-20.073968000000001</v>
      </c>
      <c r="H109" s="10">
        <v>-10.322789999999999</v>
      </c>
      <c r="I109" s="437">
        <f t="shared" si="4"/>
        <v>0</v>
      </c>
      <c r="J109" s="437">
        <f t="shared" si="5"/>
        <v>10.322789999999999</v>
      </c>
    </row>
    <row r="110" spans="1:10" x14ac:dyDescent="0.25">
      <c r="A110" s="1">
        <v>46661</v>
      </c>
      <c r="B110" s="10">
        <v>116.4508</v>
      </c>
      <c r="C110" s="10">
        <v>7.4473779999999996</v>
      </c>
      <c r="D110" s="10">
        <v>-1.9034230000000001</v>
      </c>
      <c r="E110" s="10">
        <v>83.081289999999996</v>
      </c>
      <c r="F110" s="10">
        <v>28.00713</v>
      </c>
      <c r="G110" s="437">
        <f t="shared" si="3"/>
        <v>-20.559752</v>
      </c>
      <c r="H110" s="10">
        <v>-11.181609999999999</v>
      </c>
      <c r="I110" s="437">
        <f t="shared" si="4"/>
        <v>0</v>
      </c>
      <c r="J110" s="437">
        <f t="shared" si="5"/>
        <v>11.181609999999999</v>
      </c>
    </row>
    <row r="111" spans="1:10" x14ac:dyDescent="0.25">
      <c r="A111" s="1">
        <v>46692</v>
      </c>
      <c r="B111" s="10">
        <v>117.0605</v>
      </c>
      <c r="C111" s="10">
        <v>7.9053250000000004</v>
      </c>
      <c r="D111" s="10">
        <v>-0.63752710000000001</v>
      </c>
      <c r="E111" s="10">
        <v>97.150779999999997</v>
      </c>
      <c r="F111" s="10">
        <v>29.055530000000001</v>
      </c>
      <c r="G111" s="437">
        <f t="shared" si="3"/>
        <v>-21.150205</v>
      </c>
      <c r="H111" s="10">
        <v>1.601307</v>
      </c>
      <c r="I111" s="437">
        <f t="shared" si="4"/>
        <v>-1.601307</v>
      </c>
      <c r="J111" s="437">
        <f t="shared" si="5"/>
        <v>0</v>
      </c>
    </row>
    <row r="112" spans="1:10" x14ac:dyDescent="0.25">
      <c r="A112" s="42">
        <v>46722</v>
      </c>
      <c r="B112" s="48">
        <v>117.8573</v>
      </c>
      <c r="C112" s="48">
        <v>8.7861820000000002</v>
      </c>
      <c r="D112" s="48">
        <v>0.68043359999999997</v>
      </c>
      <c r="E112" s="48">
        <v>114.1652</v>
      </c>
      <c r="F112" s="48">
        <v>30.390820000000001</v>
      </c>
      <c r="G112" s="438">
        <f t="shared" si="3"/>
        <v>-21.604638000000001</v>
      </c>
      <c r="H112" s="48">
        <v>16.953520000000001</v>
      </c>
      <c r="I112" s="438">
        <f t="shared" si="4"/>
        <v>-16.953520000000001</v>
      </c>
      <c r="J112" s="438">
        <f t="shared" si="5"/>
        <v>0</v>
      </c>
    </row>
    <row r="114" spans="1:7" x14ac:dyDescent="0.25">
      <c r="A114" s="21"/>
      <c r="B114" s="260" t="s">
        <v>998</v>
      </c>
      <c r="C114" s="21"/>
      <c r="E114" s="21"/>
      <c r="G114" s="21"/>
    </row>
    <row r="115" spans="1:7" x14ac:dyDescent="0.25">
      <c r="A115" s="52"/>
      <c r="B115" s="52" t="s">
        <v>0</v>
      </c>
      <c r="C115" s="21"/>
      <c r="E115" s="21"/>
      <c r="G115" s="21"/>
    </row>
    <row r="116" spans="1:7" x14ac:dyDescent="0.25">
      <c r="A116" s="21">
        <v>64</v>
      </c>
      <c r="B116" s="348">
        <v>0</v>
      </c>
      <c r="C116" s="21"/>
      <c r="E116" s="21"/>
      <c r="G116" s="21"/>
    </row>
    <row r="117" spans="1:7" x14ac:dyDescent="0.25">
      <c r="A117" s="21">
        <v>64</v>
      </c>
      <c r="B117" s="348">
        <v>150</v>
      </c>
      <c r="C117" s="21"/>
      <c r="E117" s="21"/>
      <c r="G117" s="21"/>
    </row>
    <row r="118" spans="1:7" x14ac:dyDescent="0.25">
      <c r="B118" s="92" t="s">
        <v>0</v>
      </c>
    </row>
    <row r="119" spans="1:7" x14ac:dyDescent="0.25">
      <c r="A119" s="21">
        <v>64</v>
      </c>
      <c r="B119" s="93">
        <v>-50</v>
      </c>
    </row>
    <row r="120" spans="1:7" x14ac:dyDescent="0.25">
      <c r="A120" s="21">
        <v>64</v>
      </c>
      <c r="B120" s="93">
        <v>50</v>
      </c>
    </row>
  </sheetData>
  <hyperlinks>
    <hyperlink ref="A3" location="Contents!A1" display="Return to Contents" xr:uid="{00000000-0004-0000-1900-000000000000}"/>
  </hyperlinks>
  <pageMargins left="0.7" right="0.7" top="0.75" bottom="0.75" header="0.3" footer="0.3"/>
  <pageSetup scale="65" fitToHeight="0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2:AB130"/>
  <sheetViews>
    <sheetView zoomScale="91" zoomScaleNormal="91" workbookViewId="0"/>
  </sheetViews>
  <sheetFormatPr defaultColWidth="9.33203125" defaultRowHeight="14.4" x14ac:dyDescent="0.3"/>
  <cols>
    <col min="1" max="1" width="9.33203125" style="97"/>
    <col min="2" max="2" width="20.6640625" style="97" customWidth="1"/>
    <col min="3" max="13" width="9.33203125" style="97"/>
    <col min="14" max="15" width="9.33203125" style="98"/>
    <col min="16" max="16" width="9.33203125" style="97"/>
    <col min="17" max="17" width="26.33203125" style="97" bestFit="1" customWidth="1"/>
    <col min="18" max="18" width="14.44140625" style="97" customWidth="1"/>
    <col min="19" max="26" width="9.33203125" style="97"/>
    <col min="27" max="28" width="9.33203125" style="98"/>
    <col min="29" max="16384" width="9.33203125" style="97"/>
  </cols>
  <sheetData>
    <row r="2" spans="1:18" ht="15.6" x14ac:dyDescent="0.3">
      <c r="A2" s="31" t="s">
        <v>968</v>
      </c>
    </row>
    <row r="3" spans="1:18" x14ac:dyDescent="0.3">
      <c r="A3" s="16" t="s">
        <v>15</v>
      </c>
      <c r="Q3" s="102"/>
    </row>
    <row r="4" spans="1:18" x14ac:dyDescent="0.3">
      <c r="B4" s="106"/>
      <c r="C4" s="106"/>
      <c r="D4" s="106"/>
      <c r="E4" s="106"/>
      <c r="F4" s="106"/>
      <c r="G4" s="106"/>
      <c r="H4" s="106"/>
      <c r="I4" s="106"/>
      <c r="Q4" s="102"/>
    </row>
    <row r="5" spans="1:18" x14ac:dyDescent="0.3">
      <c r="B5" s="106"/>
      <c r="C5" s="106"/>
      <c r="D5" s="106"/>
      <c r="E5" s="106"/>
      <c r="F5" s="106"/>
      <c r="G5" s="106"/>
      <c r="H5" s="106"/>
      <c r="I5" s="106"/>
      <c r="Q5" s="132" t="s">
        <v>329</v>
      </c>
      <c r="R5" s="133"/>
    </row>
    <row r="6" spans="1:18" x14ac:dyDescent="0.3">
      <c r="B6" s="106"/>
      <c r="C6" s="106"/>
      <c r="D6" s="106"/>
      <c r="E6" s="106"/>
      <c r="F6" s="106"/>
      <c r="G6" s="106"/>
      <c r="H6" s="106"/>
      <c r="I6" s="106"/>
      <c r="Q6" s="253" t="s">
        <v>963</v>
      </c>
      <c r="R6" s="155" t="s">
        <v>964</v>
      </c>
    </row>
    <row r="7" spans="1:18" x14ac:dyDescent="0.3">
      <c r="B7" s="106"/>
      <c r="C7" s="106"/>
      <c r="D7" s="106"/>
      <c r="E7" s="106"/>
      <c r="F7" s="106"/>
      <c r="G7" s="106"/>
      <c r="H7" s="106"/>
      <c r="I7" s="106"/>
      <c r="Q7" s="218" t="s">
        <v>960</v>
      </c>
      <c r="R7" s="175" t="s">
        <v>273</v>
      </c>
    </row>
    <row r="8" spans="1:18" x14ac:dyDescent="0.3">
      <c r="B8" s="106"/>
      <c r="C8" s="106"/>
      <c r="D8" s="106"/>
      <c r="E8" s="106"/>
      <c r="F8" s="106"/>
      <c r="G8" s="106"/>
      <c r="H8" s="106"/>
      <c r="I8" s="106"/>
      <c r="Q8" s="218" t="s">
        <v>961</v>
      </c>
      <c r="R8" s="175" t="s">
        <v>274</v>
      </c>
    </row>
    <row r="9" spans="1:18" x14ac:dyDescent="0.3">
      <c r="B9" s="106"/>
      <c r="C9" s="106"/>
      <c r="D9" s="106"/>
      <c r="E9" s="106"/>
      <c r="F9" s="106"/>
      <c r="G9" s="106"/>
      <c r="H9" s="106"/>
      <c r="I9" s="106"/>
      <c r="Q9" s="220" t="s">
        <v>447</v>
      </c>
      <c r="R9" s="376" t="s">
        <v>275</v>
      </c>
    </row>
    <row r="10" spans="1:18" x14ac:dyDescent="0.3">
      <c r="B10" s="106"/>
      <c r="C10" s="106"/>
      <c r="D10" s="106"/>
      <c r="E10" s="106"/>
      <c r="F10" s="106"/>
      <c r="G10" s="106"/>
      <c r="H10" s="106"/>
      <c r="I10" s="106"/>
    </row>
    <row r="11" spans="1:18" x14ac:dyDescent="0.3">
      <c r="B11" s="106"/>
      <c r="C11" s="106"/>
      <c r="D11" s="106"/>
      <c r="E11" s="106"/>
      <c r="F11" s="106"/>
      <c r="G11" s="106"/>
      <c r="H11" s="106"/>
      <c r="I11" s="106"/>
    </row>
    <row r="12" spans="1:18" x14ac:dyDescent="0.3">
      <c r="B12" s="106"/>
      <c r="C12" s="106"/>
      <c r="D12" s="106"/>
      <c r="E12" s="106"/>
      <c r="F12" s="106"/>
      <c r="G12" s="106"/>
      <c r="H12" s="106"/>
      <c r="I12" s="106"/>
    </row>
    <row r="13" spans="1:18" x14ac:dyDescent="0.3">
      <c r="B13" s="106"/>
      <c r="C13" s="106"/>
      <c r="D13" s="106"/>
      <c r="E13" s="106"/>
      <c r="F13" s="106"/>
      <c r="G13" s="106"/>
      <c r="H13" s="106"/>
      <c r="I13" s="106"/>
    </row>
    <row r="14" spans="1:18" x14ac:dyDescent="0.3">
      <c r="B14" s="106"/>
      <c r="C14" s="106"/>
      <c r="D14" s="106"/>
      <c r="E14" s="106"/>
      <c r="F14" s="106"/>
      <c r="G14" s="106"/>
      <c r="H14" s="106"/>
      <c r="I14" s="106"/>
    </row>
    <row r="15" spans="1:18" x14ac:dyDescent="0.3">
      <c r="B15" s="106"/>
      <c r="C15" s="106"/>
      <c r="D15" s="106"/>
      <c r="E15" s="106"/>
      <c r="F15" s="106"/>
      <c r="G15" s="106"/>
      <c r="H15" s="106"/>
      <c r="I15" s="106"/>
    </row>
    <row r="16" spans="1:18" x14ac:dyDescent="0.3">
      <c r="B16" s="106"/>
      <c r="C16" s="106"/>
      <c r="D16" s="106"/>
      <c r="E16" s="106"/>
      <c r="F16" s="106"/>
      <c r="G16" s="106"/>
      <c r="H16" s="106"/>
      <c r="I16" s="106"/>
    </row>
    <row r="17" spans="1:12" x14ac:dyDescent="0.3">
      <c r="B17" s="106"/>
      <c r="C17" s="106"/>
      <c r="D17" s="106"/>
      <c r="E17" s="106"/>
      <c r="F17" s="106"/>
      <c r="G17" s="106"/>
      <c r="H17" s="106"/>
      <c r="I17" s="106"/>
    </row>
    <row r="18" spans="1:12" x14ac:dyDescent="0.3">
      <c r="B18" s="106"/>
      <c r="C18" s="106"/>
      <c r="D18" s="106"/>
      <c r="E18" s="106"/>
      <c r="F18" s="106"/>
      <c r="G18" s="106"/>
      <c r="H18" s="106"/>
      <c r="I18" s="106"/>
    </row>
    <row r="19" spans="1:12" x14ac:dyDescent="0.3">
      <c r="B19" s="106"/>
      <c r="C19" s="106"/>
      <c r="D19" s="106"/>
      <c r="E19" s="106"/>
      <c r="F19" s="106"/>
      <c r="G19" s="106"/>
      <c r="H19" s="106"/>
      <c r="I19" s="106"/>
    </row>
    <row r="20" spans="1:12" x14ac:dyDescent="0.3">
      <c r="B20" s="106"/>
      <c r="C20" s="106"/>
      <c r="D20" s="106"/>
      <c r="E20" s="106"/>
      <c r="F20" s="106"/>
      <c r="G20" s="106"/>
      <c r="H20" s="106"/>
      <c r="I20" s="106"/>
    </row>
    <row r="21" spans="1:12" x14ac:dyDescent="0.3">
      <c r="B21" s="106"/>
      <c r="C21" s="106"/>
      <c r="D21" s="106"/>
      <c r="E21" s="106"/>
      <c r="F21" s="106"/>
      <c r="G21" s="106"/>
      <c r="H21" s="106"/>
      <c r="I21" s="106"/>
    </row>
    <row r="24" spans="1:12" x14ac:dyDescent="0.3">
      <c r="C24" s="453" t="s">
        <v>443</v>
      </c>
      <c r="D24" s="453"/>
      <c r="E24" s="453"/>
      <c r="F24" s="453"/>
      <c r="G24" s="453"/>
      <c r="H24" s="23"/>
      <c r="I24" s="453" t="s">
        <v>444</v>
      </c>
      <c r="J24" s="453"/>
      <c r="K24" s="453"/>
      <c r="L24" s="453"/>
    </row>
    <row r="25" spans="1:12" x14ac:dyDescent="0.3">
      <c r="A25" s="98"/>
      <c r="B25" s="8"/>
      <c r="C25" s="59">
        <v>2023</v>
      </c>
      <c r="D25" s="59">
        <v>2024</v>
      </c>
      <c r="E25" s="59">
        <v>2025</v>
      </c>
      <c r="F25" s="59">
        <v>2026</v>
      </c>
      <c r="G25" s="59">
        <v>2027</v>
      </c>
      <c r="H25" s="25"/>
      <c r="I25" s="59">
        <v>2024</v>
      </c>
      <c r="J25" s="59">
        <v>2025</v>
      </c>
      <c r="K25" s="59">
        <v>2026</v>
      </c>
      <c r="L25" s="59">
        <v>2027</v>
      </c>
    </row>
    <row r="26" spans="1:12" x14ac:dyDescent="0.3">
      <c r="A26" s="98"/>
      <c r="B26" t="s">
        <v>963</v>
      </c>
      <c r="C26" s="60">
        <v>1.0074768437999999</v>
      </c>
      <c r="D26" s="60">
        <v>1.0160533607</v>
      </c>
      <c r="E26" s="60">
        <v>1.0108379178</v>
      </c>
      <c r="F26" s="60">
        <v>1.0241296219</v>
      </c>
      <c r="G26" s="60">
        <v>1.0347671233</v>
      </c>
      <c r="H26" t="str">
        <f>B26</f>
        <v>Alaska</v>
      </c>
      <c r="I26" s="14">
        <f>D26-C26</f>
        <v>8.576516900000053E-3</v>
      </c>
      <c r="J26" s="14">
        <f>E26-D26</f>
        <v>-5.215442899999978E-3</v>
      </c>
      <c r="K26" s="14">
        <f>F26-E26</f>
        <v>1.3291704100000024E-2</v>
      </c>
      <c r="L26" s="14">
        <f>G26-F26</f>
        <v>1.0637501399999971E-2</v>
      </c>
    </row>
    <row r="27" spans="1:12" x14ac:dyDescent="0.3">
      <c r="A27" s="98"/>
      <c r="B27" s="346" t="s">
        <v>960</v>
      </c>
      <c r="C27" s="60">
        <v>2.0172785917999998</v>
      </c>
      <c r="D27" s="60">
        <v>1.8310979426</v>
      </c>
      <c r="E27" s="60">
        <v>1.9348852246999999</v>
      </c>
      <c r="F27" s="60">
        <v>1.9457524496</v>
      </c>
      <c r="G27" s="60">
        <v>1.7277535141</v>
      </c>
      <c r="H27" s="17" t="str">
        <f>B27</f>
        <v>Federal Gulf of America</v>
      </c>
      <c r="I27" s="14">
        <f t="shared" ref="I27:L28" si="0">D27-C27</f>
        <v>-0.18618064919999977</v>
      </c>
      <c r="J27" s="14">
        <f t="shared" si="0"/>
        <v>0.10378728209999988</v>
      </c>
      <c r="K27" s="14">
        <f t="shared" si="0"/>
        <v>1.0867224900000139E-2</v>
      </c>
      <c r="L27" s="14">
        <f t="shared" si="0"/>
        <v>-0.21799893550000005</v>
      </c>
    </row>
    <row r="28" spans="1:12" x14ac:dyDescent="0.3">
      <c r="A28" s="98"/>
      <c r="B28" s="86" t="s">
        <v>965</v>
      </c>
      <c r="C28" s="61">
        <v>109.40739452</v>
      </c>
      <c r="D28" s="61">
        <v>110.22359577</v>
      </c>
      <c r="E28" s="61">
        <v>115.49019412</v>
      </c>
      <c r="F28" s="61">
        <v>118.85455777</v>
      </c>
      <c r="G28" s="61">
        <v>124.04625836</v>
      </c>
      <c r="H28" s="86" t="str">
        <f>B28</f>
        <v>Lower 48 States (excl GOA)</v>
      </c>
      <c r="I28" s="45">
        <f t="shared" si="0"/>
        <v>0.81620125000000598</v>
      </c>
      <c r="J28" s="45">
        <f t="shared" si="0"/>
        <v>5.2665983499999953</v>
      </c>
      <c r="K28" s="45">
        <f t="shared" si="0"/>
        <v>3.3643636500000014</v>
      </c>
      <c r="L28" s="45">
        <f t="shared" si="0"/>
        <v>5.1917005899999964</v>
      </c>
    </row>
    <row r="29" spans="1:12" x14ac:dyDescent="0.3">
      <c r="A29"/>
      <c r="B29" s="347" t="s">
        <v>277</v>
      </c>
      <c r="C29" s="60">
        <v>112.43214995</v>
      </c>
      <c r="D29" s="60">
        <v>113.07074708</v>
      </c>
      <c r="E29" s="60">
        <v>118.43591726</v>
      </c>
      <c r="F29" s="60">
        <v>121.82442863999999</v>
      </c>
      <c r="G29" s="60">
        <v>126.80878219</v>
      </c>
      <c r="H29" s="21" t="s">
        <v>404</v>
      </c>
      <c r="I29" s="10">
        <f>+SUM(I27:I28)</f>
        <v>0.63002060080000621</v>
      </c>
      <c r="J29" s="10">
        <f>+SUM(J27:J28)</f>
        <v>5.3703856320999952</v>
      </c>
      <c r="K29" s="10">
        <f>+SUM(K27:K28)</f>
        <v>3.3752308749000015</v>
      </c>
      <c r="L29" s="10">
        <f>+SUM(L27:L28)</f>
        <v>4.9737016544999966</v>
      </c>
    </row>
    <row r="30" spans="1:12" x14ac:dyDescent="0.3">
      <c r="A30" s="260" t="s">
        <v>998</v>
      </c>
      <c r="B30"/>
      <c r="C30"/>
      <c r="D30" s="2"/>
      <c r="E30"/>
      <c r="F30"/>
      <c r="G30"/>
      <c r="H30"/>
      <c r="I30" s="2"/>
      <c r="J30" s="19"/>
      <c r="K30" s="19"/>
      <c r="L30" s="19"/>
    </row>
    <row r="34" spans="1:7" x14ac:dyDescent="0.3">
      <c r="C34" s="115" t="s">
        <v>276</v>
      </c>
      <c r="D34" s="97" t="s">
        <v>209</v>
      </c>
      <c r="E34" s="324" t="s">
        <v>208</v>
      </c>
      <c r="F34" s="324" t="s">
        <v>442</v>
      </c>
    </row>
    <row r="35" spans="1:7" x14ac:dyDescent="0.3">
      <c r="A35" s="109">
        <f t="shared" ref="A35:A82" si="1">YEAR(B35)</f>
        <v>2024</v>
      </c>
      <c r="B35" s="311">
        <v>45292</v>
      </c>
      <c r="C35" s="312">
        <v>111.63498006</v>
      </c>
      <c r="D35" s="105" t="e">
        <v>#N/A</v>
      </c>
      <c r="E35" s="313"/>
      <c r="F35" s="313">
        <v>111.63498006</v>
      </c>
      <c r="G35" s="103"/>
    </row>
    <row r="36" spans="1:7" x14ac:dyDescent="0.3">
      <c r="A36" s="109">
        <f t="shared" si="1"/>
        <v>2024</v>
      </c>
      <c r="B36" s="311">
        <v>45323</v>
      </c>
      <c r="C36" s="312">
        <v>114.71103869</v>
      </c>
      <c r="D36" s="105" t="e">
        <v>#N/A</v>
      </c>
      <c r="E36" s="313">
        <f t="shared" ref="E36:E45" si="2">AVERAGEIF($A$35:$A$96,A36,$F$35:$F$96)</f>
        <v>113.07342180333335</v>
      </c>
      <c r="F36" s="313">
        <v>114.71103869</v>
      </c>
      <c r="G36" s="103"/>
    </row>
    <row r="37" spans="1:7" x14ac:dyDescent="0.3">
      <c r="A37" s="109">
        <f t="shared" si="1"/>
        <v>2024</v>
      </c>
      <c r="B37" s="311">
        <v>45352</v>
      </c>
      <c r="C37" s="312">
        <v>112.23288119</v>
      </c>
      <c r="D37" s="105" t="e">
        <v>#N/A</v>
      </c>
      <c r="E37" s="313">
        <f t="shared" si="2"/>
        <v>113.07342180333335</v>
      </c>
      <c r="F37" s="313">
        <v>112.23288119</v>
      </c>
      <c r="G37" s="103"/>
    </row>
    <row r="38" spans="1:7" x14ac:dyDescent="0.3">
      <c r="A38" s="109">
        <f t="shared" si="1"/>
        <v>2024</v>
      </c>
      <c r="B38" s="311">
        <v>45383</v>
      </c>
      <c r="C38" s="312">
        <v>111.1833436</v>
      </c>
      <c r="D38" s="105" t="e">
        <v>#N/A</v>
      </c>
      <c r="E38" s="313">
        <f t="shared" si="2"/>
        <v>113.07342180333335</v>
      </c>
      <c r="F38" s="313">
        <v>111.1833436</v>
      </c>
      <c r="G38" s="103"/>
    </row>
    <row r="39" spans="1:7" x14ac:dyDescent="0.3">
      <c r="A39" s="109">
        <f t="shared" si="1"/>
        <v>2024</v>
      </c>
      <c r="B39" s="311">
        <v>45413</v>
      </c>
      <c r="C39" s="312">
        <v>111.35469415999999</v>
      </c>
      <c r="D39" s="105" t="e">
        <v>#N/A</v>
      </c>
      <c r="E39" s="313">
        <f t="shared" si="2"/>
        <v>113.07342180333335</v>
      </c>
      <c r="F39" s="313">
        <v>111.35469415999999</v>
      </c>
      <c r="G39" s="103"/>
    </row>
    <row r="40" spans="1:7" x14ac:dyDescent="0.3">
      <c r="A40" s="109">
        <f t="shared" si="1"/>
        <v>2024</v>
      </c>
      <c r="B40" s="311">
        <v>45444</v>
      </c>
      <c r="C40" s="312">
        <v>112.6927939</v>
      </c>
      <c r="D40" s="105" t="e">
        <v>#N/A</v>
      </c>
      <c r="E40" s="313">
        <f t="shared" si="2"/>
        <v>113.07342180333335</v>
      </c>
      <c r="F40" s="313">
        <v>112.6927939</v>
      </c>
      <c r="G40" s="103"/>
    </row>
    <row r="41" spans="1:7" x14ac:dyDescent="0.3">
      <c r="A41" s="109">
        <f t="shared" si="1"/>
        <v>2024</v>
      </c>
      <c r="B41" s="311">
        <v>45474</v>
      </c>
      <c r="C41" s="312">
        <v>114.12364268</v>
      </c>
      <c r="D41" s="105" t="e">
        <v>#N/A</v>
      </c>
      <c r="E41" s="313">
        <f t="shared" si="2"/>
        <v>113.07342180333335</v>
      </c>
      <c r="F41" s="313">
        <v>114.12364268</v>
      </c>
      <c r="G41" s="103"/>
    </row>
    <row r="42" spans="1:7" x14ac:dyDescent="0.3">
      <c r="A42" s="109">
        <f t="shared" si="1"/>
        <v>2024</v>
      </c>
      <c r="B42" s="311">
        <v>45505</v>
      </c>
      <c r="C42" s="312">
        <v>113.06155932</v>
      </c>
      <c r="D42" s="105" t="e">
        <v>#N/A</v>
      </c>
      <c r="E42" s="313">
        <f t="shared" si="2"/>
        <v>113.07342180333335</v>
      </c>
      <c r="F42" s="313">
        <v>113.06155932</v>
      </c>
      <c r="G42" s="103"/>
    </row>
    <row r="43" spans="1:7" x14ac:dyDescent="0.3">
      <c r="A43" s="109">
        <f t="shared" si="1"/>
        <v>2024</v>
      </c>
      <c r="B43" s="311">
        <v>45536</v>
      </c>
      <c r="C43" s="312">
        <v>112.26925233</v>
      </c>
      <c r="D43" s="105" t="e">
        <v>#N/A</v>
      </c>
      <c r="E43" s="313">
        <f t="shared" si="2"/>
        <v>113.07342180333335</v>
      </c>
      <c r="F43" s="313">
        <v>112.26925233</v>
      </c>
      <c r="G43" s="103"/>
    </row>
    <row r="44" spans="1:7" x14ac:dyDescent="0.3">
      <c r="A44" s="109">
        <f t="shared" si="1"/>
        <v>2024</v>
      </c>
      <c r="B44" s="311">
        <v>45566</v>
      </c>
      <c r="C44" s="312">
        <v>113.83357481</v>
      </c>
      <c r="D44" s="105" t="e">
        <v>#N/A</v>
      </c>
      <c r="E44" s="313">
        <f t="shared" si="2"/>
        <v>113.07342180333335</v>
      </c>
      <c r="F44" s="313">
        <v>113.83357481</v>
      </c>
      <c r="G44" s="103"/>
    </row>
    <row r="45" spans="1:7" x14ac:dyDescent="0.3">
      <c r="A45" s="109">
        <f t="shared" si="1"/>
        <v>2024</v>
      </c>
      <c r="B45" s="311">
        <v>45597</v>
      </c>
      <c r="C45" s="312">
        <v>113.85201377</v>
      </c>
      <c r="D45" s="105" t="e">
        <v>#N/A</v>
      </c>
      <c r="E45" s="313">
        <f t="shared" si="2"/>
        <v>113.07342180333335</v>
      </c>
      <c r="F45" s="313">
        <v>113.85201377</v>
      </c>
      <c r="G45" s="103"/>
    </row>
    <row r="46" spans="1:7" x14ac:dyDescent="0.3">
      <c r="A46" s="109">
        <f t="shared" si="1"/>
        <v>2024</v>
      </c>
      <c r="B46" s="311">
        <v>45627</v>
      </c>
      <c r="C46" s="312">
        <v>115.93128713</v>
      </c>
      <c r="D46" s="105" t="e">
        <v>#N/A</v>
      </c>
      <c r="E46" s="313"/>
      <c r="F46" s="313">
        <v>115.93128713</v>
      </c>
      <c r="G46" s="103"/>
    </row>
    <row r="47" spans="1:7" x14ac:dyDescent="0.3">
      <c r="A47" s="109">
        <f t="shared" si="1"/>
        <v>2025</v>
      </c>
      <c r="B47" s="311">
        <v>45658</v>
      </c>
      <c r="C47" s="312">
        <v>113.93577255</v>
      </c>
      <c r="D47" s="105" t="e">
        <v>#N/A</v>
      </c>
      <c r="E47" s="313"/>
      <c r="F47" s="313">
        <v>113.93577255</v>
      </c>
      <c r="G47" s="103"/>
    </row>
    <row r="48" spans="1:7" x14ac:dyDescent="0.3">
      <c r="A48" s="109">
        <f t="shared" si="1"/>
        <v>2025</v>
      </c>
      <c r="B48" s="311">
        <v>45689</v>
      </c>
      <c r="C48" s="312">
        <v>114.86662918</v>
      </c>
      <c r="D48" s="105" t="e">
        <v>#N/A</v>
      </c>
      <c r="E48" s="313">
        <f>AVERAGEIF($A$35:$A$96,A48,$F$35:$F$96)</f>
        <v>118.41582036583333</v>
      </c>
      <c r="F48" s="313">
        <v>114.86662918</v>
      </c>
      <c r="G48" s="103"/>
    </row>
    <row r="49" spans="1:7" x14ac:dyDescent="0.3">
      <c r="A49" s="109">
        <f t="shared" si="1"/>
        <v>2025</v>
      </c>
      <c r="B49" s="311">
        <v>45717</v>
      </c>
      <c r="C49" s="312">
        <v>117.91068571</v>
      </c>
      <c r="D49" s="105" t="e">
        <v>#N/A</v>
      </c>
      <c r="E49" s="313">
        <f t="shared" ref="E49:E57" si="3">AVERAGEIF($A$35:$A$96,A49,$F$35:$F$96)</f>
        <v>118.41582036583333</v>
      </c>
      <c r="F49" s="313">
        <v>117.91068571</v>
      </c>
      <c r="G49" s="103"/>
    </row>
    <row r="50" spans="1:7" x14ac:dyDescent="0.3">
      <c r="A50" s="109">
        <f t="shared" si="1"/>
        <v>2025</v>
      </c>
      <c r="B50" s="311">
        <v>45748</v>
      </c>
      <c r="C50" s="312">
        <v>117.53662453</v>
      </c>
      <c r="D50" s="105" t="e">
        <v>#N/A</v>
      </c>
      <c r="E50" s="313">
        <f t="shared" si="3"/>
        <v>118.41582036583333</v>
      </c>
      <c r="F50" s="313">
        <v>117.53662453</v>
      </c>
      <c r="G50" s="103"/>
    </row>
    <row r="51" spans="1:7" x14ac:dyDescent="0.3">
      <c r="A51" s="109">
        <f t="shared" si="1"/>
        <v>2025</v>
      </c>
      <c r="B51" s="311">
        <v>45778</v>
      </c>
      <c r="C51" s="312">
        <v>117.34105197</v>
      </c>
      <c r="D51" s="105" t="e">
        <v>#N/A</v>
      </c>
      <c r="E51" s="313">
        <f t="shared" si="3"/>
        <v>118.41582036583333</v>
      </c>
      <c r="F51" s="313">
        <v>117.34105197</v>
      </c>
      <c r="G51" s="103"/>
    </row>
    <row r="52" spans="1:7" x14ac:dyDescent="0.3">
      <c r="A52" s="109">
        <f t="shared" si="1"/>
        <v>2025</v>
      </c>
      <c r="B52" s="311">
        <v>45809</v>
      </c>
      <c r="C52" s="312">
        <v>118.23363557</v>
      </c>
      <c r="D52" s="105" t="e">
        <v>#N/A</v>
      </c>
      <c r="E52" s="313">
        <f t="shared" si="3"/>
        <v>118.41582036583333</v>
      </c>
      <c r="F52" s="313">
        <v>118.23363557</v>
      </c>
      <c r="G52" s="103"/>
    </row>
    <row r="53" spans="1:7" x14ac:dyDescent="0.3">
      <c r="A53" s="109">
        <f t="shared" si="1"/>
        <v>2025</v>
      </c>
      <c r="B53" s="311">
        <v>45839</v>
      </c>
      <c r="C53" s="312">
        <v>119.04119252</v>
      </c>
      <c r="D53" s="105" t="e">
        <v>#N/A</v>
      </c>
      <c r="E53" s="313">
        <f t="shared" si="3"/>
        <v>118.41582036583333</v>
      </c>
      <c r="F53" s="313">
        <v>119.04119252</v>
      </c>
      <c r="G53" s="103"/>
    </row>
    <row r="54" spans="1:7" x14ac:dyDescent="0.3">
      <c r="A54" s="109">
        <f t="shared" si="1"/>
        <v>2025</v>
      </c>
      <c r="B54" s="311">
        <v>45870</v>
      </c>
      <c r="C54" s="312">
        <v>119.76116239</v>
      </c>
      <c r="D54" s="105" t="e">
        <v>#N/A</v>
      </c>
      <c r="E54" s="313">
        <f t="shared" si="3"/>
        <v>118.41582036583333</v>
      </c>
      <c r="F54" s="313">
        <v>119.76116239</v>
      </c>
      <c r="G54" s="103"/>
    </row>
    <row r="55" spans="1:7" x14ac:dyDescent="0.3">
      <c r="A55" s="109">
        <f t="shared" si="1"/>
        <v>2025</v>
      </c>
      <c r="B55" s="311">
        <v>45901</v>
      </c>
      <c r="C55" s="312">
        <v>119.59842682999999</v>
      </c>
      <c r="D55" s="105" t="e">
        <v>#N/A</v>
      </c>
      <c r="E55" s="313">
        <f t="shared" si="3"/>
        <v>118.41582036583333</v>
      </c>
      <c r="F55" s="313">
        <v>119.59842682999999</v>
      </c>
      <c r="G55" s="103"/>
    </row>
    <row r="56" spans="1:7" x14ac:dyDescent="0.3">
      <c r="A56" s="109">
        <f t="shared" si="1"/>
        <v>2025</v>
      </c>
      <c r="B56" s="311">
        <v>45931</v>
      </c>
      <c r="C56" s="312">
        <v>118.55099752</v>
      </c>
      <c r="D56" s="105" t="e">
        <v>#N/A</v>
      </c>
      <c r="E56" s="313">
        <f t="shared" si="3"/>
        <v>118.41582036583333</v>
      </c>
      <c r="F56" s="313">
        <v>118.55099752</v>
      </c>
      <c r="G56" s="103"/>
    </row>
    <row r="57" spans="1:7" x14ac:dyDescent="0.3">
      <c r="A57" s="109">
        <f t="shared" si="1"/>
        <v>2025</v>
      </c>
      <c r="B57" s="311">
        <v>45962</v>
      </c>
      <c r="C57" s="312">
        <v>121.6068003</v>
      </c>
      <c r="D57" s="105" t="e">
        <v>#N/A</v>
      </c>
      <c r="E57" s="313">
        <f t="shared" si="3"/>
        <v>118.41582036583333</v>
      </c>
      <c r="F57" s="313">
        <v>121.6068003</v>
      </c>
      <c r="G57" s="103"/>
    </row>
    <row r="58" spans="1:7" x14ac:dyDescent="0.3">
      <c r="A58" s="109">
        <f t="shared" si="1"/>
        <v>2025</v>
      </c>
      <c r="B58" s="311">
        <v>45992</v>
      </c>
      <c r="C58" s="312">
        <v>122.60686532</v>
      </c>
      <c r="D58" s="105" t="e">
        <v>#N/A</v>
      </c>
      <c r="E58" s="313"/>
      <c r="F58" s="313">
        <v>122.60686532</v>
      </c>
      <c r="G58" s="103"/>
    </row>
    <row r="59" spans="1:7" x14ac:dyDescent="0.3">
      <c r="A59" s="109">
        <f t="shared" si="1"/>
        <v>2026</v>
      </c>
      <c r="B59" s="311">
        <v>46023</v>
      </c>
      <c r="C59" s="312">
        <v>118.87656916</v>
      </c>
      <c r="D59" s="105" t="e">
        <v>#N/A</v>
      </c>
      <c r="E59" s="313"/>
      <c r="F59" s="313">
        <v>118.87656916</v>
      </c>
      <c r="G59" s="103"/>
    </row>
    <row r="60" spans="1:7" x14ac:dyDescent="0.3">
      <c r="A60" s="109">
        <f t="shared" si="1"/>
        <v>2026</v>
      </c>
      <c r="B60" s="311">
        <v>46054</v>
      </c>
      <c r="C60" s="312">
        <v>120.99823610999999</v>
      </c>
      <c r="D60" s="105" t="e">
        <v>#N/A</v>
      </c>
      <c r="E60" s="313">
        <f>AVERAGEIF($A$35:$A$96,A60,$F$35:$F$96)</f>
        <v>121.82145043916665</v>
      </c>
      <c r="F60" s="313">
        <v>120.99823610999999</v>
      </c>
      <c r="G60" s="103"/>
    </row>
    <row r="61" spans="1:7" x14ac:dyDescent="0.3">
      <c r="A61" s="109">
        <f t="shared" si="1"/>
        <v>2026</v>
      </c>
      <c r="B61" s="311">
        <v>46082</v>
      </c>
      <c r="C61" s="312">
        <v>120.9006</v>
      </c>
      <c r="D61" s="105" t="e">
        <v>#N/A</v>
      </c>
      <c r="E61" s="313">
        <f t="shared" ref="E61:E69" si="4">AVERAGEIF($A$35:$A$96,A61,$F$35:$F$96)</f>
        <v>121.82145043916665</v>
      </c>
      <c r="F61" s="313">
        <v>120.9006</v>
      </c>
      <c r="G61" s="103"/>
    </row>
    <row r="62" spans="1:7" x14ac:dyDescent="0.3">
      <c r="A62" s="109">
        <f t="shared" si="1"/>
        <v>2026</v>
      </c>
      <c r="B62" s="311">
        <v>46113</v>
      </c>
      <c r="C62" s="312">
        <v>121.11150000000001</v>
      </c>
      <c r="D62" s="105">
        <v>121.11150000000001</v>
      </c>
      <c r="E62" s="313">
        <f t="shared" si="4"/>
        <v>121.82145043916665</v>
      </c>
      <c r="F62" s="313">
        <v>121.11150000000001</v>
      </c>
      <c r="G62" s="103"/>
    </row>
    <row r="63" spans="1:7" x14ac:dyDescent="0.3">
      <c r="A63" s="109">
        <f t="shared" si="1"/>
        <v>2026</v>
      </c>
      <c r="B63" s="311">
        <v>46143</v>
      </c>
      <c r="C63" s="312" t="e">
        <v>#N/A</v>
      </c>
      <c r="D63" s="105">
        <v>121.33669999999999</v>
      </c>
      <c r="E63" s="313">
        <f t="shared" si="4"/>
        <v>121.82145043916665</v>
      </c>
      <c r="F63" s="313">
        <v>121.33669999999999</v>
      </c>
      <c r="G63" s="103"/>
    </row>
    <row r="64" spans="1:7" x14ac:dyDescent="0.3">
      <c r="A64" s="109">
        <f t="shared" si="1"/>
        <v>2026</v>
      </c>
      <c r="B64" s="311">
        <v>46174</v>
      </c>
      <c r="C64" s="312" t="e">
        <v>#N/A</v>
      </c>
      <c r="D64" s="105">
        <v>121.6704</v>
      </c>
      <c r="E64" s="313">
        <f t="shared" si="4"/>
        <v>121.82145043916665</v>
      </c>
      <c r="F64" s="313">
        <v>121.6704</v>
      </c>
      <c r="G64" s="103"/>
    </row>
    <row r="65" spans="1:7" x14ac:dyDescent="0.3">
      <c r="A65" s="109">
        <f t="shared" si="1"/>
        <v>2026</v>
      </c>
      <c r="B65" s="311">
        <v>46204</v>
      </c>
      <c r="C65" s="312" t="e">
        <v>#N/A</v>
      </c>
      <c r="D65" s="105">
        <v>121.9849</v>
      </c>
      <c r="E65" s="313">
        <f t="shared" si="4"/>
        <v>121.82145043916665</v>
      </c>
      <c r="F65" s="313">
        <v>121.9849</v>
      </c>
      <c r="G65" s="103"/>
    </row>
    <row r="66" spans="1:7" x14ac:dyDescent="0.3">
      <c r="A66" s="109">
        <f t="shared" si="1"/>
        <v>2026</v>
      </c>
      <c r="B66" s="311">
        <v>46235</v>
      </c>
      <c r="C66" s="312" t="e">
        <v>#N/A</v>
      </c>
      <c r="D66" s="105">
        <v>122.255</v>
      </c>
      <c r="E66" s="313">
        <f t="shared" si="4"/>
        <v>121.82145043916665</v>
      </c>
      <c r="F66" s="313">
        <v>122.255</v>
      </c>
      <c r="G66" s="103"/>
    </row>
    <row r="67" spans="1:7" x14ac:dyDescent="0.3">
      <c r="A67" s="109">
        <f t="shared" si="1"/>
        <v>2026</v>
      </c>
      <c r="B67" s="311">
        <v>46266</v>
      </c>
      <c r="C67" s="312" t="e">
        <v>#N/A</v>
      </c>
      <c r="D67" s="105">
        <v>122.45050000000001</v>
      </c>
      <c r="E67" s="313">
        <f t="shared" si="4"/>
        <v>121.82145043916665</v>
      </c>
      <c r="F67" s="313">
        <v>122.45050000000001</v>
      </c>
      <c r="G67" s="103"/>
    </row>
    <row r="68" spans="1:7" x14ac:dyDescent="0.3">
      <c r="A68" s="109">
        <f t="shared" si="1"/>
        <v>2026</v>
      </c>
      <c r="B68" s="311">
        <v>46296</v>
      </c>
      <c r="C68" s="312" t="e">
        <v>#N/A</v>
      </c>
      <c r="D68" s="105">
        <v>122.8758</v>
      </c>
      <c r="E68" s="313">
        <f t="shared" si="4"/>
        <v>121.82145043916665</v>
      </c>
      <c r="F68" s="313">
        <v>122.8758</v>
      </c>
      <c r="G68" s="103"/>
    </row>
    <row r="69" spans="1:7" x14ac:dyDescent="0.3">
      <c r="A69" s="109">
        <f t="shared" si="1"/>
        <v>2026</v>
      </c>
      <c r="B69" s="311">
        <v>46327</v>
      </c>
      <c r="C69" s="312" t="e">
        <v>#N/A</v>
      </c>
      <c r="D69" s="105">
        <v>123.43600000000001</v>
      </c>
      <c r="E69" s="313">
        <f t="shared" si="4"/>
        <v>121.82145043916665</v>
      </c>
      <c r="F69" s="313">
        <v>123.43600000000001</v>
      </c>
      <c r="G69" s="103"/>
    </row>
    <row r="70" spans="1:7" x14ac:dyDescent="0.3">
      <c r="A70" s="109">
        <f t="shared" si="1"/>
        <v>2026</v>
      </c>
      <c r="B70" s="311">
        <v>46357</v>
      </c>
      <c r="C70" s="312" t="e">
        <v>#N/A</v>
      </c>
      <c r="D70" s="105">
        <v>123.96120000000001</v>
      </c>
      <c r="E70" s="313"/>
      <c r="F70" s="313">
        <v>123.96120000000001</v>
      </c>
      <c r="G70" s="103"/>
    </row>
    <row r="71" spans="1:7" x14ac:dyDescent="0.3">
      <c r="A71" s="109">
        <f t="shared" si="1"/>
        <v>2027</v>
      </c>
      <c r="B71" s="311">
        <v>46388</v>
      </c>
      <c r="C71" s="312" t="e">
        <v>#N/A</v>
      </c>
      <c r="D71" s="105">
        <v>124.4051</v>
      </c>
      <c r="E71" s="313"/>
      <c r="F71" s="313">
        <v>124.4051</v>
      </c>
      <c r="G71" s="103"/>
    </row>
    <row r="72" spans="1:7" x14ac:dyDescent="0.3">
      <c r="A72" s="109">
        <f t="shared" si="1"/>
        <v>2027</v>
      </c>
      <c r="B72" s="311">
        <v>46419</v>
      </c>
      <c r="C72" s="312" t="e">
        <v>#N/A</v>
      </c>
      <c r="D72" s="105">
        <v>123.15349999999999</v>
      </c>
      <c r="E72" s="313">
        <f>AVERAGEIF($A$35:$A$96,A72,$F$35:$F$96)</f>
        <v>126.78534166666667</v>
      </c>
      <c r="F72" s="313">
        <v>123.15349999999999</v>
      </c>
      <c r="G72" s="103"/>
    </row>
    <row r="73" spans="1:7" x14ac:dyDescent="0.3">
      <c r="A73" s="109">
        <f t="shared" si="1"/>
        <v>2027</v>
      </c>
      <c r="B73" s="311">
        <v>46447</v>
      </c>
      <c r="C73" s="312" t="e">
        <v>#N/A</v>
      </c>
      <c r="D73" s="105">
        <v>125.3342</v>
      </c>
      <c r="E73" s="313">
        <f t="shared" ref="E73:E81" si="5">AVERAGEIF($A$35:$A$96,A73,$F$35:$F$96)</f>
        <v>126.78534166666667</v>
      </c>
      <c r="F73" s="313">
        <v>125.3342</v>
      </c>
      <c r="G73" s="103"/>
    </row>
    <row r="74" spans="1:7" x14ac:dyDescent="0.3">
      <c r="A74" s="109">
        <f t="shared" si="1"/>
        <v>2027</v>
      </c>
      <c r="B74" s="311">
        <v>46478</v>
      </c>
      <c r="C74" s="312" t="e">
        <v>#N/A</v>
      </c>
      <c r="D74" s="105">
        <v>125.7642</v>
      </c>
      <c r="E74" s="313">
        <f t="shared" si="5"/>
        <v>126.78534166666667</v>
      </c>
      <c r="F74" s="313">
        <v>125.7642</v>
      </c>
      <c r="G74" s="103"/>
    </row>
    <row r="75" spans="1:7" x14ac:dyDescent="0.3">
      <c r="A75" s="109">
        <f t="shared" si="1"/>
        <v>2027</v>
      </c>
      <c r="B75" s="311">
        <v>46508</v>
      </c>
      <c r="C75" s="312" t="e">
        <v>#N/A</v>
      </c>
      <c r="D75" s="105">
        <v>126.2032</v>
      </c>
      <c r="E75" s="313">
        <f t="shared" si="5"/>
        <v>126.78534166666667</v>
      </c>
      <c r="F75" s="313">
        <v>126.2032</v>
      </c>
      <c r="G75" s="103"/>
    </row>
    <row r="76" spans="1:7" x14ac:dyDescent="0.3">
      <c r="A76" s="109">
        <f t="shared" si="1"/>
        <v>2027</v>
      </c>
      <c r="B76" s="311">
        <v>46539</v>
      </c>
      <c r="C76" s="312" t="e">
        <v>#N/A</v>
      </c>
      <c r="D76" s="105">
        <v>126.6474</v>
      </c>
      <c r="E76" s="313">
        <f t="shared" si="5"/>
        <v>126.78534166666667</v>
      </c>
      <c r="F76" s="313">
        <v>126.6474</v>
      </c>
      <c r="G76" s="103"/>
    </row>
    <row r="77" spans="1:7" x14ac:dyDescent="0.3">
      <c r="A77" s="109">
        <f t="shared" si="1"/>
        <v>2027</v>
      </c>
      <c r="B77" s="311">
        <v>46569</v>
      </c>
      <c r="C77" s="312" t="e">
        <v>#N/A</v>
      </c>
      <c r="D77" s="105">
        <v>127.1181</v>
      </c>
      <c r="E77" s="313">
        <f t="shared" si="5"/>
        <v>126.78534166666667</v>
      </c>
      <c r="F77" s="313">
        <v>127.1181</v>
      </c>
      <c r="G77" s="103"/>
    </row>
    <row r="78" spans="1:7" x14ac:dyDescent="0.3">
      <c r="A78" s="109">
        <f t="shared" si="1"/>
        <v>2027</v>
      </c>
      <c r="B78" s="311">
        <v>46600</v>
      </c>
      <c r="C78" s="312" t="e">
        <v>#N/A</v>
      </c>
      <c r="D78" s="105">
        <v>127.5693</v>
      </c>
      <c r="E78" s="313">
        <f t="shared" si="5"/>
        <v>126.78534166666667</v>
      </c>
      <c r="F78" s="313">
        <v>127.5693</v>
      </c>
      <c r="G78" s="103"/>
    </row>
    <row r="79" spans="1:7" x14ac:dyDescent="0.3">
      <c r="A79" s="109">
        <f t="shared" si="1"/>
        <v>2027</v>
      </c>
      <c r="B79" s="311">
        <v>46631</v>
      </c>
      <c r="C79" s="312" t="e">
        <v>#N/A</v>
      </c>
      <c r="D79" s="105">
        <v>127.9532</v>
      </c>
      <c r="E79" s="313">
        <f t="shared" si="5"/>
        <v>126.78534166666667</v>
      </c>
      <c r="F79" s="313">
        <v>127.9532</v>
      </c>
      <c r="G79" s="103"/>
    </row>
    <row r="80" spans="1:7" x14ac:dyDescent="0.3">
      <c r="A80" s="109">
        <f t="shared" si="1"/>
        <v>2027</v>
      </c>
      <c r="B80" s="311">
        <v>46661</v>
      </c>
      <c r="C80" s="312" t="e">
        <v>#N/A</v>
      </c>
      <c r="D80" s="105">
        <v>128.50030000000001</v>
      </c>
      <c r="E80" s="313">
        <f t="shared" si="5"/>
        <v>126.78534166666667</v>
      </c>
      <c r="F80" s="313">
        <v>128.50030000000001</v>
      </c>
      <c r="G80" s="103"/>
    </row>
    <row r="81" spans="1:7" x14ac:dyDescent="0.3">
      <c r="A81" s="109">
        <f t="shared" si="1"/>
        <v>2027</v>
      </c>
      <c r="B81" s="311">
        <v>46692</v>
      </c>
      <c r="C81" s="312" t="e">
        <v>#N/A</v>
      </c>
      <c r="D81" s="105">
        <v>129.1163</v>
      </c>
      <c r="E81" s="313">
        <f t="shared" si="5"/>
        <v>126.78534166666667</v>
      </c>
      <c r="F81" s="313">
        <v>129.1163</v>
      </c>
      <c r="G81" s="103"/>
    </row>
    <row r="82" spans="1:7" x14ac:dyDescent="0.3">
      <c r="A82" s="109">
        <f t="shared" si="1"/>
        <v>2027</v>
      </c>
      <c r="B82" s="311">
        <v>46722</v>
      </c>
      <c r="C82" s="312" t="e">
        <v>#N/A</v>
      </c>
      <c r="D82" s="105">
        <v>129.6593</v>
      </c>
      <c r="E82" s="313"/>
      <c r="F82" s="313">
        <v>129.6593</v>
      </c>
      <c r="G82" s="103"/>
    </row>
    <row r="83" spans="1:7" x14ac:dyDescent="0.3">
      <c r="A83" s="109"/>
      <c r="B83" s="311"/>
      <c r="C83" s="109"/>
      <c r="D83" s="313"/>
      <c r="E83" s="109"/>
      <c r="F83" s="313"/>
      <c r="G83" s="103"/>
    </row>
    <row r="84" spans="1:7" x14ac:dyDescent="0.3">
      <c r="A84" s="109"/>
      <c r="B84" s="311"/>
      <c r="C84" s="109"/>
      <c r="D84" s="313"/>
      <c r="E84" s="109"/>
      <c r="F84" s="313"/>
      <c r="G84" s="103"/>
    </row>
    <row r="85" spans="1:7" x14ac:dyDescent="0.3">
      <c r="A85" s="109"/>
      <c r="B85" s="311"/>
      <c r="C85" s="109"/>
      <c r="D85" s="313"/>
      <c r="E85" s="109"/>
      <c r="F85" s="313"/>
      <c r="G85" s="103"/>
    </row>
    <row r="86" spans="1:7" x14ac:dyDescent="0.3">
      <c r="A86" s="109"/>
      <c r="B86" s="311"/>
      <c r="C86" s="109"/>
      <c r="D86" s="313"/>
      <c r="E86" s="109"/>
      <c r="F86" s="313"/>
      <c r="G86" s="103"/>
    </row>
    <row r="87" spans="1:7" x14ac:dyDescent="0.3">
      <c r="A87" s="109"/>
      <c r="B87" s="311"/>
      <c r="C87" s="109"/>
      <c r="D87" s="313"/>
      <c r="E87" s="109"/>
      <c r="F87" s="313"/>
      <c r="G87" s="103"/>
    </row>
    <row r="88" spans="1:7" x14ac:dyDescent="0.3">
      <c r="A88" s="109"/>
      <c r="B88" s="311"/>
      <c r="C88" s="109"/>
      <c r="D88" s="313"/>
      <c r="E88" s="109"/>
      <c r="F88" s="313"/>
      <c r="G88" s="103"/>
    </row>
    <row r="89" spans="1:7" x14ac:dyDescent="0.3">
      <c r="A89" s="52"/>
      <c r="B89" s="52" t="s">
        <v>0</v>
      </c>
      <c r="C89" s="109"/>
      <c r="D89" s="313"/>
      <c r="E89" s="109"/>
      <c r="F89" s="313"/>
      <c r="G89" s="103"/>
    </row>
    <row r="90" spans="1:7" x14ac:dyDescent="0.3">
      <c r="A90" s="21">
        <v>2.5</v>
      </c>
      <c r="B90" s="20">
        <v>-2</v>
      </c>
      <c r="C90" s="109"/>
      <c r="D90" s="313"/>
      <c r="E90" s="109"/>
      <c r="F90" s="313"/>
      <c r="G90" s="103"/>
    </row>
    <row r="91" spans="1:7" x14ac:dyDescent="0.3">
      <c r="A91" s="21">
        <v>2.5</v>
      </c>
      <c r="B91" s="20">
        <v>10</v>
      </c>
      <c r="C91" s="109"/>
      <c r="D91" s="313"/>
      <c r="E91" s="109"/>
      <c r="F91" s="313"/>
      <c r="G91" s="103"/>
    </row>
    <row r="92" spans="1:7" x14ac:dyDescent="0.3">
      <c r="B92" s="99"/>
      <c r="D92" s="104"/>
      <c r="F92" s="104"/>
      <c r="G92" s="103"/>
    </row>
    <row r="93" spans="1:7" x14ac:dyDescent="0.3">
      <c r="B93" s="99"/>
      <c r="D93" s="104"/>
      <c r="F93" s="104"/>
      <c r="G93" s="103"/>
    </row>
    <row r="94" spans="1:7" x14ac:dyDescent="0.3">
      <c r="B94" s="99"/>
      <c r="D94" s="104"/>
      <c r="F94" s="104"/>
      <c r="G94" s="103"/>
    </row>
    <row r="95" spans="1:7" x14ac:dyDescent="0.3">
      <c r="B95" s="99"/>
      <c r="D95" s="104"/>
      <c r="F95" s="104"/>
      <c r="G95" s="103"/>
    </row>
    <row r="96" spans="1:7" x14ac:dyDescent="0.3">
      <c r="B96" s="99"/>
      <c r="D96" s="104"/>
      <c r="F96" s="104"/>
      <c r="G96" s="103"/>
    </row>
    <row r="97" spans="6:7" x14ac:dyDescent="0.3">
      <c r="F97" s="104"/>
      <c r="G97" s="103"/>
    </row>
    <row r="98" spans="6:7" x14ac:dyDescent="0.3">
      <c r="F98" s="104"/>
      <c r="G98" s="103"/>
    </row>
    <row r="99" spans="6:7" x14ac:dyDescent="0.3">
      <c r="F99" s="104"/>
      <c r="G99" s="103"/>
    </row>
    <row r="100" spans="6:7" x14ac:dyDescent="0.3">
      <c r="F100" s="104"/>
      <c r="G100" s="103"/>
    </row>
    <row r="101" spans="6:7" x14ac:dyDescent="0.3">
      <c r="F101" s="104"/>
      <c r="G101" s="103"/>
    </row>
    <row r="102" spans="6:7" x14ac:dyDescent="0.3">
      <c r="F102" s="104"/>
      <c r="G102" s="103"/>
    </row>
    <row r="103" spans="6:7" x14ac:dyDescent="0.3">
      <c r="F103" s="104"/>
      <c r="G103" s="103"/>
    </row>
    <row r="104" spans="6:7" x14ac:dyDescent="0.3">
      <c r="F104" s="104"/>
      <c r="G104" s="103"/>
    </row>
    <row r="105" spans="6:7" x14ac:dyDescent="0.3">
      <c r="F105" s="104"/>
      <c r="G105" s="103"/>
    </row>
    <row r="106" spans="6:7" x14ac:dyDescent="0.3">
      <c r="F106" s="104"/>
    </row>
    <row r="107" spans="6:7" x14ac:dyDescent="0.3">
      <c r="F107" s="104"/>
    </row>
    <row r="108" spans="6:7" x14ac:dyDescent="0.3">
      <c r="F108" s="104"/>
    </row>
    <row r="109" spans="6:7" x14ac:dyDescent="0.3">
      <c r="F109" s="104"/>
    </row>
    <row r="110" spans="6:7" x14ac:dyDescent="0.3">
      <c r="F110" s="104"/>
    </row>
    <row r="111" spans="6:7" x14ac:dyDescent="0.3">
      <c r="F111" s="104"/>
    </row>
    <row r="112" spans="6:7" x14ac:dyDescent="0.3">
      <c r="F112" s="104"/>
    </row>
    <row r="113" spans="6:6" x14ac:dyDescent="0.3">
      <c r="F113" s="104"/>
    </row>
    <row r="114" spans="6:6" x14ac:dyDescent="0.3">
      <c r="F114" s="104"/>
    </row>
    <row r="115" spans="6:6" x14ac:dyDescent="0.3">
      <c r="F115" s="104"/>
    </row>
    <row r="116" spans="6:6" x14ac:dyDescent="0.3">
      <c r="F116" s="104"/>
    </row>
    <row r="117" spans="6:6" x14ac:dyDescent="0.3">
      <c r="F117" s="104"/>
    </row>
    <row r="118" spans="6:6" x14ac:dyDescent="0.3">
      <c r="F118" s="104"/>
    </row>
    <row r="119" spans="6:6" x14ac:dyDescent="0.3">
      <c r="F119" s="104"/>
    </row>
    <row r="120" spans="6:6" x14ac:dyDescent="0.3">
      <c r="F120" s="104"/>
    </row>
    <row r="121" spans="6:6" x14ac:dyDescent="0.3">
      <c r="F121" s="104"/>
    </row>
    <row r="122" spans="6:6" x14ac:dyDescent="0.3">
      <c r="F122" s="104"/>
    </row>
    <row r="123" spans="6:6" x14ac:dyDescent="0.3">
      <c r="F123" s="104"/>
    </row>
    <row r="124" spans="6:6" x14ac:dyDescent="0.3">
      <c r="F124" s="104"/>
    </row>
    <row r="125" spans="6:6" x14ac:dyDescent="0.3">
      <c r="F125" s="104"/>
    </row>
    <row r="126" spans="6:6" x14ac:dyDescent="0.3">
      <c r="F126" s="104"/>
    </row>
    <row r="127" spans="6:6" x14ac:dyDescent="0.3">
      <c r="F127" s="104"/>
    </row>
    <row r="128" spans="6:6" x14ac:dyDescent="0.3">
      <c r="F128" s="104"/>
    </row>
    <row r="129" spans="6:6" x14ac:dyDescent="0.3">
      <c r="F129" s="104"/>
    </row>
    <row r="130" spans="6:6" x14ac:dyDescent="0.3">
      <c r="F130" s="104"/>
    </row>
  </sheetData>
  <mergeCells count="2">
    <mergeCell ref="C24:G24"/>
    <mergeCell ref="I24:L24"/>
  </mergeCells>
  <conditionalFormatting sqref="C35:D82">
    <cfRule type="expression" dxfId="6" priority="1" stopIfTrue="1">
      <formula>ISNA(C35)</formula>
    </cfRule>
  </conditionalFormatting>
  <hyperlinks>
    <hyperlink ref="A3" location="Contents!A1" display="Return to Contents" xr:uid="{00000000-0004-0000-1A00-000000000000}"/>
  </hyperlinks>
  <pageMargins left="0.7" right="0.7" top="0.75" bottom="0.75" header="0.3" footer="0.3"/>
  <pageSetup orientation="landscape" verticalDpi="599" r:id="rId1"/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AB131"/>
  <sheetViews>
    <sheetView zoomScaleNormal="100" workbookViewId="0"/>
  </sheetViews>
  <sheetFormatPr defaultColWidth="9.33203125" defaultRowHeight="14.4" x14ac:dyDescent="0.3"/>
  <cols>
    <col min="1" max="1" width="9.33203125" style="97"/>
    <col min="2" max="2" width="14.6640625" style="97" customWidth="1"/>
    <col min="3" max="13" width="9.33203125" style="97"/>
    <col min="14" max="15" width="9.33203125" style="98"/>
    <col min="16" max="16" width="9.33203125" style="97"/>
    <col min="17" max="17" width="25.6640625" style="97" customWidth="1"/>
    <col min="18" max="18" width="11" style="97" customWidth="1"/>
    <col min="19" max="26" width="9.33203125" style="97"/>
    <col min="27" max="28" width="9.33203125" style="98"/>
    <col min="29" max="16384" width="9.33203125" style="97"/>
  </cols>
  <sheetData>
    <row r="1" spans="1:18" x14ac:dyDescent="0.3">
      <c r="N1" s="110"/>
      <c r="Q1" s="110"/>
    </row>
    <row r="2" spans="1:18" ht="15.6" x14ac:dyDescent="0.3">
      <c r="A2" s="31" t="s">
        <v>968</v>
      </c>
    </row>
    <row r="3" spans="1:18" x14ac:dyDescent="0.3">
      <c r="A3" s="16" t="s">
        <v>15</v>
      </c>
      <c r="L3" s="98"/>
      <c r="M3" s="98"/>
      <c r="Q3" s="102"/>
    </row>
    <row r="4" spans="1:18" x14ac:dyDescent="0.3">
      <c r="B4" s="106"/>
      <c r="C4" s="106"/>
      <c r="D4" s="106"/>
      <c r="E4" s="106"/>
      <c r="F4" s="106"/>
      <c r="G4" s="106"/>
      <c r="H4" s="106"/>
      <c r="I4" s="106"/>
      <c r="J4" s="106"/>
      <c r="L4" s="98"/>
      <c r="M4" s="98"/>
      <c r="Q4" s="102"/>
    </row>
    <row r="5" spans="1:18" x14ac:dyDescent="0.3">
      <c r="B5" s="106"/>
      <c r="C5" s="106"/>
      <c r="D5" s="106"/>
      <c r="E5" s="106"/>
      <c r="F5" s="106"/>
      <c r="G5" s="106"/>
      <c r="H5" s="106"/>
      <c r="I5" s="106"/>
      <c r="J5" s="106"/>
      <c r="L5" s="98"/>
      <c r="M5" s="98"/>
      <c r="Q5" s="132" t="s">
        <v>329</v>
      </c>
      <c r="R5" s="133"/>
    </row>
    <row r="6" spans="1:18" x14ac:dyDescent="0.3">
      <c r="B6" s="106"/>
      <c r="C6" s="106"/>
      <c r="D6" s="106"/>
      <c r="E6" s="106"/>
      <c r="F6" s="106"/>
      <c r="G6" s="106"/>
      <c r="H6" s="106"/>
      <c r="I6" s="106"/>
      <c r="J6" s="106"/>
      <c r="L6" s="98"/>
      <c r="M6" s="98"/>
      <c r="Q6" s="251" t="s">
        <v>238</v>
      </c>
      <c r="R6" s="174" t="s">
        <v>243</v>
      </c>
    </row>
    <row r="7" spans="1:18" x14ac:dyDescent="0.3">
      <c r="B7" s="106"/>
      <c r="C7" s="106"/>
      <c r="D7" s="106"/>
      <c r="E7" s="106"/>
      <c r="F7" s="106"/>
      <c r="G7" s="106"/>
      <c r="H7" s="106"/>
      <c r="I7" s="106"/>
      <c r="J7" s="106"/>
      <c r="L7" s="98"/>
      <c r="M7" s="98"/>
      <c r="Q7" s="252" t="s">
        <v>239</v>
      </c>
      <c r="R7" s="175" t="s">
        <v>244</v>
      </c>
    </row>
    <row r="8" spans="1:18" x14ac:dyDescent="0.3">
      <c r="B8" s="106"/>
      <c r="C8" s="106"/>
      <c r="D8" s="106"/>
      <c r="E8" s="106"/>
      <c r="F8" s="106"/>
      <c r="G8" s="106"/>
      <c r="H8" s="106"/>
      <c r="I8" s="106"/>
      <c r="J8" s="106"/>
      <c r="L8" s="98"/>
      <c r="M8" s="98"/>
      <c r="Q8" s="252" t="s">
        <v>427</v>
      </c>
      <c r="R8" s="219" t="s">
        <v>245</v>
      </c>
    </row>
    <row r="9" spans="1:18" x14ac:dyDescent="0.3">
      <c r="B9" s="106"/>
      <c r="C9" s="106"/>
      <c r="D9" s="106"/>
      <c r="E9" s="106"/>
      <c r="F9" s="106"/>
      <c r="G9" s="106"/>
      <c r="H9" s="106"/>
      <c r="I9" s="106"/>
      <c r="J9" s="106"/>
      <c r="L9" s="98"/>
      <c r="M9" s="98"/>
      <c r="Q9" s="252" t="s">
        <v>426</v>
      </c>
      <c r="R9" s="219" t="s">
        <v>428</v>
      </c>
    </row>
    <row r="10" spans="1:18" x14ac:dyDescent="0.3">
      <c r="B10" s="106"/>
      <c r="C10" s="106"/>
      <c r="D10" s="106"/>
      <c r="E10" s="106"/>
      <c r="F10" s="106"/>
      <c r="G10" s="106"/>
      <c r="H10" s="106"/>
      <c r="I10" s="106"/>
      <c r="J10" s="106"/>
      <c r="L10" s="98"/>
      <c r="M10" s="98"/>
      <c r="Q10" s="250" t="s">
        <v>186</v>
      </c>
      <c r="R10" s="217" t="s">
        <v>242</v>
      </c>
    </row>
    <row r="11" spans="1:18" x14ac:dyDescent="0.3">
      <c r="B11" s="106"/>
      <c r="C11" s="106"/>
      <c r="D11" s="106"/>
      <c r="E11" s="106"/>
      <c r="F11" s="106"/>
      <c r="G11" s="106"/>
      <c r="H11" s="106"/>
      <c r="I11" s="106"/>
      <c r="J11" s="106"/>
      <c r="L11" s="98"/>
      <c r="M11" s="98"/>
    </row>
    <row r="12" spans="1:18" x14ac:dyDescent="0.3">
      <c r="B12" s="106"/>
      <c r="C12" s="106"/>
      <c r="D12" s="106"/>
      <c r="E12" s="106"/>
      <c r="F12" s="106"/>
      <c r="G12" s="106"/>
      <c r="H12" s="106"/>
      <c r="I12" s="106"/>
      <c r="J12" s="106"/>
      <c r="L12" s="98"/>
      <c r="M12" s="98"/>
    </row>
    <row r="13" spans="1:18" x14ac:dyDescent="0.3">
      <c r="B13" s="106"/>
      <c r="C13" s="106"/>
      <c r="D13" s="106"/>
      <c r="E13" s="106"/>
      <c r="F13" s="106"/>
      <c r="G13" s="106"/>
      <c r="H13" s="106"/>
      <c r="I13" s="106"/>
      <c r="J13" s="106"/>
      <c r="L13" s="98"/>
      <c r="M13" s="98"/>
    </row>
    <row r="14" spans="1:18" x14ac:dyDescent="0.3">
      <c r="B14" s="106"/>
      <c r="C14" s="106"/>
      <c r="D14" s="106"/>
      <c r="E14" s="106"/>
      <c r="F14" s="106"/>
      <c r="G14" s="106"/>
      <c r="H14" s="106"/>
      <c r="I14" s="106"/>
      <c r="J14" s="106"/>
      <c r="L14" s="98"/>
      <c r="M14" s="98"/>
    </row>
    <row r="15" spans="1:18" x14ac:dyDescent="0.3">
      <c r="B15" s="106"/>
      <c r="C15" s="106"/>
      <c r="D15" s="106"/>
      <c r="E15" s="106"/>
      <c r="F15" s="106"/>
      <c r="G15" s="106"/>
      <c r="H15" s="106"/>
      <c r="I15" s="106"/>
      <c r="J15" s="106"/>
      <c r="L15" s="98"/>
      <c r="M15" s="98"/>
    </row>
    <row r="16" spans="1:18" x14ac:dyDescent="0.3">
      <c r="B16" s="106"/>
      <c r="C16" s="106"/>
      <c r="D16" s="106"/>
      <c r="E16" s="106"/>
      <c r="F16" s="106"/>
      <c r="G16" s="106"/>
      <c r="H16" s="106"/>
      <c r="I16" s="106"/>
      <c r="J16" s="106"/>
      <c r="L16" s="98"/>
      <c r="M16" s="98"/>
    </row>
    <row r="17" spans="1:13" x14ac:dyDescent="0.3">
      <c r="B17" s="106"/>
      <c r="C17" s="106"/>
      <c r="D17" s="106"/>
      <c r="E17" s="106"/>
      <c r="F17" s="106"/>
      <c r="G17" s="106"/>
      <c r="H17" s="106"/>
      <c r="I17" s="106"/>
      <c r="J17" s="106"/>
      <c r="L17" s="98"/>
      <c r="M17" s="98"/>
    </row>
    <row r="18" spans="1:13" x14ac:dyDescent="0.3">
      <c r="B18" s="106"/>
      <c r="C18" s="106"/>
      <c r="D18" s="106"/>
      <c r="E18" s="106"/>
      <c r="F18" s="106"/>
      <c r="G18" s="106"/>
      <c r="H18" s="106"/>
      <c r="I18" s="106"/>
      <c r="J18" s="106"/>
      <c r="L18" s="98"/>
      <c r="M18" s="98"/>
    </row>
    <row r="19" spans="1:13" x14ac:dyDescent="0.3">
      <c r="B19" s="106"/>
      <c r="C19" s="106"/>
      <c r="D19" s="106"/>
      <c r="E19" s="106"/>
      <c r="F19" s="106"/>
      <c r="G19" s="137"/>
      <c r="H19" s="137"/>
      <c r="I19" s="106"/>
      <c r="J19" s="106"/>
      <c r="L19" s="98"/>
      <c r="M19" s="98"/>
    </row>
    <row r="20" spans="1:13" x14ac:dyDescent="0.3">
      <c r="B20" s="106"/>
      <c r="C20" s="106"/>
      <c r="D20" s="106"/>
      <c r="E20" s="106"/>
      <c r="F20" s="106"/>
      <c r="G20" s="106"/>
      <c r="H20" s="106"/>
      <c r="I20" s="106"/>
      <c r="J20" s="106"/>
      <c r="K20" s="432"/>
      <c r="L20" s="98"/>
      <c r="M20" s="98"/>
    </row>
    <row r="21" spans="1:13" x14ac:dyDescent="0.3">
      <c r="B21" s="106"/>
      <c r="C21" s="106"/>
      <c r="D21" s="106"/>
      <c r="E21" s="106"/>
      <c r="F21" s="106"/>
      <c r="G21" s="106"/>
      <c r="H21" s="106"/>
      <c r="I21" s="106"/>
      <c r="J21" s="106"/>
      <c r="L21" s="98"/>
      <c r="M21" s="98"/>
    </row>
    <row r="24" spans="1:13" x14ac:dyDescent="0.3">
      <c r="A24"/>
      <c r="B24"/>
      <c r="C24" s="453" t="s">
        <v>61</v>
      </c>
      <c r="D24" s="453"/>
      <c r="E24" s="453"/>
      <c r="F24" s="453"/>
      <c r="G24" s="453"/>
      <c r="H24" s="23"/>
      <c r="I24" s="453" t="s">
        <v>62</v>
      </c>
      <c r="J24" s="453"/>
      <c r="K24" s="453"/>
      <c r="L24" s="453"/>
    </row>
    <row r="25" spans="1:13" x14ac:dyDescent="0.3">
      <c r="A25" s="98"/>
      <c r="B25" s="8"/>
      <c r="C25" s="59">
        <v>2023</v>
      </c>
      <c r="D25" s="59">
        <v>2024</v>
      </c>
      <c r="E25" s="59">
        <v>2025</v>
      </c>
      <c r="F25" s="59">
        <v>2026</v>
      </c>
      <c r="G25" s="59">
        <v>2027</v>
      </c>
      <c r="H25" s="25"/>
      <c r="I25" s="59">
        <v>2024</v>
      </c>
      <c r="J25" s="59">
        <v>2025</v>
      </c>
      <c r="K25" s="59">
        <v>2026</v>
      </c>
      <c r="L25" s="59">
        <v>2027</v>
      </c>
    </row>
    <row r="26" spans="1:13" x14ac:dyDescent="0.3">
      <c r="A26" s="98"/>
      <c r="B26" s="21" t="s">
        <v>238</v>
      </c>
      <c r="C26" s="5">
        <v>35.454489152000001</v>
      </c>
      <c r="D26" s="5">
        <v>36.82089259</v>
      </c>
      <c r="E26" s="5">
        <v>35.765109828</v>
      </c>
      <c r="F26" s="5">
        <v>36.029580498999998</v>
      </c>
      <c r="G26" s="5">
        <v>37.895760959</v>
      </c>
      <c r="H26" s="20" t="s">
        <v>238</v>
      </c>
      <c r="I26" s="5">
        <f t="shared" ref="I26:L29" si="0">D26-C26</f>
        <v>1.366403437999999</v>
      </c>
      <c r="J26" s="5">
        <f t="shared" si="0"/>
        <v>-1.0557827619999998</v>
      </c>
      <c r="K26" s="5">
        <f t="shared" si="0"/>
        <v>0.26447067099999799</v>
      </c>
      <c r="L26" s="5">
        <f t="shared" si="0"/>
        <v>1.8661804600000025</v>
      </c>
    </row>
    <row r="27" spans="1:13" x14ac:dyDescent="0.3">
      <c r="A27" s="98"/>
      <c r="B27" s="21" t="s">
        <v>239</v>
      </c>
      <c r="C27" s="5">
        <v>23.432106849</v>
      </c>
      <c r="D27" s="5">
        <v>23.441956284</v>
      </c>
      <c r="E27" s="5">
        <v>23.630816438</v>
      </c>
      <c r="F27" s="5">
        <v>23.928062000000001</v>
      </c>
      <c r="G27" s="5">
        <v>24.329977287999998</v>
      </c>
      <c r="H27" s="20" t="s">
        <v>239</v>
      </c>
      <c r="I27" s="5">
        <f t="shared" si="0"/>
        <v>9.8494349999995734E-3</v>
      </c>
      <c r="J27" s="5">
        <f t="shared" si="0"/>
        <v>0.18886015400000034</v>
      </c>
      <c r="K27" s="5">
        <f t="shared" si="0"/>
        <v>0.29724556200000052</v>
      </c>
      <c r="L27" s="5">
        <f t="shared" si="0"/>
        <v>0.40191528799999787</v>
      </c>
    </row>
    <row r="28" spans="1:13" x14ac:dyDescent="0.3">
      <c r="A28" s="98"/>
      <c r="B28" s="21" t="s">
        <v>240</v>
      </c>
      <c r="C28" s="5">
        <v>21.5213863016</v>
      </c>
      <c r="D28" s="5">
        <v>21.0570382509</v>
      </c>
      <c r="E28" s="5">
        <v>23.166498630500001</v>
      </c>
      <c r="F28" s="5">
        <v>21.8462160031</v>
      </c>
      <c r="G28" s="5">
        <v>22.375430693299997</v>
      </c>
      <c r="H28" s="20" t="s">
        <v>240</v>
      </c>
      <c r="I28" s="5">
        <f t="shared" si="0"/>
        <v>-0.46434805069999996</v>
      </c>
      <c r="J28" s="5">
        <f t="shared" si="0"/>
        <v>2.1094603796000015</v>
      </c>
      <c r="K28" s="5">
        <f t="shared" si="0"/>
        <v>-1.320282627400001</v>
      </c>
      <c r="L28" s="5">
        <f t="shared" si="0"/>
        <v>0.52921469019999634</v>
      </c>
    </row>
    <row r="29" spans="1:13" x14ac:dyDescent="0.3">
      <c r="A29" s="98"/>
      <c r="B29" s="54" t="s">
        <v>229</v>
      </c>
      <c r="C29" s="43">
        <f>+C30-SUM(C26:C28)</f>
        <v>8.8850012593999992</v>
      </c>
      <c r="D29" s="43">
        <f>+D30-SUM(D26:D28)</f>
        <v>9.0081085631000093</v>
      </c>
      <c r="E29" s="43">
        <f>+E30-SUM(E26:E28)</f>
        <v>9.3171210784999943</v>
      </c>
      <c r="F29" s="43">
        <f>+F30-SUM(F26:F28)</f>
        <v>9.4404791829000061</v>
      </c>
      <c r="G29" s="43">
        <f>+G30-SUM(G26:G28)</f>
        <v>9.8177512787000012</v>
      </c>
      <c r="H29" s="44" t="s">
        <v>229</v>
      </c>
      <c r="I29" s="43">
        <f t="shared" si="0"/>
        <v>0.12310730370001011</v>
      </c>
      <c r="J29" s="43">
        <f t="shared" si="0"/>
        <v>0.30901251539998498</v>
      </c>
      <c r="K29" s="43">
        <f t="shared" si="0"/>
        <v>0.12335810440001183</v>
      </c>
      <c r="L29" s="43">
        <f t="shared" si="0"/>
        <v>0.3772720957999951</v>
      </c>
    </row>
    <row r="30" spans="1:13" x14ac:dyDescent="0.3">
      <c r="A30"/>
      <c r="B30" s="2" t="s">
        <v>202</v>
      </c>
      <c r="C30" s="5">
        <v>89.292983562000003</v>
      </c>
      <c r="D30" s="5">
        <v>90.327995688000001</v>
      </c>
      <c r="E30" s="5">
        <v>91.879545974999999</v>
      </c>
      <c r="F30" s="5">
        <v>91.244337685000005</v>
      </c>
      <c r="G30" s="5">
        <v>94.418920219</v>
      </c>
      <c r="H30" s="5"/>
      <c r="I30" s="10">
        <f>+SUM(I26:I29)</f>
        <v>1.0350121260000087</v>
      </c>
      <c r="J30" s="10">
        <f>+SUM(J26:J29)</f>
        <v>1.5515502869999871</v>
      </c>
      <c r="K30" s="10">
        <f>+SUM(K26:K29)</f>
        <v>-0.63520828999999068</v>
      </c>
      <c r="L30" s="10">
        <f>+SUM(L26:L29)</f>
        <v>3.1745825339999918</v>
      </c>
    </row>
    <row r="31" spans="1:13" x14ac:dyDescent="0.3">
      <c r="A31" s="260" t="s">
        <v>998</v>
      </c>
      <c r="B31"/>
      <c r="C31"/>
      <c r="D31" s="2"/>
      <c r="E31"/>
      <c r="F31"/>
      <c r="G31"/>
      <c r="H31"/>
      <c r="I31" s="2"/>
      <c r="J31" s="19"/>
      <c r="K31" s="19"/>
      <c r="L31" s="19"/>
    </row>
    <row r="35" spans="1:7" x14ac:dyDescent="0.3">
      <c r="A35" s="109"/>
      <c r="B35" s="109"/>
      <c r="C35" s="109" t="s">
        <v>241</v>
      </c>
      <c r="D35" s="109" t="s">
        <v>209</v>
      </c>
      <c r="E35" s="324" t="s">
        <v>208</v>
      </c>
      <c r="F35" s="324" t="s">
        <v>442</v>
      </c>
    </row>
    <row r="36" spans="1:7" x14ac:dyDescent="0.3">
      <c r="A36" s="109">
        <f t="shared" ref="A36:A83" si="1">YEAR(B36)</f>
        <v>2024</v>
      </c>
      <c r="B36" s="311">
        <v>45292</v>
      </c>
      <c r="C36" s="339">
        <v>120.32787771</v>
      </c>
      <c r="D36" s="101" t="e">
        <v>#N/A</v>
      </c>
      <c r="E36" s="338"/>
      <c r="F36" s="338">
        <v>120.32787771</v>
      </c>
      <c r="G36" s="103"/>
    </row>
    <row r="37" spans="1:7" x14ac:dyDescent="0.3">
      <c r="A37" s="109">
        <f t="shared" si="1"/>
        <v>2024</v>
      </c>
      <c r="B37" s="311">
        <v>45323</v>
      </c>
      <c r="C37" s="339">
        <v>102.32044807</v>
      </c>
      <c r="D37" s="101" t="e">
        <v>#N/A</v>
      </c>
      <c r="E37" s="338">
        <f t="shared" ref="E37:E46" si="2">AVERAGEIF($A$36:$A$97,A37,$F$36:$F$97)</f>
        <v>90.313479440499989</v>
      </c>
      <c r="F37" s="338">
        <v>102.32044807</v>
      </c>
      <c r="G37" s="103"/>
    </row>
    <row r="38" spans="1:7" x14ac:dyDescent="0.3">
      <c r="A38" s="109">
        <f t="shared" si="1"/>
        <v>2024</v>
      </c>
      <c r="B38" s="311">
        <v>45352</v>
      </c>
      <c r="C38" s="339">
        <v>90.358101552999997</v>
      </c>
      <c r="D38" s="101" t="e">
        <v>#N/A</v>
      </c>
      <c r="E38" s="338">
        <f t="shared" si="2"/>
        <v>90.313479440499989</v>
      </c>
      <c r="F38" s="338">
        <v>90.358101552999997</v>
      </c>
      <c r="G38" s="103"/>
    </row>
    <row r="39" spans="1:7" x14ac:dyDescent="0.3">
      <c r="A39" s="109">
        <f t="shared" si="1"/>
        <v>2024</v>
      </c>
      <c r="B39" s="311">
        <v>45383</v>
      </c>
      <c r="C39" s="339">
        <v>79.999636570000007</v>
      </c>
      <c r="D39" s="101" t="e">
        <v>#N/A</v>
      </c>
      <c r="E39" s="338">
        <f t="shared" si="2"/>
        <v>90.313479440499989</v>
      </c>
      <c r="F39" s="338">
        <v>79.999636570000007</v>
      </c>
      <c r="G39" s="103"/>
    </row>
    <row r="40" spans="1:7" x14ac:dyDescent="0.3">
      <c r="A40" s="109">
        <f t="shared" si="1"/>
        <v>2024</v>
      </c>
      <c r="B40" s="311">
        <v>45413</v>
      </c>
      <c r="C40" s="339">
        <v>75.450634320999995</v>
      </c>
      <c r="D40" s="101" t="e">
        <v>#N/A</v>
      </c>
      <c r="E40" s="338">
        <f t="shared" si="2"/>
        <v>90.313479440499989</v>
      </c>
      <c r="F40" s="338">
        <v>75.450634320999995</v>
      </c>
      <c r="G40" s="103"/>
    </row>
    <row r="41" spans="1:7" x14ac:dyDescent="0.3">
      <c r="A41" s="109">
        <f t="shared" si="1"/>
        <v>2024</v>
      </c>
      <c r="B41" s="311">
        <v>45444</v>
      </c>
      <c r="C41" s="339">
        <v>81.040440437000001</v>
      </c>
      <c r="D41" s="101" t="e">
        <v>#N/A</v>
      </c>
      <c r="E41" s="338">
        <f t="shared" si="2"/>
        <v>90.313479440499989</v>
      </c>
      <c r="F41" s="338">
        <v>81.040440437000001</v>
      </c>
      <c r="G41" s="103"/>
    </row>
    <row r="42" spans="1:7" x14ac:dyDescent="0.3">
      <c r="A42" s="109">
        <f t="shared" si="1"/>
        <v>2024</v>
      </c>
      <c r="B42" s="311">
        <v>45474</v>
      </c>
      <c r="C42" s="339">
        <v>88.603553065</v>
      </c>
      <c r="D42" s="101" t="e">
        <v>#N/A</v>
      </c>
      <c r="E42" s="338">
        <f t="shared" si="2"/>
        <v>90.313479440499989</v>
      </c>
      <c r="F42" s="338">
        <v>88.603553065</v>
      </c>
      <c r="G42" s="103"/>
    </row>
    <row r="43" spans="1:7" x14ac:dyDescent="0.3">
      <c r="A43" s="109">
        <f t="shared" si="1"/>
        <v>2024</v>
      </c>
      <c r="B43" s="311">
        <v>45505</v>
      </c>
      <c r="C43" s="339">
        <v>87.882435547</v>
      </c>
      <c r="D43" s="101" t="e">
        <v>#N/A</v>
      </c>
      <c r="E43" s="338">
        <f t="shared" si="2"/>
        <v>90.313479440499989</v>
      </c>
      <c r="F43" s="338">
        <v>87.882435547</v>
      </c>
      <c r="G43" s="103"/>
    </row>
    <row r="44" spans="1:7" x14ac:dyDescent="0.3">
      <c r="A44" s="109">
        <f t="shared" si="1"/>
        <v>2024</v>
      </c>
      <c r="B44" s="311">
        <v>45536</v>
      </c>
      <c r="C44" s="339">
        <v>80.558558364999996</v>
      </c>
      <c r="D44" s="101" t="e">
        <v>#N/A</v>
      </c>
      <c r="E44" s="338">
        <f t="shared" si="2"/>
        <v>90.313479440499989</v>
      </c>
      <c r="F44" s="338">
        <v>80.558558364999996</v>
      </c>
      <c r="G44" s="103"/>
    </row>
    <row r="45" spans="1:7" x14ac:dyDescent="0.3">
      <c r="A45" s="109">
        <f t="shared" si="1"/>
        <v>2024</v>
      </c>
      <c r="B45" s="311">
        <v>45566</v>
      </c>
      <c r="C45" s="339">
        <v>78.432789450000001</v>
      </c>
      <c r="D45" s="101" t="e">
        <v>#N/A</v>
      </c>
      <c r="E45" s="338">
        <f t="shared" si="2"/>
        <v>90.313479440499989</v>
      </c>
      <c r="F45" s="338">
        <v>78.432789450000001</v>
      </c>
      <c r="G45" s="103"/>
    </row>
    <row r="46" spans="1:7" x14ac:dyDescent="0.3">
      <c r="A46" s="109">
        <f t="shared" si="1"/>
        <v>2024</v>
      </c>
      <c r="B46" s="311">
        <v>45597</v>
      </c>
      <c r="C46" s="339">
        <v>90.328398527999994</v>
      </c>
      <c r="D46" s="101" t="e">
        <v>#N/A</v>
      </c>
      <c r="E46" s="338">
        <f t="shared" si="2"/>
        <v>90.313479440499989</v>
      </c>
      <c r="F46" s="338">
        <v>90.328398527999994</v>
      </c>
      <c r="G46" s="103"/>
    </row>
    <row r="47" spans="1:7" x14ac:dyDescent="0.3">
      <c r="A47" s="109">
        <f t="shared" si="1"/>
        <v>2024</v>
      </c>
      <c r="B47" s="311">
        <v>45627</v>
      </c>
      <c r="C47" s="339">
        <v>108.45887967</v>
      </c>
      <c r="D47" s="101" t="e">
        <v>#N/A</v>
      </c>
      <c r="E47" s="338"/>
      <c r="F47" s="338">
        <v>108.45887967</v>
      </c>
      <c r="G47" s="103"/>
    </row>
    <row r="48" spans="1:7" x14ac:dyDescent="0.3">
      <c r="A48" s="109">
        <f t="shared" si="1"/>
        <v>2025</v>
      </c>
      <c r="B48" s="311">
        <v>45658</v>
      </c>
      <c r="C48" s="339">
        <v>126.53583019</v>
      </c>
      <c r="D48" s="101" t="e">
        <v>#N/A</v>
      </c>
      <c r="E48" s="338"/>
      <c r="F48" s="338">
        <v>126.53583019</v>
      </c>
      <c r="G48" s="103"/>
    </row>
    <row r="49" spans="1:7" x14ac:dyDescent="0.3">
      <c r="A49" s="109">
        <f t="shared" si="1"/>
        <v>2025</v>
      </c>
      <c r="B49" s="311">
        <v>45689</v>
      </c>
      <c r="C49" s="339">
        <v>115.48208932</v>
      </c>
      <c r="D49" s="101" t="e">
        <v>#N/A</v>
      </c>
      <c r="E49" s="338">
        <f>AVERAGEIF($A$36:$A$97,A49,$F$36:$F$97)</f>
        <v>91.978588774000016</v>
      </c>
      <c r="F49" s="338">
        <v>115.48208932</v>
      </c>
      <c r="G49" s="103"/>
    </row>
    <row r="50" spans="1:7" x14ac:dyDescent="0.3">
      <c r="A50" s="109">
        <f t="shared" si="1"/>
        <v>2025</v>
      </c>
      <c r="B50" s="311">
        <v>45717</v>
      </c>
      <c r="C50" s="339">
        <v>88.774067995999999</v>
      </c>
      <c r="D50" s="101" t="e">
        <v>#N/A</v>
      </c>
      <c r="E50" s="338">
        <f>AVERAGEIF($A$36:$A$97,A50,$F$36:$F$97)</f>
        <v>91.978588774000016</v>
      </c>
      <c r="F50" s="338">
        <v>88.774067995999999</v>
      </c>
      <c r="G50" s="103"/>
    </row>
    <row r="51" spans="1:7" x14ac:dyDescent="0.3">
      <c r="A51" s="109">
        <f t="shared" si="1"/>
        <v>2025</v>
      </c>
      <c r="B51" s="311">
        <v>45748</v>
      </c>
      <c r="C51" s="339">
        <v>79.274286601</v>
      </c>
      <c r="D51" s="101" t="e">
        <v>#N/A</v>
      </c>
      <c r="E51" s="338">
        <f t="shared" ref="E51:E58" si="3">AVERAGEIF($A$36:$A$97,A51,$F$36:$F$97)</f>
        <v>91.978588774000016</v>
      </c>
      <c r="F51" s="338">
        <v>79.274286601</v>
      </c>
      <c r="G51" s="103"/>
    </row>
    <row r="52" spans="1:7" x14ac:dyDescent="0.3">
      <c r="A52" s="109">
        <f t="shared" si="1"/>
        <v>2025</v>
      </c>
      <c r="B52" s="311">
        <v>45778</v>
      </c>
      <c r="C52" s="339">
        <v>74.492535965000002</v>
      </c>
      <c r="D52" s="101" t="e">
        <v>#N/A</v>
      </c>
      <c r="E52" s="338">
        <f t="shared" si="3"/>
        <v>91.978588774000016</v>
      </c>
      <c r="F52" s="338">
        <v>74.492535965000002</v>
      </c>
      <c r="G52" s="103"/>
    </row>
    <row r="53" spans="1:7" x14ac:dyDescent="0.3">
      <c r="A53" s="109">
        <f t="shared" si="1"/>
        <v>2025</v>
      </c>
      <c r="B53" s="311">
        <v>45809</v>
      </c>
      <c r="C53" s="339">
        <v>80.571372500999999</v>
      </c>
      <c r="D53" s="101" t="e">
        <v>#N/A</v>
      </c>
      <c r="E53" s="338">
        <f t="shared" si="3"/>
        <v>91.978588774000016</v>
      </c>
      <c r="F53" s="338">
        <v>80.571372500999999</v>
      </c>
      <c r="G53" s="103"/>
    </row>
    <row r="54" spans="1:7" x14ac:dyDescent="0.3">
      <c r="A54" s="109">
        <f t="shared" si="1"/>
        <v>2025</v>
      </c>
      <c r="B54" s="311">
        <v>45839</v>
      </c>
      <c r="C54" s="339">
        <v>87.887138547000006</v>
      </c>
      <c r="D54" s="101" t="e">
        <v>#N/A</v>
      </c>
      <c r="E54" s="338">
        <f t="shared" si="3"/>
        <v>91.978588774000016</v>
      </c>
      <c r="F54" s="338">
        <v>87.887138547000006</v>
      </c>
      <c r="G54" s="103"/>
    </row>
    <row r="55" spans="1:7" x14ac:dyDescent="0.3">
      <c r="A55" s="109">
        <f t="shared" si="1"/>
        <v>2025</v>
      </c>
      <c r="B55" s="311">
        <v>45870</v>
      </c>
      <c r="C55" s="339">
        <v>85.280683162000003</v>
      </c>
      <c r="D55" s="101" t="e">
        <v>#N/A</v>
      </c>
      <c r="E55" s="338">
        <f t="shared" si="3"/>
        <v>91.978588774000016</v>
      </c>
      <c r="F55" s="338">
        <v>85.280683162000003</v>
      </c>
      <c r="G55" s="103"/>
    </row>
    <row r="56" spans="1:7" x14ac:dyDescent="0.3">
      <c r="A56" s="109">
        <f t="shared" si="1"/>
        <v>2025</v>
      </c>
      <c r="B56" s="311">
        <v>45901</v>
      </c>
      <c r="C56" s="339">
        <v>80.921335098</v>
      </c>
      <c r="D56" s="101" t="e">
        <v>#N/A</v>
      </c>
      <c r="E56" s="338">
        <f t="shared" si="3"/>
        <v>91.978588774000016</v>
      </c>
      <c r="F56" s="338">
        <v>80.921335098</v>
      </c>
      <c r="G56" s="103"/>
    </row>
    <row r="57" spans="1:7" x14ac:dyDescent="0.3">
      <c r="A57" s="109">
        <f t="shared" si="1"/>
        <v>2025</v>
      </c>
      <c r="B57" s="311">
        <v>45931</v>
      </c>
      <c r="C57" s="339">
        <v>78.850482002999996</v>
      </c>
      <c r="D57" s="101" t="e">
        <v>#N/A</v>
      </c>
      <c r="E57" s="338">
        <f t="shared" si="3"/>
        <v>91.978588774000016</v>
      </c>
      <c r="F57" s="338">
        <v>78.850482002999996</v>
      </c>
      <c r="G57" s="103"/>
    </row>
    <row r="58" spans="1:7" x14ac:dyDescent="0.3">
      <c r="A58" s="109">
        <f t="shared" si="1"/>
        <v>2025</v>
      </c>
      <c r="B58" s="311">
        <v>45962</v>
      </c>
      <c r="C58" s="339">
        <v>92.787481194999998</v>
      </c>
      <c r="D58" s="101" t="e">
        <v>#N/A</v>
      </c>
      <c r="E58" s="338">
        <f t="shared" si="3"/>
        <v>91.978588774000016</v>
      </c>
      <c r="F58" s="338">
        <v>92.787481194999998</v>
      </c>
      <c r="G58" s="103"/>
    </row>
    <row r="59" spans="1:7" x14ac:dyDescent="0.3">
      <c r="A59" s="109">
        <f t="shared" si="1"/>
        <v>2025</v>
      </c>
      <c r="B59" s="311">
        <v>45992</v>
      </c>
      <c r="C59" s="339">
        <v>112.88576270999999</v>
      </c>
      <c r="D59" s="101" t="e">
        <v>#N/A</v>
      </c>
      <c r="E59" s="338"/>
      <c r="F59" s="338">
        <v>112.88576270999999</v>
      </c>
      <c r="G59" s="103"/>
    </row>
    <row r="60" spans="1:7" x14ac:dyDescent="0.3">
      <c r="A60" s="109">
        <f t="shared" si="1"/>
        <v>2026</v>
      </c>
      <c r="B60" s="311">
        <v>46023</v>
      </c>
      <c r="C60" s="339">
        <v>122.15966871000001</v>
      </c>
      <c r="D60" s="101" t="e">
        <v>#N/A</v>
      </c>
      <c r="E60" s="338"/>
      <c r="F60" s="338">
        <v>122.15966871000001</v>
      </c>
      <c r="G60" s="103"/>
    </row>
    <row r="61" spans="1:7" x14ac:dyDescent="0.3">
      <c r="A61" s="109">
        <f t="shared" si="1"/>
        <v>2026</v>
      </c>
      <c r="B61" s="311">
        <v>46054</v>
      </c>
      <c r="C61" s="339">
        <v>111.11375849</v>
      </c>
      <c r="D61" s="101" t="e">
        <v>#N/A</v>
      </c>
      <c r="E61" s="338">
        <f t="shared" ref="E61:E70" si="4">AVERAGEIF($A$36:$A$97,A61,$F$36:$F$97)</f>
        <v>91.319534700000006</v>
      </c>
      <c r="F61" s="338">
        <v>111.11375849</v>
      </c>
      <c r="G61" s="103"/>
    </row>
    <row r="62" spans="1:7" x14ac:dyDescent="0.3">
      <c r="A62" s="109">
        <f t="shared" si="1"/>
        <v>2026</v>
      </c>
      <c r="B62" s="311">
        <v>46082</v>
      </c>
      <c r="C62" s="339">
        <v>87.927971099999993</v>
      </c>
      <c r="D62" s="101" t="e">
        <v>#N/A</v>
      </c>
      <c r="E62" s="338">
        <f t="shared" si="4"/>
        <v>91.319534700000006</v>
      </c>
      <c r="F62" s="338">
        <v>87.927971099999993</v>
      </c>
      <c r="G62" s="103"/>
    </row>
    <row r="63" spans="1:7" x14ac:dyDescent="0.3">
      <c r="A63" s="109">
        <f t="shared" si="1"/>
        <v>2026</v>
      </c>
      <c r="B63" s="311">
        <v>46113</v>
      </c>
      <c r="C63" s="339">
        <v>77.772108099999997</v>
      </c>
      <c r="D63" s="101">
        <v>77.772108099999997</v>
      </c>
      <c r="E63" s="338">
        <f t="shared" si="4"/>
        <v>91.319534700000006</v>
      </c>
      <c r="F63" s="338">
        <v>77.772108099999997</v>
      </c>
      <c r="G63" s="103"/>
    </row>
    <row r="64" spans="1:7" x14ac:dyDescent="0.3">
      <c r="A64" s="109">
        <f t="shared" si="1"/>
        <v>2026</v>
      </c>
      <c r="B64" s="311">
        <v>46143</v>
      </c>
      <c r="C64" s="339" t="e">
        <v>#N/A</v>
      </c>
      <c r="D64" s="101">
        <v>74.923649999999995</v>
      </c>
      <c r="E64" s="338">
        <f t="shared" si="4"/>
        <v>91.319534700000006</v>
      </c>
      <c r="F64" s="338">
        <v>74.923649999999995</v>
      </c>
      <c r="G64" s="103"/>
    </row>
    <row r="65" spans="1:7" x14ac:dyDescent="0.3">
      <c r="A65" s="109">
        <f t="shared" si="1"/>
        <v>2026</v>
      </c>
      <c r="B65" s="311">
        <v>46174</v>
      </c>
      <c r="C65" s="339" t="e">
        <v>#N/A</v>
      </c>
      <c r="D65" s="101">
        <v>79.530370000000005</v>
      </c>
      <c r="E65" s="338">
        <f t="shared" si="4"/>
        <v>91.319534700000006</v>
      </c>
      <c r="F65" s="338">
        <v>79.530370000000005</v>
      </c>
      <c r="G65" s="103"/>
    </row>
    <row r="66" spans="1:7" x14ac:dyDescent="0.3">
      <c r="A66" s="109">
        <f t="shared" si="1"/>
        <v>2026</v>
      </c>
      <c r="B66" s="311">
        <v>46204</v>
      </c>
      <c r="C66" s="339" t="e">
        <v>#N/A</v>
      </c>
      <c r="D66" s="101">
        <v>87.719769999999997</v>
      </c>
      <c r="E66" s="338">
        <f t="shared" si="4"/>
        <v>91.319534700000006</v>
      </c>
      <c r="F66" s="338">
        <v>87.719769999999997</v>
      </c>
      <c r="G66" s="103"/>
    </row>
    <row r="67" spans="1:7" x14ac:dyDescent="0.3">
      <c r="A67" s="109">
        <f t="shared" si="1"/>
        <v>2026</v>
      </c>
      <c r="B67" s="311">
        <v>46235</v>
      </c>
      <c r="C67" s="339" t="e">
        <v>#N/A</v>
      </c>
      <c r="D67" s="101">
        <v>87.682069999999996</v>
      </c>
      <c r="E67" s="338">
        <f t="shared" si="4"/>
        <v>91.319534700000006</v>
      </c>
      <c r="F67" s="338">
        <v>87.682069999999996</v>
      </c>
      <c r="G67" s="103"/>
    </row>
    <row r="68" spans="1:7" x14ac:dyDescent="0.3">
      <c r="A68" s="109">
        <f t="shared" si="1"/>
        <v>2026</v>
      </c>
      <c r="B68" s="311">
        <v>46266</v>
      </c>
      <c r="C68" s="339" t="e">
        <v>#N/A</v>
      </c>
      <c r="D68" s="101">
        <v>81.990639999999999</v>
      </c>
      <c r="E68" s="338">
        <f t="shared" si="4"/>
        <v>91.319534700000006</v>
      </c>
      <c r="F68" s="338">
        <v>81.990639999999999</v>
      </c>
      <c r="G68" s="103"/>
    </row>
    <row r="69" spans="1:7" x14ac:dyDescent="0.3">
      <c r="A69" s="109">
        <f t="shared" si="1"/>
        <v>2026</v>
      </c>
      <c r="B69" s="311">
        <v>46296</v>
      </c>
      <c r="C69" s="339" t="e">
        <v>#N/A</v>
      </c>
      <c r="D69" s="101">
        <v>80.142449999999997</v>
      </c>
      <c r="E69" s="338">
        <f t="shared" si="4"/>
        <v>91.319534700000006</v>
      </c>
      <c r="F69" s="338">
        <v>80.142449999999997</v>
      </c>
      <c r="G69" s="103"/>
    </row>
    <row r="70" spans="1:7" x14ac:dyDescent="0.3">
      <c r="A70" s="109">
        <f t="shared" si="1"/>
        <v>2026</v>
      </c>
      <c r="B70" s="311">
        <v>46327</v>
      </c>
      <c r="C70" s="339" t="e">
        <v>#N/A</v>
      </c>
      <c r="D70" s="101">
        <v>94.049260000000004</v>
      </c>
      <c r="E70" s="338">
        <f t="shared" si="4"/>
        <v>91.319534700000006</v>
      </c>
      <c r="F70" s="338">
        <v>94.049260000000004</v>
      </c>
      <c r="G70" s="103"/>
    </row>
    <row r="71" spans="1:7" x14ac:dyDescent="0.3">
      <c r="A71" s="109">
        <f t="shared" si="1"/>
        <v>2026</v>
      </c>
      <c r="B71" s="311">
        <v>46357</v>
      </c>
      <c r="C71" s="339" t="e">
        <v>#N/A</v>
      </c>
      <c r="D71" s="101">
        <v>110.8227</v>
      </c>
      <c r="E71" s="338"/>
      <c r="F71" s="338">
        <v>110.8227</v>
      </c>
      <c r="G71" s="103"/>
    </row>
    <row r="72" spans="1:7" x14ac:dyDescent="0.3">
      <c r="A72" s="109">
        <f t="shared" si="1"/>
        <v>2027</v>
      </c>
      <c r="B72" s="311">
        <v>46388</v>
      </c>
      <c r="C72" s="339" t="e">
        <v>#N/A</v>
      </c>
      <c r="D72" s="101">
        <v>120.68259999999999</v>
      </c>
      <c r="E72" s="338"/>
      <c r="F72" s="338">
        <v>120.68259999999999</v>
      </c>
      <c r="G72" s="103"/>
    </row>
    <row r="73" spans="1:7" x14ac:dyDescent="0.3">
      <c r="A73" s="109">
        <f t="shared" si="1"/>
        <v>2027</v>
      </c>
      <c r="B73" s="311">
        <v>46419</v>
      </c>
      <c r="C73" s="339" t="e">
        <v>#N/A</v>
      </c>
      <c r="D73" s="101">
        <v>112.5843</v>
      </c>
      <c r="E73" s="338">
        <f t="shared" ref="E73:E82" si="5">AVERAGEIF($A$36:$A$97,A73,$F$36:$F$97)</f>
        <v>94.486402499999997</v>
      </c>
      <c r="F73" s="338">
        <v>112.5843</v>
      </c>
      <c r="G73" s="103"/>
    </row>
    <row r="74" spans="1:7" x14ac:dyDescent="0.3">
      <c r="A74" s="109">
        <f t="shared" si="1"/>
        <v>2027</v>
      </c>
      <c r="B74" s="311">
        <v>46447</v>
      </c>
      <c r="C74" s="339" t="e">
        <v>#N/A</v>
      </c>
      <c r="D74" s="101">
        <v>96.203370000000007</v>
      </c>
      <c r="E74" s="338">
        <f t="shared" si="5"/>
        <v>94.486402499999997</v>
      </c>
      <c r="F74" s="338">
        <v>96.203370000000007</v>
      </c>
      <c r="G74" s="103"/>
    </row>
    <row r="75" spans="1:7" x14ac:dyDescent="0.3">
      <c r="A75" s="109">
        <f t="shared" si="1"/>
        <v>2027</v>
      </c>
      <c r="B75" s="311">
        <v>46478</v>
      </c>
      <c r="C75" s="339" t="e">
        <v>#N/A</v>
      </c>
      <c r="D75" s="101">
        <v>83.133099999999999</v>
      </c>
      <c r="E75" s="338">
        <f t="shared" si="5"/>
        <v>94.486402499999997</v>
      </c>
      <c r="F75" s="338">
        <v>83.133099999999999</v>
      </c>
      <c r="G75" s="103"/>
    </row>
    <row r="76" spans="1:7" x14ac:dyDescent="0.3">
      <c r="A76" s="109">
        <f t="shared" si="1"/>
        <v>2027</v>
      </c>
      <c r="B76" s="311">
        <v>46508</v>
      </c>
      <c r="C76" s="339" t="e">
        <v>#N/A</v>
      </c>
      <c r="D76" s="101">
        <v>76.607789999999994</v>
      </c>
      <c r="E76" s="338">
        <f t="shared" si="5"/>
        <v>94.486402499999997</v>
      </c>
      <c r="F76" s="338">
        <v>76.607789999999994</v>
      </c>
      <c r="G76" s="103"/>
    </row>
    <row r="77" spans="1:7" x14ac:dyDescent="0.3">
      <c r="A77" s="109">
        <f t="shared" si="1"/>
        <v>2027</v>
      </c>
      <c r="B77" s="311">
        <v>46539</v>
      </c>
      <c r="C77" s="339" t="e">
        <v>#N/A</v>
      </c>
      <c r="D77" s="101">
        <v>82.623199999999997</v>
      </c>
      <c r="E77" s="338">
        <f t="shared" si="5"/>
        <v>94.486402499999997</v>
      </c>
      <c r="F77" s="338">
        <v>82.623199999999997</v>
      </c>
      <c r="G77" s="103"/>
    </row>
    <row r="78" spans="1:7" x14ac:dyDescent="0.3">
      <c r="A78" s="109">
        <f t="shared" si="1"/>
        <v>2027</v>
      </c>
      <c r="B78" s="311">
        <v>46569</v>
      </c>
      <c r="C78" s="339" t="e">
        <v>#N/A</v>
      </c>
      <c r="D78" s="101">
        <v>91.020139999999998</v>
      </c>
      <c r="E78" s="338">
        <f t="shared" si="5"/>
        <v>94.486402499999997</v>
      </c>
      <c r="F78" s="338">
        <v>91.020139999999998</v>
      </c>
      <c r="G78" s="103"/>
    </row>
    <row r="79" spans="1:7" x14ac:dyDescent="0.3">
      <c r="A79" s="109">
        <f t="shared" si="1"/>
        <v>2027</v>
      </c>
      <c r="B79" s="311">
        <v>46600</v>
      </c>
      <c r="C79" s="339" t="e">
        <v>#N/A</v>
      </c>
      <c r="D79" s="101">
        <v>91.209190000000007</v>
      </c>
      <c r="E79" s="338">
        <f t="shared" si="5"/>
        <v>94.486402499999997</v>
      </c>
      <c r="F79" s="338">
        <v>91.209190000000007</v>
      </c>
      <c r="G79" s="103"/>
    </row>
    <row r="80" spans="1:7" x14ac:dyDescent="0.3">
      <c r="A80" s="109">
        <f t="shared" si="1"/>
        <v>2027</v>
      </c>
      <c r="B80" s="311">
        <v>46631</v>
      </c>
      <c r="C80" s="339" t="e">
        <v>#N/A</v>
      </c>
      <c r="D80" s="101">
        <v>85.375870000000006</v>
      </c>
      <c r="E80" s="338">
        <f t="shared" si="5"/>
        <v>94.486402499999997</v>
      </c>
      <c r="F80" s="338">
        <v>85.375870000000006</v>
      </c>
      <c r="G80" s="103"/>
    </row>
    <row r="81" spans="1:7" x14ac:dyDescent="0.3">
      <c r="A81" s="109">
        <f t="shared" si="1"/>
        <v>2027</v>
      </c>
      <c r="B81" s="311">
        <v>46661</v>
      </c>
      <c r="C81" s="339" t="e">
        <v>#N/A</v>
      </c>
      <c r="D81" s="101">
        <v>83.081289999999996</v>
      </c>
      <c r="E81" s="338">
        <f t="shared" si="5"/>
        <v>94.486402499999997</v>
      </c>
      <c r="F81" s="338">
        <v>83.081289999999996</v>
      </c>
      <c r="G81" s="103"/>
    </row>
    <row r="82" spans="1:7" x14ac:dyDescent="0.3">
      <c r="A82" s="109">
        <f t="shared" si="1"/>
        <v>2027</v>
      </c>
      <c r="B82" s="311">
        <v>46692</v>
      </c>
      <c r="C82" s="339" t="e">
        <v>#N/A</v>
      </c>
      <c r="D82" s="101">
        <v>97.150779999999997</v>
      </c>
      <c r="E82" s="338">
        <f t="shared" si="5"/>
        <v>94.486402499999997</v>
      </c>
      <c r="F82" s="338">
        <v>97.150779999999997</v>
      </c>
      <c r="G82" s="103"/>
    </row>
    <row r="83" spans="1:7" x14ac:dyDescent="0.3">
      <c r="A83" s="109">
        <f t="shared" si="1"/>
        <v>2027</v>
      </c>
      <c r="B83" s="311">
        <v>46722</v>
      </c>
      <c r="C83" s="339" t="e">
        <v>#N/A</v>
      </c>
      <c r="D83" s="101">
        <v>114.1652</v>
      </c>
      <c r="E83" s="338"/>
      <c r="F83" s="338">
        <v>114.1652</v>
      </c>
      <c r="G83" s="103"/>
    </row>
    <row r="84" spans="1:7" x14ac:dyDescent="0.3">
      <c r="A84" s="109"/>
      <c r="B84" s="311"/>
      <c r="C84" s="109"/>
      <c r="D84" s="313"/>
      <c r="E84" s="109"/>
      <c r="F84" s="313"/>
      <c r="G84" s="103"/>
    </row>
    <row r="85" spans="1:7" x14ac:dyDescent="0.3">
      <c r="A85" s="109"/>
      <c r="B85" s="311"/>
      <c r="C85" s="109"/>
      <c r="D85" s="313"/>
      <c r="E85" s="109"/>
      <c r="F85" s="313"/>
      <c r="G85" s="103"/>
    </row>
    <row r="86" spans="1:7" x14ac:dyDescent="0.3">
      <c r="A86" s="109"/>
      <c r="B86" s="311"/>
      <c r="C86" s="109"/>
      <c r="D86" s="313"/>
      <c r="E86" s="109"/>
      <c r="F86" s="313"/>
      <c r="G86" s="103"/>
    </row>
    <row r="87" spans="1:7" x14ac:dyDescent="0.3">
      <c r="A87" s="109"/>
      <c r="B87" s="311"/>
      <c r="C87" s="109"/>
      <c r="D87" s="313"/>
      <c r="E87" s="109"/>
      <c r="F87" s="313"/>
      <c r="G87" s="103"/>
    </row>
    <row r="88" spans="1:7" x14ac:dyDescent="0.3">
      <c r="A88" s="109"/>
      <c r="B88" s="311"/>
      <c r="C88" s="109"/>
      <c r="D88" s="313"/>
      <c r="E88" s="109"/>
      <c r="F88" s="313"/>
      <c r="G88" s="103"/>
    </row>
    <row r="89" spans="1:7" x14ac:dyDescent="0.3">
      <c r="A89" s="52"/>
      <c r="B89" s="52" t="s">
        <v>0</v>
      </c>
      <c r="C89" s="109"/>
      <c r="D89" s="313"/>
      <c r="E89" s="109"/>
      <c r="F89" s="313"/>
      <c r="G89" s="103"/>
    </row>
    <row r="90" spans="1:7" x14ac:dyDescent="0.3">
      <c r="A90" s="21">
        <v>2.5</v>
      </c>
      <c r="B90" s="20">
        <v>-2</v>
      </c>
      <c r="C90" s="109"/>
      <c r="D90" s="313"/>
      <c r="E90" s="109"/>
      <c r="F90" s="313"/>
      <c r="G90" s="103"/>
    </row>
    <row r="91" spans="1:7" x14ac:dyDescent="0.3">
      <c r="A91" s="21">
        <v>2.5</v>
      </c>
      <c r="B91" s="20">
        <v>4</v>
      </c>
      <c r="C91" s="109"/>
      <c r="D91" s="313"/>
      <c r="E91" s="109"/>
      <c r="F91" s="313"/>
      <c r="G91" s="103"/>
    </row>
    <row r="92" spans="1:7" x14ac:dyDescent="0.3">
      <c r="A92" s="109"/>
      <c r="B92" s="311"/>
      <c r="C92" s="109"/>
      <c r="D92" s="313"/>
      <c r="E92" s="109"/>
      <c r="F92" s="313"/>
      <c r="G92" s="103"/>
    </row>
    <row r="93" spans="1:7" x14ac:dyDescent="0.3">
      <c r="B93" s="99"/>
      <c r="D93" s="104"/>
      <c r="F93" s="104"/>
      <c r="G93" s="103"/>
    </row>
    <row r="94" spans="1:7" x14ac:dyDescent="0.3">
      <c r="B94" s="99"/>
      <c r="D94" s="104"/>
      <c r="F94" s="104"/>
      <c r="G94" s="103"/>
    </row>
    <row r="95" spans="1:7" x14ac:dyDescent="0.3">
      <c r="B95" s="99"/>
      <c r="D95" s="104"/>
      <c r="F95" s="104"/>
      <c r="G95" s="103"/>
    </row>
    <row r="96" spans="1:7" x14ac:dyDescent="0.3">
      <c r="B96" s="99"/>
      <c r="D96" s="104"/>
      <c r="F96" s="104"/>
      <c r="G96" s="103"/>
    </row>
    <row r="97" spans="2:7" x14ac:dyDescent="0.3">
      <c r="B97" s="99"/>
      <c r="C97" s="100"/>
      <c r="D97" s="101"/>
      <c r="F97" s="104"/>
      <c r="G97" s="103"/>
    </row>
    <row r="98" spans="2:7" x14ac:dyDescent="0.3">
      <c r="F98" s="104"/>
      <c r="G98" s="103"/>
    </row>
    <row r="99" spans="2:7" x14ac:dyDescent="0.3">
      <c r="F99" s="104"/>
      <c r="G99" s="103"/>
    </row>
    <row r="100" spans="2:7" x14ac:dyDescent="0.3">
      <c r="F100" s="104"/>
      <c r="G100" s="103"/>
    </row>
    <row r="101" spans="2:7" x14ac:dyDescent="0.3">
      <c r="F101" s="104"/>
      <c r="G101" s="103"/>
    </row>
    <row r="102" spans="2:7" x14ac:dyDescent="0.3">
      <c r="F102" s="104"/>
      <c r="G102" s="103"/>
    </row>
    <row r="103" spans="2:7" x14ac:dyDescent="0.3">
      <c r="F103" s="104"/>
      <c r="G103" s="103"/>
    </row>
    <row r="104" spans="2:7" x14ac:dyDescent="0.3">
      <c r="F104" s="104"/>
      <c r="G104" s="103"/>
    </row>
    <row r="105" spans="2:7" x14ac:dyDescent="0.3">
      <c r="F105" s="104"/>
      <c r="G105" s="103"/>
    </row>
    <row r="106" spans="2:7" x14ac:dyDescent="0.3">
      <c r="F106" s="104"/>
      <c r="G106" s="103"/>
    </row>
    <row r="107" spans="2:7" x14ac:dyDescent="0.3">
      <c r="F107" s="104"/>
    </row>
    <row r="108" spans="2:7" x14ac:dyDescent="0.3">
      <c r="F108" s="104"/>
    </row>
    <row r="109" spans="2:7" x14ac:dyDescent="0.3">
      <c r="F109" s="104"/>
    </row>
    <row r="110" spans="2:7" x14ac:dyDescent="0.3">
      <c r="F110" s="104"/>
    </row>
    <row r="111" spans="2:7" x14ac:dyDescent="0.3">
      <c r="F111" s="104"/>
    </row>
    <row r="112" spans="2:7" x14ac:dyDescent="0.3">
      <c r="F112" s="104"/>
    </row>
    <row r="113" spans="6:6" x14ac:dyDescent="0.3">
      <c r="F113" s="104"/>
    </row>
    <row r="114" spans="6:6" x14ac:dyDescent="0.3">
      <c r="F114" s="104"/>
    </row>
    <row r="115" spans="6:6" x14ac:dyDescent="0.3">
      <c r="F115" s="104"/>
    </row>
    <row r="116" spans="6:6" x14ac:dyDescent="0.3">
      <c r="F116" s="104"/>
    </row>
    <row r="117" spans="6:6" x14ac:dyDescent="0.3">
      <c r="F117" s="104"/>
    </row>
    <row r="118" spans="6:6" x14ac:dyDescent="0.3">
      <c r="F118" s="104"/>
    </row>
    <row r="119" spans="6:6" x14ac:dyDescent="0.3">
      <c r="F119" s="104"/>
    </row>
    <row r="120" spans="6:6" x14ac:dyDescent="0.3">
      <c r="F120" s="104"/>
    </row>
    <row r="121" spans="6:6" x14ac:dyDescent="0.3">
      <c r="F121" s="104"/>
    </row>
    <row r="122" spans="6:6" x14ac:dyDescent="0.3">
      <c r="F122" s="104"/>
    </row>
    <row r="123" spans="6:6" x14ac:dyDescent="0.3">
      <c r="F123" s="104"/>
    </row>
    <row r="124" spans="6:6" x14ac:dyDescent="0.3">
      <c r="F124" s="104"/>
    </row>
    <row r="125" spans="6:6" x14ac:dyDescent="0.3">
      <c r="F125" s="104"/>
    </row>
    <row r="126" spans="6:6" x14ac:dyDescent="0.3">
      <c r="F126" s="104"/>
    </row>
    <row r="127" spans="6:6" x14ac:dyDescent="0.3">
      <c r="F127" s="104"/>
    </row>
    <row r="128" spans="6:6" x14ac:dyDescent="0.3">
      <c r="F128" s="104"/>
    </row>
    <row r="129" spans="6:6" x14ac:dyDescent="0.3">
      <c r="F129" s="104"/>
    </row>
    <row r="130" spans="6:6" x14ac:dyDescent="0.3">
      <c r="F130" s="104"/>
    </row>
    <row r="131" spans="6:6" x14ac:dyDescent="0.3">
      <c r="F131" s="104"/>
    </row>
  </sheetData>
  <mergeCells count="2">
    <mergeCell ref="C24:G24"/>
    <mergeCell ref="I24:L24"/>
  </mergeCells>
  <conditionalFormatting sqref="C36:D83">
    <cfRule type="expression" dxfId="5" priority="1" stopIfTrue="1">
      <formula>ISNA(C36)</formula>
    </cfRule>
  </conditionalFormatting>
  <conditionalFormatting sqref="C97:D97">
    <cfRule type="expression" dxfId="4" priority="7" stopIfTrue="1">
      <formula>ISNA(C97)</formula>
    </cfRule>
  </conditionalFormatting>
  <hyperlinks>
    <hyperlink ref="A3" location="Contents!A1" display="Return to Contents" xr:uid="{00000000-0004-0000-1B00-000000000000}"/>
  </hyperlinks>
  <pageMargins left="0.7" right="0.7" top="0.75" bottom="0.75" header="0.3" footer="0.3"/>
  <pageSetup orientation="landscape" verticalDpi="599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2">
    <pageSetUpPr fitToPage="1"/>
  </sheetPr>
  <dimension ref="A1:R123"/>
  <sheetViews>
    <sheetView workbookViewId="0"/>
  </sheetViews>
  <sheetFormatPr defaultRowHeight="13.2" x14ac:dyDescent="0.25"/>
  <cols>
    <col min="1" max="1" width="9.33203125" style="1"/>
    <col min="17" max="17" width="32.5546875" customWidth="1"/>
    <col min="18" max="18" width="12" customWidth="1"/>
  </cols>
  <sheetData>
    <row r="1" spans="1:18" x14ac:dyDescent="0.25">
      <c r="M1" s="87"/>
    </row>
    <row r="2" spans="1:18" ht="15.6" x14ac:dyDescent="0.3">
      <c r="A2" s="31" t="s">
        <v>968</v>
      </c>
      <c r="B2" s="237"/>
    </row>
    <row r="3" spans="1:18" x14ac:dyDescent="0.25">
      <c r="A3" s="16" t="s">
        <v>15</v>
      </c>
      <c r="B3" s="16"/>
    </row>
    <row r="4" spans="1:18" x14ac:dyDescent="0.25">
      <c r="B4" s="270"/>
      <c r="C4" s="270"/>
      <c r="D4" s="270"/>
      <c r="E4" s="270"/>
      <c r="F4" s="270"/>
      <c r="G4" s="270"/>
      <c r="H4" s="270"/>
      <c r="I4" s="270"/>
      <c r="J4" s="270"/>
      <c r="K4" s="270"/>
    </row>
    <row r="5" spans="1:18" x14ac:dyDescent="0.25">
      <c r="B5" s="270"/>
      <c r="C5" s="270"/>
      <c r="D5" s="270"/>
      <c r="E5" s="270"/>
      <c r="F5" s="270"/>
      <c r="G5" s="270"/>
      <c r="H5" s="270"/>
      <c r="I5" s="270"/>
      <c r="J5" s="270"/>
      <c r="K5" s="270"/>
      <c r="Q5" s="132" t="s">
        <v>329</v>
      </c>
      <c r="R5" s="133"/>
    </row>
    <row r="6" spans="1:18" x14ac:dyDescent="0.25">
      <c r="B6" s="270"/>
      <c r="C6" s="270"/>
      <c r="D6" s="270"/>
      <c r="E6" s="270"/>
      <c r="F6" s="270"/>
      <c r="G6" s="270"/>
      <c r="H6" s="270"/>
      <c r="I6" s="270"/>
      <c r="J6" s="270"/>
      <c r="K6" s="270"/>
      <c r="Q6" s="253" t="s">
        <v>187</v>
      </c>
      <c r="R6" s="254" t="s">
        <v>320</v>
      </c>
    </row>
    <row r="7" spans="1:18" x14ac:dyDescent="0.25">
      <c r="B7" s="270"/>
      <c r="C7" s="270"/>
      <c r="D7" s="270"/>
      <c r="E7" s="270"/>
      <c r="F7" s="270"/>
      <c r="G7" s="270"/>
      <c r="H7" s="270"/>
      <c r="I7" s="270"/>
      <c r="J7" s="270"/>
      <c r="K7" s="270"/>
      <c r="Q7" s="150"/>
      <c r="R7" s="255" t="s">
        <v>500</v>
      </c>
    </row>
    <row r="8" spans="1:18" x14ac:dyDescent="0.25">
      <c r="B8" s="270"/>
      <c r="C8" s="270"/>
      <c r="D8" s="270"/>
      <c r="E8" s="270"/>
      <c r="F8" s="270"/>
      <c r="G8" s="270"/>
      <c r="H8" s="270"/>
      <c r="I8" s="270"/>
      <c r="J8" s="270"/>
      <c r="K8" s="270"/>
      <c r="Q8" s="150"/>
      <c r="R8" s="255" t="s">
        <v>501</v>
      </c>
    </row>
    <row r="9" spans="1:18" x14ac:dyDescent="0.25">
      <c r="B9" s="270"/>
      <c r="C9" s="270"/>
      <c r="D9" s="270"/>
      <c r="E9" s="270"/>
      <c r="F9" s="270"/>
      <c r="G9" s="270"/>
      <c r="H9" s="270"/>
      <c r="I9" s="270"/>
      <c r="J9" s="270"/>
      <c r="K9" s="270"/>
      <c r="Q9" s="150"/>
      <c r="R9" s="255" t="s">
        <v>502</v>
      </c>
    </row>
    <row r="10" spans="1:18" x14ac:dyDescent="0.25">
      <c r="B10" s="270"/>
      <c r="C10" s="270"/>
      <c r="D10" s="270"/>
      <c r="E10" s="270"/>
      <c r="F10" s="270"/>
      <c r="G10" s="270"/>
      <c r="H10" s="270"/>
      <c r="I10" s="270"/>
      <c r="J10" s="270"/>
      <c r="K10" s="270"/>
      <c r="Q10" s="150"/>
      <c r="R10" s="255" t="s">
        <v>503</v>
      </c>
    </row>
    <row r="11" spans="1:18" x14ac:dyDescent="0.25">
      <c r="B11" s="270"/>
      <c r="C11" s="270"/>
      <c r="D11" s="270"/>
      <c r="E11" s="270"/>
      <c r="F11" s="270"/>
      <c r="G11" s="270"/>
      <c r="H11" s="270"/>
      <c r="I11" s="270"/>
      <c r="J11" s="270"/>
      <c r="K11" s="270"/>
      <c r="Q11" s="183"/>
      <c r="R11" s="256" t="s">
        <v>504</v>
      </c>
    </row>
    <row r="12" spans="1:18" x14ac:dyDescent="0.25">
      <c r="B12" s="270"/>
      <c r="C12" s="270"/>
      <c r="D12" s="270"/>
      <c r="E12" s="270"/>
      <c r="F12" s="270"/>
      <c r="G12" s="270"/>
      <c r="H12" s="270"/>
      <c r="I12" s="270"/>
      <c r="J12" s="270"/>
      <c r="K12" s="270"/>
    </row>
    <row r="13" spans="1:18" x14ac:dyDescent="0.25">
      <c r="B13" s="270"/>
      <c r="C13" s="270"/>
      <c r="D13" s="270"/>
      <c r="E13" s="270"/>
      <c r="F13" s="270"/>
      <c r="G13" s="270"/>
      <c r="H13" s="270"/>
      <c r="I13" s="270"/>
      <c r="J13" s="270"/>
      <c r="K13" s="270"/>
    </row>
    <row r="14" spans="1:18" x14ac:dyDescent="0.25">
      <c r="B14" s="270"/>
      <c r="C14" s="270"/>
      <c r="D14" s="270"/>
      <c r="E14" s="270"/>
      <c r="F14" s="270"/>
      <c r="G14" s="270"/>
      <c r="H14" s="270"/>
      <c r="I14" s="270"/>
      <c r="J14" s="270"/>
      <c r="K14" s="270"/>
    </row>
    <row r="15" spans="1:18" x14ac:dyDescent="0.25">
      <c r="B15" s="270"/>
      <c r="C15" s="270"/>
      <c r="D15" s="270"/>
      <c r="E15" s="270"/>
      <c r="F15" s="270"/>
      <c r="G15" s="270"/>
      <c r="H15" s="270"/>
      <c r="I15" s="270"/>
      <c r="J15" s="270"/>
      <c r="K15" s="270"/>
    </row>
    <row r="16" spans="1:18" x14ac:dyDescent="0.25">
      <c r="B16" s="270"/>
      <c r="C16" s="270"/>
      <c r="D16" s="270"/>
      <c r="E16" s="270"/>
      <c r="F16" s="270"/>
      <c r="G16" s="270"/>
      <c r="H16" s="270"/>
      <c r="I16" s="270"/>
      <c r="J16" s="270"/>
      <c r="K16" s="270"/>
    </row>
    <row r="17" spans="1:11" x14ac:dyDescent="0.25">
      <c r="B17" s="270"/>
      <c r="C17" s="270"/>
      <c r="D17" s="270"/>
      <c r="E17" s="270"/>
      <c r="F17" s="270"/>
      <c r="G17" s="270"/>
      <c r="H17" s="270"/>
      <c r="I17" s="270"/>
      <c r="J17" s="270"/>
      <c r="K17" s="270"/>
    </row>
    <row r="18" spans="1:11" x14ac:dyDescent="0.25">
      <c r="B18" s="270"/>
      <c r="C18" s="270"/>
      <c r="D18" s="270"/>
      <c r="E18" s="270"/>
      <c r="F18" s="270"/>
      <c r="G18" s="270"/>
      <c r="H18" s="270"/>
      <c r="I18" s="270"/>
      <c r="J18" s="270"/>
      <c r="K18" s="270"/>
    </row>
    <row r="19" spans="1:11" x14ac:dyDescent="0.25">
      <c r="B19" s="270"/>
      <c r="C19" s="270"/>
      <c r="D19" s="270"/>
      <c r="E19" s="270"/>
      <c r="F19" s="270"/>
      <c r="G19" s="270"/>
      <c r="H19" s="270"/>
      <c r="I19" s="270"/>
      <c r="J19" s="270"/>
      <c r="K19" s="270"/>
    </row>
    <row r="20" spans="1:11" x14ac:dyDescent="0.25">
      <c r="B20" s="270"/>
      <c r="C20" s="270"/>
      <c r="D20" s="270"/>
      <c r="E20" s="270"/>
      <c r="F20" s="270"/>
      <c r="G20" s="270"/>
      <c r="H20" s="270"/>
      <c r="I20" s="270"/>
      <c r="J20" s="270"/>
      <c r="K20" s="270"/>
    </row>
    <row r="21" spans="1:11" x14ac:dyDescent="0.25">
      <c r="B21" s="270"/>
      <c r="C21" s="270"/>
      <c r="D21" s="270"/>
      <c r="E21" s="270"/>
      <c r="F21" s="270"/>
      <c r="G21" s="270"/>
      <c r="H21" s="270"/>
      <c r="I21" s="270"/>
      <c r="J21" s="270"/>
      <c r="K21" s="270"/>
    </row>
    <row r="22" spans="1:11" x14ac:dyDescent="0.25">
      <c r="B22" s="270"/>
      <c r="C22" s="270"/>
      <c r="D22" s="270"/>
      <c r="E22" s="270"/>
      <c r="F22" s="270"/>
      <c r="G22" s="270"/>
      <c r="H22" s="270"/>
      <c r="I22" s="270"/>
      <c r="J22" s="270"/>
      <c r="K22" s="270"/>
    </row>
    <row r="23" spans="1:11" x14ac:dyDescent="0.25">
      <c r="B23" s="270"/>
      <c r="C23" s="270"/>
      <c r="D23" s="270"/>
      <c r="E23" s="270"/>
      <c r="F23" s="270"/>
      <c r="G23" s="270"/>
      <c r="H23" s="270"/>
      <c r="I23" s="270"/>
      <c r="J23" s="270"/>
      <c r="K23" s="270"/>
    </row>
    <row r="24" spans="1:11" x14ac:dyDescent="0.25">
      <c r="B24" s="270"/>
      <c r="C24" s="270"/>
      <c r="D24" s="270"/>
      <c r="E24" s="270"/>
      <c r="F24" s="270"/>
      <c r="G24" s="270"/>
      <c r="H24" s="270"/>
      <c r="I24" s="270"/>
      <c r="J24" s="270"/>
      <c r="K24" s="270"/>
    </row>
    <row r="25" spans="1:11" x14ac:dyDescent="0.25">
      <c r="B25" s="270"/>
      <c r="C25" s="270"/>
      <c r="D25" s="270"/>
      <c r="E25" s="270"/>
      <c r="F25" s="270"/>
      <c r="G25" s="270"/>
      <c r="H25" s="270"/>
      <c r="I25" s="270"/>
      <c r="J25" s="270"/>
      <c r="K25" s="270"/>
    </row>
    <row r="26" spans="1:11" ht="25.35" customHeight="1" x14ac:dyDescent="0.25">
      <c r="A26" s="75"/>
      <c r="B26" s="463" t="s">
        <v>463</v>
      </c>
      <c r="C26" s="463"/>
      <c r="D26" s="463"/>
      <c r="E26" s="463"/>
      <c r="F26" s="463"/>
      <c r="G26" s="463"/>
    </row>
    <row r="27" spans="1:11" x14ac:dyDescent="0.25">
      <c r="A27" s="75"/>
      <c r="B27" s="77" t="s">
        <v>43</v>
      </c>
      <c r="C27" s="464" t="s">
        <v>1000</v>
      </c>
      <c r="D27" s="464"/>
      <c r="E27" s="464"/>
      <c r="F27" s="464"/>
      <c r="G27" s="464"/>
    </row>
    <row r="28" spans="1:11" ht="12.75" customHeight="1" x14ac:dyDescent="0.25">
      <c r="A28" s="78"/>
      <c r="B28" s="53" t="s">
        <v>37</v>
      </c>
      <c r="C28" s="53" t="s">
        <v>8</v>
      </c>
      <c r="D28" s="53" t="s">
        <v>9</v>
      </c>
      <c r="E28" s="53" t="s">
        <v>13</v>
      </c>
      <c r="F28" s="53" t="s">
        <v>11</v>
      </c>
      <c r="G28" s="361" t="s">
        <v>44</v>
      </c>
      <c r="H28" t="s">
        <v>45</v>
      </c>
    </row>
    <row r="29" spans="1:11" x14ac:dyDescent="0.25">
      <c r="A29" s="362">
        <v>44197</v>
      </c>
      <c r="B29" s="363">
        <v>2634.9670000000001</v>
      </c>
      <c r="C29" s="363">
        <f>MIN($B$29,$B$41,$B$53,$B$65,$B$77)</f>
        <v>2215.9409999999998</v>
      </c>
      <c r="D29" s="363">
        <f>MAX($B$29,$B$41,$B$53,$B$65,$B$77)</f>
        <v>2634.9670000000001</v>
      </c>
      <c r="E29" s="363">
        <f t="shared" ref="E29:E92" si="0">D29-C29</f>
        <v>419.02600000000029</v>
      </c>
      <c r="F29" s="363">
        <f>AVERAGE($B$29,$B$41,$B$53,$B$65,$B$77)</f>
        <v>2470.9161999999997</v>
      </c>
      <c r="G29" s="22">
        <f t="shared" ref="G29:G92" si="1">B29/F29-1</f>
        <v>6.6392700812759387E-2</v>
      </c>
    </row>
    <row r="30" spans="1:11" x14ac:dyDescent="0.25">
      <c r="A30" s="362">
        <v>44228</v>
      </c>
      <c r="B30" s="363">
        <v>1859.2180000000001</v>
      </c>
      <c r="C30" s="363">
        <f>MIN($B$30,$B$42,$B$54,$B$66,$B$78)</f>
        <v>1562.018</v>
      </c>
      <c r="D30" s="363">
        <f>MAX($B$30,$B$42,$B$54,$B$66,$B$78)</f>
        <v>2349.6799999999998</v>
      </c>
      <c r="E30" s="363">
        <f t="shared" si="0"/>
        <v>787.66199999999981</v>
      </c>
      <c r="F30" s="363">
        <f>AVERAGE($B$30,$B$42,$B$54,$B$66,$B$78)</f>
        <v>1926.0824</v>
      </c>
      <c r="G30" s="22">
        <f t="shared" si="1"/>
        <v>-3.4715233366962917E-2</v>
      </c>
    </row>
    <row r="31" spans="1:11" x14ac:dyDescent="0.25">
      <c r="A31" s="362">
        <v>44256</v>
      </c>
      <c r="B31" s="363">
        <v>1801.2249999999999</v>
      </c>
      <c r="C31" s="363">
        <f>MIN($B$31,$B$43,$B$55,$B$67,$B$79)</f>
        <v>1401.4649999999999</v>
      </c>
      <c r="D31" s="363">
        <f>MAX($B$31,$B$43,$B$55,$B$67,$B$79)</f>
        <v>2306.056</v>
      </c>
      <c r="E31" s="363">
        <f t="shared" si="0"/>
        <v>904.59100000000012</v>
      </c>
      <c r="F31" s="363">
        <f>AVERAGE($B$31,$B$43,$B$55,$B$67,$B$79)</f>
        <v>1838.4405999999999</v>
      </c>
      <c r="G31" s="22">
        <f t="shared" si="1"/>
        <v>-2.0243025529353531E-2</v>
      </c>
    </row>
    <row r="32" spans="1:11" x14ac:dyDescent="0.25">
      <c r="A32" s="362">
        <v>44287</v>
      </c>
      <c r="B32" s="363">
        <v>1975.0329999999999</v>
      </c>
      <c r="C32" s="363">
        <f>MIN($B$32,$B$44,$B$56,$B$68,$B$80)</f>
        <v>1611.7650000000001</v>
      </c>
      <c r="D32" s="363">
        <f>MAX($B$32,$B$44,$B$56,$B$68,$B$80)</f>
        <v>2562.4479999999999</v>
      </c>
      <c r="E32" s="363">
        <f t="shared" si="0"/>
        <v>950.68299999999977</v>
      </c>
      <c r="F32" s="363">
        <f>AVERAGE($B$32,$B$44,$B$56,$B$68,$B$80)</f>
        <v>2080.8715999999999</v>
      </c>
      <c r="G32" s="22">
        <f t="shared" si="1"/>
        <v>-5.0862628909924101E-2</v>
      </c>
    </row>
    <row r="33" spans="1:7" x14ac:dyDescent="0.25">
      <c r="A33" s="362">
        <v>44317</v>
      </c>
      <c r="B33" s="363">
        <v>2389.8910000000001</v>
      </c>
      <c r="C33" s="363">
        <f>MIN($B$33,$B$45,$B$57,$B$69,$B$81)</f>
        <v>2001.915</v>
      </c>
      <c r="D33" s="363">
        <f>MAX($B$33,$B$45,$B$57,$B$69,$B$81)</f>
        <v>2923.1759999999999</v>
      </c>
      <c r="E33" s="363">
        <f t="shared" si="0"/>
        <v>921.26099999999997</v>
      </c>
      <c r="F33" s="363">
        <f>AVERAGE($B$33,$B$45,$B$57,$B$69,$B$81)</f>
        <v>2501.1493999999998</v>
      </c>
      <c r="G33" s="22">
        <f t="shared" si="1"/>
        <v>-4.4482908537970434E-2</v>
      </c>
    </row>
    <row r="34" spans="1:7" x14ac:dyDescent="0.25">
      <c r="A34" s="362">
        <v>44348</v>
      </c>
      <c r="B34" s="363">
        <v>2585.1260000000002</v>
      </c>
      <c r="C34" s="363">
        <f>MIN($B$34,$B$46,$B$58,$B$70,$B$82)</f>
        <v>2325.3209999999999</v>
      </c>
      <c r="D34" s="363">
        <f>MAX($B$34,$B$46,$B$58,$B$70,$B$82)</f>
        <v>3174.9720000000002</v>
      </c>
      <c r="E34" s="363">
        <f t="shared" si="0"/>
        <v>849.65100000000029</v>
      </c>
      <c r="F34" s="363">
        <f>AVERAGE($B$34,$B$46,$B$58,$B$70,$B$82)</f>
        <v>2794.9803999999999</v>
      </c>
      <c r="G34" s="22">
        <f t="shared" si="1"/>
        <v>-7.5082601652591063E-2</v>
      </c>
    </row>
    <row r="35" spans="1:7" x14ac:dyDescent="0.25">
      <c r="A35" s="362">
        <v>44378</v>
      </c>
      <c r="B35" s="363">
        <v>2754.7139999999999</v>
      </c>
      <c r="C35" s="363">
        <f>MIN($B$35,$B$47,$B$59,$B$71,$B$83)</f>
        <v>2505.1219999999998</v>
      </c>
      <c r="D35" s="363">
        <f>MAX($B$35,$B$47,$B$59,$B$71,$B$83)</f>
        <v>3293.614</v>
      </c>
      <c r="E35" s="363">
        <f t="shared" si="0"/>
        <v>788.49200000000019</v>
      </c>
      <c r="F35" s="363">
        <f>AVERAGE($B$35,$B$47,$B$59,$B$71,$B$83)</f>
        <v>2946.0451999999996</v>
      </c>
      <c r="G35" s="22">
        <f t="shared" si="1"/>
        <v>-6.4945099959769714E-2</v>
      </c>
    </row>
    <row r="36" spans="1:7" x14ac:dyDescent="0.25">
      <c r="A36" s="362">
        <v>44409</v>
      </c>
      <c r="B36" s="363">
        <v>2917.268</v>
      </c>
      <c r="C36" s="363">
        <f>MIN($B$36,$B$48,$B$60,$B$72,$B$84)</f>
        <v>2709.422</v>
      </c>
      <c r="D36" s="363">
        <f>MAX($B$36,$B$48,$B$60,$B$72,$B$84)</f>
        <v>3370.2539999999999</v>
      </c>
      <c r="E36" s="363">
        <f t="shared" si="0"/>
        <v>660.83199999999988</v>
      </c>
      <c r="F36" s="363">
        <f>AVERAGE($B$36,$B$48,$B$60,$B$72,$B$84)</f>
        <v>3096.3599999999997</v>
      </c>
      <c r="G36" s="22">
        <f t="shared" si="1"/>
        <v>-5.7839527703496874E-2</v>
      </c>
    </row>
    <row r="37" spans="1:7" x14ac:dyDescent="0.25">
      <c r="A37" s="362">
        <v>44440</v>
      </c>
      <c r="B37" s="363">
        <v>3305.982</v>
      </c>
      <c r="C37" s="363">
        <f>MIN($B$37,$B$49,$B$61,$B$73,$B$85)</f>
        <v>3145.643</v>
      </c>
      <c r="D37" s="363">
        <f>MAX($B$37,$B$49,$B$61,$B$73,$B$85)</f>
        <v>3623.9639999999999</v>
      </c>
      <c r="E37" s="363">
        <f t="shared" si="0"/>
        <v>478.32099999999991</v>
      </c>
      <c r="F37" s="363">
        <f>AVERAGE($B$37,$B$49,$B$61,$B$73,$B$85)</f>
        <v>3436.2851999999998</v>
      </c>
      <c r="G37" s="22">
        <f t="shared" si="1"/>
        <v>-3.7919786169087422E-2</v>
      </c>
    </row>
    <row r="38" spans="1:7" x14ac:dyDescent="0.25">
      <c r="A38" s="362">
        <v>44470</v>
      </c>
      <c r="B38" s="363">
        <v>3665.3850000000002</v>
      </c>
      <c r="C38" s="363">
        <f>MIN($B$38,$B$50,$B$62,$B$74,$B$86)</f>
        <v>3569.384</v>
      </c>
      <c r="D38" s="363">
        <f>MAX($B$38,$B$50,$B$62,$B$74,$B$86)</f>
        <v>3938.3980000000001</v>
      </c>
      <c r="E38" s="363">
        <f t="shared" si="0"/>
        <v>369.01400000000012</v>
      </c>
      <c r="F38" s="363">
        <f>AVERAGE($B$38,$B$50,$B$62,$B$74,$B$86)</f>
        <v>3781.9262000000003</v>
      </c>
      <c r="G38" s="22">
        <f t="shared" si="1"/>
        <v>-3.0815302530229238E-2</v>
      </c>
    </row>
    <row r="39" spans="1:7" x14ac:dyDescent="0.25">
      <c r="A39" s="362">
        <v>44501</v>
      </c>
      <c r="B39" s="363">
        <v>3532.7750000000001</v>
      </c>
      <c r="C39" s="363">
        <f>MIN($B$39,$B$51,$B$63,$B$75,$B$87)</f>
        <v>3501.05</v>
      </c>
      <c r="D39" s="363">
        <f>MAX($B$39,$B$51,$B$63,$B$75,$B$87)</f>
        <v>3914.8719999999998</v>
      </c>
      <c r="E39" s="363">
        <f t="shared" si="0"/>
        <v>413.82199999999966</v>
      </c>
      <c r="F39" s="363">
        <f>AVERAGE($B$39,$B$51,$B$63,$B$75,$B$87)</f>
        <v>3717.6951999999997</v>
      </c>
      <c r="G39" s="22">
        <f t="shared" si="1"/>
        <v>-4.9740548929347317E-2</v>
      </c>
    </row>
    <row r="40" spans="1:7" x14ac:dyDescent="0.25">
      <c r="A40" s="362">
        <v>44531</v>
      </c>
      <c r="B40" s="363">
        <v>3209.982</v>
      </c>
      <c r="C40" s="363">
        <f>MIN($B$40,$B$52,$B$64,$B$76,$B$88)</f>
        <v>2925.38</v>
      </c>
      <c r="D40" s="363">
        <f>MAX($B$40,$B$52,$B$64,$B$76,$B$88)</f>
        <v>3455.6669999999999</v>
      </c>
      <c r="E40" s="363">
        <f t="shared" si="0"/>
        <v>530.28699999999981</v>
      </c>
      <c r="F40" s="363">
        <f>AVERAGE($B$40,$B$52,$B$64,$B$76,$B$88)</f>
        <v>3266.4008000000003</v>
      </c>
      <c r="G40" s="22">
        <f t="shared" si="1"/>
        <v>-1.7272466991803404E-2</v>
      </c>
    </row>
    <row r="41" spans="1:7" x14ac:dyDescent="0.25">
      <c r="A41" s="362">
        <v>44562</v>
      </c>
      <c r="B41" s="363">
        <v>2215.9409999999998</v>
      </c>
      <c r="C41" s="363">
        <f>MIN($B$29,$B$41,$B$53,$B$65,$B$77)</f>
        <v>2215.9409999999998</v>
      </c>
      <c r="D41" s="363">
        <f>MAX($B$29,$B$41,$B$53,$B$65,$B$77)</f>
        <v>2634.9670000000001</v>
      </c>
      <c r="E41" s="363">
        <f t="shared" si="0"/>
        <v>419.02600000000029</v>
      </c>
      <c r="F41" s="363">
        <f>AVERAGE($B$29,$B$41,$B$53,$B$65,$B$77)</f>
        <v>2470.9161999999997</v>
      </c>
      <c r="G41" s="22">
        <f t="shared" si="1"/>
        <v>-0.10319054931931726</v>
      </c>
    </row>
    <row r="42" spans="1:7" x14ac:dyDescent="0.25">
      <c r="A42" s="362">
        <v>44593</v>
      </c>
      <c r="B42" s="363">
        <v>1562.018</v>
      </c>
      <c r="C42" s="363">
        <f>MIN($B$30,$B$42,$B$54,$B$66,$B$78)</f>
        <v>1562.018</v>
      </c>
      <c r="D42" s="363">
        <f>MAX($B$30,$B$42,$B$54,$B$66,$B$78)</f>
        <v>2349.6799999999998</v>
      </c>
      <c r="E42" s="363">
        <f t="shared" si="0"/>
        <v>787.66199999999981</v>
      </c>
      <c r="F42" s="363">
        <f>AVERAGE($B$30,$B$42,$B$54,$B$66,$B$78)</f>
        <v>1926.0824</v>
      </c>
      <c r="G42" s="22">
        <f t="shared" si="1"/>
        <v>-0.18901808146941168</v>
      </c>
    </row>
    <row r="43" spans="1:7" x14ac:dyDescent="0.25">
      <c r="A43" s="362">
        <v>44621</v>
      </c>
      <c r="B43" s="363">
        <v>1401.4649999999999</v>
      </c>
      <c r="C43" s="363">
        <f>MIN($B$31,$B$43,$B$55,$B$67,$B$79)</f>
        <v>1401.4649999999999</v>
      </c>
      <c r="D43" s="363">
        <f>MAX($B$31,$B$43,$B$55,$B$67,$B$79)</f>
        <v>2306.056</v>
      </c>
      <c r="E43" s="363">
        <f t="shared" si="0"/>
        <v>904.59100000000012</v>
      </c>
      <c r="F43" s="363">
        <f>AVERAGE($B$31,$B$43,$B$55,$B$67,$B$79)</f>
        <v>1838.4405999999999</v>
      </c>
      <c r="G43" s="22">
        <f t="shared" si="1"/>
        <v>-0.23768817986286861</v>
      </c>
    </row>
    <row r="44" spans="1:7" x14ac:dyDescent="0.25">
      <c r="A44" s="362">
        <v>44652</v>
      </c>
      <c r="B44" s="363">
        <v>1611.7650000000001</v>
      </c>
      <c r="C44" s="363">
        <f>MIN($B$32,$B$44,$B$56,$B$68,$B$80)</f>
        <v>1611.7650000000001</v>
      </c>
      <c r="D44" s="363">
        <f>MAX($B$32,$B$44,$B$56,$B$68,$B$80)</f>
        <v>2562.4479999999999</v>
      </c>
      <c r="E44" s="363">
        <f t="shared" si="0"/>
        <v>950.68299999999977</v>
      </c>
      <c r="F44" s="363">
        <f>AVERAGE($B$32,$B$44,$B$56,$B$68,$B$80)</f>
        <v>2080.8715999999999</v>
      </c>
      <c r="G44" s="22">
        <f t="shared" si="1"/>
        <v>-0.22543755222571149</v>
      </c>
    </row>
    <row r="45" spans="1:7" x14ac:dyDescent="0.25">
      <c r="A45" s="362">
        <v>44682</v>
      </c>
      <c r="B45" s="363">
        <v>2001.915</v>
      </c>
      <c r="C45" s="363">
        <f>MIN($B$33,$B$45,$B$57,$B$69,$B$81)</f>
        <v>2001.915</v>
      </c>
      <c r="D45" s="363">
        <f>MAX($B$33,$B$45,$B$57,$B$69,$B$81)</f>
        <v>2923.1759999999999</v>
      </c>
      <c r="E45" s="363">
        <f t="shared" si="0"/>
        <v>921.26099999999997</v>
      </c>
      <c r="F45" s="363">
        <f>AVERAGE($B$33,$B$45,$B$57,$B$69,$B$81)</f>
        <v>2501.1493999999998</v>
      </c>
      <c r="G45" s="22">
        <f t="shared" si="1"/>
        <v>-0.19960199098862297</v>
      </c>
    </row>
    <row r="46" spans="1:7" x14ac:dyDescent="0.25">
      <c r="A46" s="362">
        <v>44713</v>
      </c>
      <c r="B46" s="363">
        <v>2325.3209999999999</v>
      </c>
      <c r="C46" s="363">
        <f>MIN($B$34,$B$46,$B$58,$B$70,$B$82)</f>
        <v>2325.3209999999999</v>
      </c>
      <c r="D46" s="363">
        <f>MAX($B$34,$B$46,$B$58,$B$70,$B$82)</f>
        <v>3174.9720000000002</v>
      </c>
      <c r="E46" s="363">
        <f t="shared" si="0"/>
        <v>849.65100000000029</v>
      </c>
      <c r="F46" s="363">
        <f>AVERAGE($B$34,$B$46,$B$58,$B$70,$B$82)</f>
        <v>2794.9803999999999</v>
      </c>
      <c r="G46" s="22">
        <f t="shared" si="1"/>
        <v>-0.16803674186767104</v>
      </c>
    </row>
    <row r="47" spans="1:7" x14ac:dyDescent="0.25">
      <c r="A47" s="362">
        <v>44743</v>
      </c>
      <c r="B47" s="363">
        <v>2505.1219999999998</v>
      </c>
      <c r="C47" s="363">
        <f>MIN($B$35,$B$47,$B$59,$B$71,$B$83)</f>
        <v>2505.1219999999998</v>
      </c>
      <c r="D47" s="363">
        <f>MAX($B$35,$B$47,$B$59,$B$71,$B$83)</f>
        <v>3293.614</v>
      </c>
      <c r="E47" s="363">
        <f t="shared" si="0"/>
        <v>788.49200000000019</v>
      </c>
      <c r="F47" s="363">
        <f>AVERAGE($B$35,$B$47,$B$59,$B$71,$B$83)</f>
        <v>2946.0451999999996</v>
      </c>
      <c r="G47" s="22">
        <f t="shared" si="1"/>
        <v>-0.14966613546866148</v>
      </c>
    </row>
    <row r="48" spans="1:7" x14ac:dyDescent="0.25">
      <c r="A48" s="362">
        <v>44774</v>
      </c>
      <c r="B48" s="363">
        <v>2709.422</v>
      </c>
      <c r="C48" s="363">
        <f>MIN($B$36,$B$48,$B$60,$B$72,$B$84)</f>
        <v>2709.422</v>
      </c>
      <c r="D48" s="363">
        <f>MAX($B$36,$B$48,$B$60,$B$72,$B$84)</f>
        <v>3370.2539999999999</v>
      </c>
      <c r="E48" s="363">
        <f t="shared" si="0"/>
        <v>660.83199999999988</v>
      </c>
      <c r="F48" s="363">
        <f>AVERAGE($B$36,$B$48,$B$60,$B$72,$B$84)</f>
        <v>3096.3599999999997</v>
      </c>
      <c r="G48" s="22">
        <f t="shared" si="1"/>
        <v>-0.12496544329470727</v>
      </c>
    </row>
    <row r="49" spans="1:7" x14ac:dyDescent="0.25">
      <c r="A49" s="362">
        <v>44805</v>
      </c>
      <c r="B49" s="363">
        <v>3145.643</v>
      </c>
      <c r="C49" s="363">
        <f>MIN($B$37,$B$49,$B$61,$B$73,$B$85)</f>
        <v>3145.643</v>
      </c>
      <c r="D49" s="363">
        <f>MAX($B$37,$B$49,$B$61,$B$73,$B$85)</f>
        <v>3623.9639999999999</v>
      </c>
      <c r="E49" s="363">
        <f t="shared" si="0"/>
        <v>478.32099999999991</v>
      </c>
      <c r="F49" s="363">
        <f>AVERAGE($B$37,$B$49,$B$61,$B$73,$B$85)</f>
        <v>3436.2851999999998</v>
      </c>
      <c r="G49" s="22">
        <f t="shared" si="1"/>
        <v>-8.4580348569437636E-2</v>
      </c>
    </row>
    <row r="50" spans="1:7" x14ac:dyDescent="0.25">
      <c r="A50" s="362">
        <v>44835</v>
      </c>
      <c r="B50" s="363">
        <v>3569.384</v>
      </c>
      <c r="C50" s="363">
        <f>MIN($B$38,$B$50,$B$62,$B$74,$B$86)</f>
        <v>3569.384</v>
      </c>
      <c r="D50" s="363">
        <f>MAX($B$38,$B$50,$B$62,$B$74,$B$86)</f>
        <v>3938.3980000000001</v>
      </c>
      <c r="E50" s="363">
        <f t="shared" si="0"/>
        <v>369.01400000000012</v>
      </c>
      <c r="F50" s="363">
        <f>AVERAGE($B$38,$B$50,$B$62,$B$74,$B$86)</f>
        <v>3781.9262000000003</v>
      </c>
      <c r="G50" s="22">
        <f t="shared" si="1"/>
        <v>-5.619945730300091E-2</v>
      </c>
    </row>
    <row r="51" spans="1:7" x14ac:dyDescent="0.25">
      <c r="A51" s="362">
        <v>44866</v>
      </c>
      <c r="B51" s="363">
        <v>3501.05</v>
      </c>
      <c r="C51" s="363">
        <f>MIN($B$39,$B$51,$B$63,$B$75,$B$87)</f>
        <v>3501.05</v>
      </c>
      <c r="D51" s="363">
        <f>MAX($B$39,$B$51,$B$63,$B$75,$B$87)</f>
        <v>3914.8719999999998</v>
      </c>
      <c r="E51" s="363">
        <f t="shared" si="0"/>
        <v>413.82199999999966</v>
      </c>
      <c r="F51" s="363">
        <f>AVERAGE($B$39,$B$51,$B$63,$B$75,$B$87)</f>
        <v>3717.6951999999997</v>
      </c>
      <c r="G51" s="22">
        <f t="shared" si="1"/>
        <v>-5.8274061843477498E-2</v>
      </c>
    </row>
    <row r="52" spans="1:7" x14ac:dyDescent="0.25">
      <c r="A52" s="362">
        <v>44896</v>
      </c>
      <c r="B52" s="363">
        <v>2925.38</v>
      </c>
      <c r="C52" s="363">
        <f>MIN($B$40,$B$52,$B$64,$B$76,$B$88)</f>
        <v>2925.38</v>
      </c>
      <c r="D52" s="363">
        <f>MAX($B$40,$B$52,$B$64,$B$76,$B$88)</f>
        <v>3455.6669999999999</v>
      </c>
      <c r="E52" s="363">
        <f t="shared" si="0"/>
        <v>530.28699999999981</v>
      </c>
      <c r="F52" s="363">
        <f>AVERAGE($B$40,$B$52,$B$64,$B$76,$B$88)</f>
        <v>3266.4008000000003</v>
      </c>
      <c r="G52" s="22">
        <f t="shared" si="1"/>
        <v>-0.10440261954381114</v>
      </c>
    </row>
    <row r="53" spans="1:7" x14ac:dyDescent="0.25">
      <c r="A53" s="362">
        <v>44927</v>
      </c>
      <c r="B53" s="363">
        <v>2470.0149999999999</v>
      </c>
      <c r="C53" s="363">
        <f>MIN($B$29,$B$41,$B$53,$B$65,$B$77)</f>
        <v>2215.9409999999998</v>
      </c>
      <c r="D53" s="363">
        <f>MAX($B$29,$B$41,$B$53,$B$65,$B$77)</f>
        <v>2634.9670000000001</v>
      </c>
      <c r="E53" s="363">
        <f t="shared" si="0"/>
        <v>419.02600000000029</v>
      </c>
      <c r="F53" s="363">
        <f>AVERAGE($B$29,$B$41,$B$53,$B$65,$B$77)</f>
        <v>2470.9161999999997</v>
      </c>
      <c r="G53" s="22">
        <f t="shared" si="1"/>
        <v>-3.6472301245982219E-4</v>
      </c>
    </row>
    <row r="54" spans="1:7" x14ac:dyDescent="0.25">
      <c r="A54" s="362">
        <v>44958</v>
      </c>
      <c r="B54" s="363">
        <v>2072.183</v>
      </c>
      <c r="C54" s="363">
        <f>MIN($B$30,$B$42,$B$54,$B$66,$B$78)</f>
        <v>1562.018</v>
      </c>
      <c r="D54" s="363">
        <f>MAX($B$30,$B$42,$B$54,$B$66,$B$78)</f>
        <v>2349.6799999999998</v>
      </c>
      <c r="E54" s="363">
        <f t="shared" si="0"/>
        <v>787.66199999999981</v>
      </c>
      <c r="F54" s="363">
        <f>AVERAGE($B$30,$B$42,$B$54,$B$66,$B$78)</f>
        <v>1926.0824</v>
      </c>
      <c r="G54" s="22">
        <f t="shared" si="1"/>
        <v>7.5853764096489362E-2</v>
      </c>
    </row>
    <row r="55" spans="1:7" x14ac:dyDescent="0.25">
      <c r="A55" s="362">
        <v>44986</v>
      </c>
      <c r="B55" s="363">
        <v>1849.895</v>
      </c>
      <c r="C55" s="363">
        <f>MIN($B$31,$B$43,$B$55,$B$67,$B$79)</f>
        <v>1401.4649999999999</v>
      </c>
      <c r="D55" s="363">
        <f>MAX($B$31,$B$43,$B$55,$B$67,$B$79)</f>
        <v>2306.056</v>
      </c>
      <c r="E55" s="363">
        <f t="shared" si="0"/>
        <v>904.59100000000012</v>
      </c>
      <c r="F55" s="363">
        <f>AVERAGE($B$31,$B$43,$B$55,$B$67,$B$79)</f>
        <v>1838.4405999999999</v>
      </c>
      <c r="G55" s="22">
        <f t="shared" si="1"/>
        <v>6.2304977381375526E-3</v>
      </c>
    </row>
    <row r="56" spans="1:7" x14ac:dyDescent="0.25">
      <c r="A56" s="362">
        <v>45017</v>
      </c>
      <c r="B56" s="363">
        <v>2116.4609999999998</v>
      </c>
      <c r="C56" s="363">
        <f>MIN($B$32,$B$44,$B$56,$B$68,$B$80)</f>
        <v>1611.7650000000001</v>
      </c>
      <c r="D56" s="363">
        <f>MAX($B$32,$B$44,$B$56,$B$68,$B$80)</f>
        <v>2562.4479999999999</v>
      </c>
      <c r="E56" s="363">
        <f t="shared" si="0"/>
        <v>950.68299999999977</v>
      </c>
      <c r="F56" s="363">
        <f>AVERAGE($B$32,$B$44,$B$56,$B$68,$B$80)</f>
        <v>2080.8715999999999</v>
      </c>
      <c r="G56" s="22">
        <f t="shared" si="1"/>
        <v>1.7103121595777315E-2</v>
      </c>
    </row>
    <row r="57" spans="1:7" x14ac:dyDescent="0.25">
      <c r="A57" s="362">
        <v>45047</v>
      </c>
      <c r="B57" s="363">
        <v>2556.48</v>
      </c>
      <c r="C57" s="363">
        <f>MIN($B$33,$B$45,$B$57,$B$69,$B$81)</f>
        <v>2001.915</v>
      </c>
      <c r="D57" s="363">
        <f>MAX($B$33,$B$45,$B$57,$B$69,$B$81)</f>
        <v>2923.1759999999999</v>
      </c>
      <c r="E57" s="363">
        <f t="shared" si="0"/>
        <v>921.26099999999997</v>
      </c>
      <c r="F57" s="363">
        <f>AVERAGE($B$33,$B$45,$B$57,$B$69,$B$81)</f>
        <v>2501.1493999999998</v>
      </c>
      <c r="G57" s="22">
        <f t="shared" si="1"/>
        <v>2.2122069157484159E-2</v>
      </c>
    </row>
    <row r="58" spans="1:7" x14ac:dyDescent="0.25">
      <c r="A58" s="362">
        <v>45078</v>
      </c>
      <c r="B58" s="363">
        <v>2901.6610000000001</v>
      </c>
      <c r="C58" s="363">
        <f>MIN($B$34,$B$46,$B$58,$B$70,$B$82)</f>
        <v>2325.3209999999999</v>
      </c>
      <c r="D58" s="363">
        <f>MAX($B$34,$B$46,$B$58,$B$70,$B$82)</f>
        <v>3174.9720000000002</v>
      </c>
      <c r="E58" s="363">
        <f t="shared" si="0"/>
        <v>849.65100000000029</v>
      </c>
      <c r="F58" s="363">
        <f>AVERAGE($B$34,$B$46,$B$58,$B$70,$B$82)</f>
        <v>2794.9803999999999</v>
      </c>
      <c r="G58" s="22">
        <f t="shared" si="1"/>
        <v>3.8168639751463118E-2</v>
      </c>
    </row>
    <row r="59" spans="1:7" x14ac:dyDescent="0.25">
      <c r="A59" s="362">
        <v>45108</v>
      </c>
      <c r="B59" s="363">
        <v>3035.2359999999999</v>
      </c>
      <c r="C59" s="363">
        <f>MIN($B$35,$B$47,$B$59,$B$71,$B$83)</f>
        <v>2505.1219999999998</v>
      </c>
      <c r="D59" s="363">
        <f>MAX($B$35,$B$47,$B$59,$B$71,$B$83)</f>
        <v>3293.614</v>
      </c>
      <c r="E59" s="363">
        <f t="shared" si="0"/>
        <v>788.49200000000019</v>
      </c>
      <c r="F59" s="363">
        <f>AVERAGE($B$35,$B$47,$B$59,$B$71,$B$83)</f>
        <v>2946.0451999999996</v>
      </c>
      <c r="G59" s="22">
        <f t="shared" si="1"/>
        <v>3.0274756137482317E-2</v>
      </c>
    </row>
    <row r="60" spans="1:7" x14ac:dyDescent="0.25">
      <c r="A60" s="362">
        <v>45139</v>
      </c>
      <c r="B60" s="363">
        <v>3168.8960000000002</v>
      </c>
      <c r="C60" s="363">
        <f>MIN($B$36,$B$48,$B$60,$B$72,$B$84)</f>
        <v>2709.422</v>
      </c>
      <c r="D60" s="363">
        <f>MAX($B$36,$B$48,$B$60,$B$72,$B$84)</f>
        <v>3370.2539999999999</v>
      </c>
      <c r="E60" s="363">
        <f t="shared" si="0"/>
        <v>660.83199999999988</v>
      </c>
      <c r="F60" s="363">
        <f>AVERAGE($B$36,$B$48,$B$60,$B$72,$B$84)</f>
        <v>3096.3599999999997</v>
      </c>
      <c r="G60" s="22">
        <f t="shared" si="1"/>
        <v>2.3426216589802484E-2</v>
      </c>
    </row>
    <row r="61" spans="1:7" x14ac:dyDescent="0.25">
      <c r="A61" s="362">
        <v>45170</v>
      </c>
      <c r="B61" s="363">
        <v>3490.5010000000002</v>
      </c>
      <c r="C61" s="363">
        <f>MIN($B$37,$B$49,$B$61,$B$73,$B$85)</f>
        <v>3145.643</v>
      </c>
      <c r="D61" s="363">
        <f>MAX($B$37,$B$49,$B$61,$B$73,$B$85)</f>
        <v>3623.9639999999999</v>
      </c>
      <c r="E61" s="363">
        <f t="shared" si="0"/>
        <v>478.32099999999991</v>
      </c>
      <c r="F61" s="363">
        <f>AVERAGE($B$37,$B$49,$B$61,$B$73,$B$85)</f>
        <v>3436.2851999999998</v>
      </c>
      <c r="G61" s="22">
        <f t="shared" si="1"/>
        <v>1.5777444782522743E-2</v>
      </c>
    </row>
    <row r="62" spans="1:7" x14ac:dyDescent="0.25">
      <c r="A62" s="362">
        <v>45200</v>
      </c>
      <c r="B62" s="363">
        <v>3807.857</v>
      </c>
      <c r="C62" s="363">
        <f>MIN($B$38,$B$50,$B$62,$B$74,$B$86)</f>
        <v>3569.384</v>
      </c>
      <c r="D62" s="363">
        <f>MAX($B$38,$B$50,$B$62,$B$74,$B$86)</f>
        <v>3938.3980000000001</v>
      </c>
      <c r="E62" s="363">
        <f t="shared" si="0"/>
        <v>369.01400000000012</v>
      </c>
      <c r="F62" s="363">
        <f>AVERAGE($B$38,$B$50,$B$62,$B$74,$B$86)</f>
        <v>3781.9262000000003</v>
      </c>
      <c r="G62" s="22">
        <f t="shared" si="1"/>
        <v>6.856506084121694E-3</v>
      </c>
    </row>
    <row r="63" spans="1:7" x14ac:dyDescent="0.25">
      <c r="A63" s="362">
        <v>45231</v>
      </c>
      <c r="B63" s="363">
        <v>3740.81</v>
      </c>
      <c r="C63" s="363">
        <f>MIN($B$39,$B$51,$B$63,$B$75,$B$87)</f>
        <v>3501.05</v>
      </c>
      <c r="D63" s="363">
        <f>MAX($B$39,$B$51,$B$63,$B$75,$B$87)</f>
        <v>3914.8719999999998</v>
      </c>
      <c r="E63" s="363">
        <f t="shared" si="0"/>
        <v>413.82199999999966</v>
      </c>
      <c r="F63" s="363">
        <f>AVERAGE($B$39,$B$51,$B$63,$B$75,$B$87)</f>
        <v>3717.6951999999997</v>
      </c>
      <c r="G63" s="22">
        <f t="shared" si="1"/>
        <v>6.2175080948003725E-3</v>
      </c>
    </row>
    <row r="64" spans="1:7" x14ac:dyDescent="0.25">
      <c r="A64" s="362">
        <v>45261</v>
      </c>
      <c r="B64" s="363">
        <v>3455.6669999999999</v>
      </c>
      <c r="C64" s="363">
        <f>MIN($B$40,$B$52,$B$64,$B$76,$B$88)</f>
        <v>2925.38</v>
      </c>
      <c r="D64" s="363">
        <f>MAX($B$40,$B$52,$B$64,$B$76,$B$88)</f>
        <v>3455.6669999999999</v>
      </c>
      <c r="E64" s="363">
        <f t="shared" si="0"/>
        <v>530.28699999999981</v>
      </c>
      <c r="F64" s="363">
        <f>AVERAGE($B$40,$B$52,$B$64,$B$76,$B$88)</f>
        <v>3266.4008000000003</v>
      </c>
      <c r="G64" s="22">
        <f t="shared" si="1"/>
        <v>5.7943348532121242E-2</v>
      </c>
    </row>
    <row r="65" spans="1:7" x14ac:dyDescent="0.25">
      <c r="A65" s="362">
        <v>45292</v>
      </c>
      <c r="B65" s="363">
        <v>2611.3649999999998</v>
      </c>
      <c r="C65" s="363">
        <f>MIN($B$29,$B$41,$B$53,$B$65,$B$77)</f>
        <v>2215.9409999999998</v>
      </c>
      <c r="D65" s="363">
        <f>MAX($B$29,$B$41,$B$53,$B$65,$B$77)</f>
        <v>2634.9670000000001</v>
      </c>
      <c r="E65" s="363">
        <f t="shared" si="0"/>
        <v>419.02600000000029</v>
      </c>
      <c r="F65" s="363">
        <f>AVERAGE($B$29,$B$41,$B$53,$B$65,$B$77)</f>
        <v>2470.9161999999997</v>
      </c>
      <c r="G65" s="22">
        <f t="shared" si="1"/>
        <v>5.6840778331535446E-2</v>
      </c>
    </row>
    <row r="66" spans="1:7" x14ac:dyDescent="0.25">
      <c r="A66" s="362">
        <v>45323</v>
      </c>
      <c r="B66" s="363">
        <v>2349.6799999999998</v>
      </c>
      <c r="C66" s="363">
        <f>MIN($B$30,$B$42,$B$54,$B$66,$B$78)</f>
        <v>1562.018</v>
      </c>
      <c r="D66" s="363">
        <f>MAX($B$30,$B$42,$B$54,$B$66,$B$78)</f>
        <v>2349.6799999999998</v>
      </c>
      <c r="E66" s="363">
        <f t="shared" si="0"/>
        <v>787.66199999999981</v>
      </c>
      <c r="F66" s="363">
        <f>AVERAGE($B$30,$B$42,$B$54,$B$66,$B$78)</f>
        <v>1926.0824</v>
      </c>
      <c r="G66" s="22">
        <f t="shared" si="1"/>
        <v>0.21992703946622427</v>
      </c>
    </row>
    <row r="67" spans="1:7" x14ac:dyDescent="0.25">
      <c r="A67" s="362">
        <v>45352</v>
      </c>
      <c r="B67" s="363">
        <v>2306.056</v>
      </c>
      <c r="C67" s="363">
        <f>MIN($B$31,$B$43,$B$55,$B$67,$B$79)</f>
        <v>1401.4649999999999</v>
      </c>
      <c r="D67" s="363">
        <f>MAX($B$31,$B$43,$B$55,$B$67,$B$79)</f>
        <v>2306.056</v>
      </c>
      <c r="E67" s="363">
        <f t="shared" si="0"/>
        <v>904.59100000000012</v>
      </c>
      <c r="F67" s="363">
        <f>AVERAGE($B$31,$B$43,$B$55,$B$67,$B$79)</f>
        <v>1838.4405999999999</v>
      </c>
      <c r="G67" s="22">
        <f t="shared" si="1"/>
        <v>0.25435436967612679</v>
      </c>
    </row>
    <row r="68" spans="1:7" x14ac:dyDescent="0.25">
      <c r="A68" s="362">
        <v>45383</v>
      </c>
      <c r="B68" s="363">
        <v>2562.4479999999999</v>
      </c>
      <c r="C68" s="363">
        <f>MIN($B$32,$B$44,$B$56,$B$68,$B$80)</f>
        <v>1611.7650000000001</v>
      </c>
      <c r="D68" s="363">
        <f>MAX($B$32,$B$44,$B$56,$B$68,$B$80)</f>
        <v>2562.4479999999999</v>
      </c>
      <c r="E68" s="363">
        <f t="shared" si="0"/>
        <v>950.68299999999977</v>
      </c>
      <c r="F68" s="363">
        <f>AVERAGE($B$32,$B$44,$B$56,$B$68,$B$80)</f>
        <v>2080.8715999999999</v>
      </c>
      <c r="G68" s="22">
        <f t="shared" si="1"/>
        <v>0.23143013725594597</v>
      </c>
    </row>
    <row r="69" spans="1:7" x14ac:dyDescent="0.25">
      <c r="A69" s="362">
        <v>45413</v>
      </c>
      <c r="B69" s="363">
        <v>2923.1759999999999</v>
      </c>
      <c r="C69" s="363">
        <f>MIN($B$33,$B$45,$B$57,$B$69,$B$81)</f>
        <v>2001.915</v>
      </c>
      <c r="D69" s="363">
        <f>MAX($B$33,$B$45,$B$57,$B$69,$B$81)</f>
        <v>2923.1759999999999</v>
      </c>
      <c r="E69" s="363">
        <f t="shared" si="0"/>
        <v>921.26099999999997</v>
      </c>
      <c r="F69" s="363">
        <f>AVERAGE($B$33,$B$45,$B$57,$B$69,$B$81)</f>
        <v>2501.1493999999998</v>
      </c>
      <c r="G69" s="22">
        <f t="shared" si="1"/>
        <v>0.16873306328682336</v>
      </c>
    </row>
    <row r="70" spans="1:7" x14ac:dyDescent="0.25">
      <c r="A70" s="362">
        <v>45444</v>
      </c>
      <c r="B70" s="363">
        <v>3174.9720000000002</v>
      </c>
      <c r="C70" s="363">
        <f>MIN($B$34,$B$46,$B$58,$B$70,$B$82)</f>
        <v>2325.3209999999999</v>
      </c>
      <c r="D70" s="363">
        <f>MAX($B$34,$B$46,$B$58,$B$70,$B$82)</f>
        <v>3174.9720000000002</v>
      </c>
      <c r="E70" s="363">
        <f t="shared" si="0"/>
        <v>849.65100000000029</v>
      </c>
      <c r="F70" s="363">
        <f>AVERAGE($B$34,$B$46,$B$58,$B$70,$B$82)</f>
        <v>2794.9803999999999</v>
      </c>
      <c r="G70" s="22">
        <f t="shared" si="1"/>
        <v>0.13595501421047551</v>
      </c>
    </row>
    <row r="71" spans="1:7" x14ac:dyDescent="0.25">
      <c r="A71" s="362">
        <v>45474</v>
      </c>
      <c r="B71" s="363">
        <v>3293.614</v>
      </c>
      <c r="C71" s="363">
        <f>MIN($B$35,$B$47,$B$59,$B$71,$B$83)</f>
        <v>2505.1219999999998</v>
      </c>
      <c r="D71" s="363">
        <f>MAX($B$35,$B$47,$B$59,$B$71,$B$83)</f>
        <v>3293.614</v>
      </c>
      <c r="E71" s="363">
        <f t="shared" si="0"/>
        <v>788.49200000000019</v>
      </c>
      <c r="F71" s="363">
        <f>AVERAGE($B$35,$B$47,$B$59,$B$71,$B$83)</f>
        <v>2946.0451999999996</v>
      </c>
      <c r="G71" s="22">
        <f t="shared" si="1"/>
        <v>0.11797809483710586</v>
      </c>
    </row>
    <row r="72" spans="1:7" x14ac:dyDescent="0.25">
      <c r="A72" s="362">
        <v>45505</v>
      </c>
      <c r="B72" s="363">
        <v>3370.2539999999999</v>
      </c>
      <c r="C72" s="363">
        <f>MIN($B$36,$B$48,$B$60,$B$72,$B$84)</f>
        <v>2709.422</v>
      </c>
      <c r="D72" s="363">
        <f>MAX($B$36,$B$48,$B$60,$B$72,$B$84)</f>
        <v>3370.2539999999999</v>
      </c>
      <c r="E72" s="363">
        <f t="shared" si="0"/>
        <v>660.83199999999988</v>
      </c>
      <c r="F72" s="363">
        <f>AVERAGE($B$36,$B$48,$B$60,$B$72,$B$84)</f>
        <v>3096.3599999999997</v>
      </c>
      <c r="G72" s="22">
        <f t="shared" si="1"/>
        <v>8.8456768592799273E-2</v>
      </c>
    </row>
    <row r="73" spans="1:7" x14ac:dyDescent="0.25">
      <c r="A73" s="362">
        <v>45536</v>
      </c>
      <c r="B73" s="363">
        <v>3615.3359999999998</v>
      </c>
      <c r="C73" s="363">
        <f>MIN($B$37,$B$49,$B$61,$B$73,$B$85)</f>
        <v>3145.643</v>
      </c>
      <c r="D73" s="363">
        <f>MAX($B$37,$B$49,$B$61,$B$73,$B$85)</f>
        <v>3623.9639999999999</v>
      </c>
      <c r="E73" s="363">
        <f t="shared" si="0"/>
        <v>478.32099999999991</v>
      </c>
      <c r="F73" s="363">
        <f>AVERAGE($B$37,$B$49,$B$61,$B$73,$B$85)</f>
        <v>3436.2851999999998</v>
      </c>
      <c r="G73" s="22">
        <f t="shared" si="1"/>
        <v>5.2105919497019704E-2</v>
      </c>
    </row>
    <row r="74" spans="1:7" x14ac:dyDescent="0.25">
      <c r="A74" s="362">
        <v>45566</v>
      </c>
      <c r="B74" s="363">
        <v>3938.3980000000001</v>
      </c>
      <c r="C74" s="363">
        <f>MIN($B$38,$B$50,$B$62,$B$74,$B$86)</f>
        <v>3569.384</v>
      </c>
      <c r="D74" s="363">
        <f>MAX($B$38,$B$50,$B$62,$B$74,$B$86)</f>
        <v>3938.3980000000001</v>
      </c>
      <c r="E74" s="363">
        <f t="shared" si="0"/>
        <v>369.01400000000012</v>
      </c>
      <c r="F74" s="363">
        <f>AVERAGE($B$38,$B$50,$B$62,$B$74,$B$86)</f>
        <v>3781.9262000000003</v>
      </c>
      <c r="G74" s="22">
        <f t="shared" si="1"/>
        <v>4.1373573075011327E-2</v>
      </c>
    </row>
    <row r="75" spans="1:7" x14ac:dyDescent="0.25">
      <c r="A75" s="362">
        <v>45597</v>
      </c>
      <c r="B75" s="363">
        <v>3914.8719999999998</v>
      </c>
      <c r="C75" s="363">
        <f>MIN($B$39,$B$51,$B$63,$B$75,$B$87)</f>
        <v>3501.05</v>
      </c>
      <c r="D75" s="363">
        <f>MAX($B$39,$B$51,$B$63,$B$75,$B$87)</f>
        <v>3914.8719999999998</v>
      </c>
      <c r="E75" s="363">
        <f t="shared" si="0"/>
        <v>413.82199999999966</v>
      </c>
      <c r="F75" s="363">
        <f>AVERAGE($B$39,$B$51,$B$63,$B$75,$B$87)</f>
        <v>3717.6951999999997</v>
      </c>
      <c r="G75" s="22">
        <f t="shared" si="1"/>
        <v>5.3037376490681742E-2</v>
      </c>
    </row>
    <row r="76" spans="1:7" x14ac:dyDescent="0.25">
      <c r="A76" s="362">
        <v>45627</v>
      </c>
      <c r="B76" s="363">
        <v>3437.5189999999998</v>
      </c>
      <c r="C76" s="363">
        <f>MIN($B$40,$B$52,$B$64,$B$76,$B$88)</f>
        <v>2925.38</v>
      </c>
      <c r="D76" s="363">
        <f>MAX($B$40,$B$52,$B$64,$B$76,$B$88)</f>
        <v>3455.6669999999999</v>
      </c>
      <c r="E76" s="363">
        <f t="shared" si="0"/>
        <v>530.28699999999981</v>
      </c>
      <c r="F76" s="363">
        <f>AVERAGE($B$40,$B$52,$B$64,$B$76,$B$88)</f>
        <v>3266.4008000000003</v>
      </c>
      <c r="G76" s="22">
        <f t="shared" si="1"/>
        <v>5.2387386140733128E-2</v>
      </c>
    </row>
    <row r="77" spans="1:7" x14ac:dyDescent="0.25">
      <c r="A77" s="362">
        <v>45658</v>
      </c>
      <c r="B77" s="363">
        <v>2422.2930000000001</v>
      </c>
      <c r="C77" s="363">
        <f>MIN($B$29,$B$41,$B$53,$B$65,$B$77)</f>
        <v>2215.9409999999998</v>
      </c>
      <c r="D77" s="363">
        <f>MAX($B$29,$B$41,$B$53,$B$65,$B$77)</f>
        <v>2634.9670000000001</v>
      </c>
      <c r="E77" s="363">
        <f t="shared" si="0"/>
        <v>419.02600000000029</v>
      </c>
      <c r="F77" s="363">
        <f>AVERAGE($B$29,$B$41,$B$53,$B$65,$B$77)</f>
        <v>2470.9161999999997</v>
      </c>
      <c r="G77" s="22">
        <f t="shared" si="1"/>
        <v>-1.9678206812517418E-2</v>
      </c>
    </row>
    <row r="78" spans="1:7" x14ac:dyDescent="0.25">
      <c r="A78" s="362">
        <v>45689</v>
      </c>
      <c r="B78" s="363">
        <v>1787.3130000000001</v>
      </c>
      <c r="C78" s="363">
        <f>MIN($B$30,$B$42,$B$54,$B$66,$B$78)</f>
        <v>1562.018</v>
      </c>
      <c r="D78" s="363">
        <f>MAX($B$30,$B$42,$B$54,$B$66,$B$78)</f>
        <v>2349.6799999999998</v>
      </c>
      <c r="E78" s="363">
        <f t="shared" si="0"/>
        <v>787.66199999999981</v>
      </c>
      <c r="F78" s="363">
        <f>AVERAGE($B$30,$B$42,$B$54,$B$66,$B$78)</f>
        <v>1926.0824</v>
      </c>
      <c r="G78" s="22">
        <f t="shared" si="1"/>
        <v>-7.2047488726338926E-2</v>
      </c>
    </row>
    <row r="79" spans="1:7" x14ac:dyDescent="0.25">
      <c r="A79" s="362">
        <v>45717</v>
      </c>
      <c r="B79" s="363">
        <v>1833.5619999999999</v>
      </c>
      <c r="C79" s="363">
        <f>MIN($B$31,$B$43,$B$55,$B$67,$B$79)</f>
        <v>1401.4649999999999</v>
      </c>
      <c r="D79" s="363">
        <f>MAX($B$31,$B$43,$B$55,$B$67,$B$79)</f>
        <v>2306.056</v>
      </c>
      <c r="E79" s="363">
        <f t="shared" si="0"/>
        <v>904.59100000000012</v>
      </c>
      <c r="F79" s="363">
        <f>AVERAGE($B$31,$B$43,$B$55,$B$67,$B$79)</f>
        <v>1838.4405999999999</v>
      </c>
      <c r="G79" s="22">
        <f t="shared" si="1"/>
        <v>-2.6536620220419804E-3</v>
      </c>
    </row>
    <row r="80" spans="1:7" x14ac:dyDescent="0.25">
      <c r="A80" s="362">
        <v>45748</v>
      </c>
      <c r="B80" s="363">
        <v>2138.6509999999998</v>
      </c>
      <c r="C80" s="363">
        <f>MIN($B$32,$B$44,$B$56,$B$68,$B$80)</f>
        <v>1611.7650000000001</v>
      </c>
      <c r="D80" s="363">
        <f>MAX($B$32,$B$44,$B$56,$B$68,$B$80)</f>
        <v>2562.4479999999999</v>
      </c>
      <c r="E80" s="363">
        <f t="shared" si="0"/>
        <v>950.68299999999977</v>
      </c>
      <c r="F80" s="363">
        <f>AVERAGE($B$32,$B$44,$B$56,$B$68,$B$80)</f>
        <v>2080.8715999999999</v>
      </c>
      <c r="G80" s="22">
        <f t="shared" si="1"/>
        <v>2.7766922283912088E-2</v>
      </c>
    </row>
    <row r="81" spans="1:7" x14ac:dyDescent="0.25">
      <c r="A81" s="362">
        <v>45778</v>
      </c>
      <c r="B81" s="363">
        <v>2634.2849999999999</v>
      </c>
      <c r="C81" s="363">
        <f>MIN($B$33,$B$45,$B$57,$B$69,$B$81)</f>
        <v>2001.915</v>
      </c>
      <c r="D81" s="363">
        <f>MAX($B$33,$B$45,$B$57,$B$69,$B$81)</f>
        <v>2923.1759999999999</v>
      </c>
      <c r="E81" s="363">
        <f t="shared" si="0"/>
        <v>921.26099999999997</v>
      </c>
      <c r="F81" s="363">
        <f>AVERAGE($B$33,$B$45,$B$57,$B$69,$B$81)</f>
        <v>2501.1493999999998</v>
      </c>
      <c r="G81" s="22">
        <f t="shared" si="1"/>
        <v>5.3229767082286328E-2</v>
      </c>
    </row>
    <row r="82" spans="1:7" x14ac:dyDescent="0.25">
      <c r="A82" s="362">
        <v>45809</v>
      </c>
      <c r="B82" s="363">
        <v>2987.8220000000001</v>
      </c>
      <c r="C82" s="363">
        <f>MIN($B$34,$B$46,$B$58,$B$70,$B$82)</f>
        <v>2325.3209999999999</v>
      </c>
      <c r="D82" s="363">
        <f>MAX($B$34,$B$46,$B$58,$B$70,$B$82)</f>
        <v>3174.9720000000002</v>
      </c>
      <c r="E82" s="363">
        <f t="shared" si="0"/>
        <v>849.65100000000029</v>
      </c>
      <c r="F82" s="363">
        <f>AVERAGE($B$34,$B$46,$B$58,$B$70,$B$82)</f>
        <v>2794.9803999999999</v>
      </c>
      <c r="G82" s="22">
        <f t="shared" si="1"/>
        <v>6.8995689558323914E-2</v>
      </c>
    </row>
    <row r="83" spans="1:7" x14ac:dyDescent="0.25">
      <c r="A83" s="362">
        <v>45839</v>
      </c>
      <c r="B83" s="363">
        <v>3141.54</v>
      </c>
      <c r="C83" s="363">
        <f>MIN($B$35,$B$47,$B$59,$B$71,$B$83)</f>
        <v>2505.1219999999998</v>
      </c>
      <c r="D83" s="363">
        <f>MAX($B$35,$B$47,$B$59,$B$71,$B$83)</f>
        <v>3293.614</v>
      </c>
      <c r="E83" s="363">
        <f t="shared" si="0"/>
        <v>788.49200000000019</v>
      </c>
      <c r="F83" s="363">
        <f>AVERAGE($B$35,$B$47,$B$59,$B$71,$B$83)</f>
        <v>2946.0451999999996</v>
      </c>
      <c r="G83" s="22">
        <f t="shared" si="1"/>
        <v>6.6358384453843566E-2</v>
      </c>
    </row>
    <row r="84" spans="1:7" x14ac:dyDescent="0.25">
      <c r="A84" s="362">
        <v>45870</v>
      </c>
      <c r="B84" s="363">
        <v>3315.96</v>
      </c>
      <c r="C84" s="363">
        <f>MIN($B$36,$B$48,$B$60,$B$72,$B$84)</f>
        <v>2709.422</v>
      </c>
      <c r="D84" s="363">
        <f>MAX($B$36,$B$48,$B$60,$B$72,$B$84)</f>
        <v>3370.2539999999999</v>
      </c>
      <c r="E84" s="363">
        <f t="shared" si="0"/>
        <v>660.83199999999988</v>
      </c>
      <c r="F84" s="363">
        <f>AVERAGE($B$36,$B$48,$B$60,$B$72,$B$84)</f>
        <v>3096.3599999999997</v>
      </c>
      <c r="G84" s="22">
        <f t="shared" si="1"/>
        <v>7.0921985815602939E-2</v>
      </c>
    </row>
    <row r="85" spans="1:7" x14ac:dyDescent="0.25">
      <c r="A85" s="362">
        <v>45901</v>
      </c>
      <c r="B85" s="363">
        <v>3623.9639999999999</v>
      </c>
      <c r="C85" s="363">
        <f>MIN($B$37,$B$49,$B$61,$B$73,$B$85)</f>
        <v>3145.643</v>
      </c>
      <c r="D85" s="363">
        <f>MAX($B$37,$B$49,$B$61,$B$73,$B$85)</f>
        <v>3623.9639999999999</v>
      </c>
      <c r="E85" s="363">
        <f t="shared" si="0"/>
        <v>478.32099999999991</v>
      </c>
      <c r="F85" s="363">
        <f>AVERAGE($B$37,$B$49,$B$61,$B$73,$B$85)</f>
        <v>3436.2851999999998</v>
      </c>
      <c r="G85" s="22">
        <f t="shared" si="1"/>
        <v>5.4616770458982833E-2</v>
      </c>
    </row>
    <row r="86" spans="1:7" x14ac:dyDescent="0.25">
      <c r="A86" s="362">
        <v>45931</v>
      </c>
      <c r="B86" s="363">
        <v>3928.607</v>
      </c>
      <c r="C86" s="363">
        <f>MIN($B$38,$B$50,$B$62,$B$74,$B$86)</f>
        <v>3569.384</v>
      </c>
      <c r="D86" s="363">
        <f>MAX($B$38,$B$50,$B$62,$B$74,$B$86)</f>
        <v>3938.3980000000001</v>
      </c>
      <c r="E86" s="363">
        <f t="shared" si="0"/>
        <v>369.01400000000012</v>
      </c>
      <c r="F86" s="363">
        <f>AVERAGE($B$38,$B$50,$B$62,$B$74,$B$86)</f>
        <v>3781.9262000000003</v>
      </c>
      <c r="G86" s="22">
        <f t="shared" si="1"/>
        <v>3.8784680674096572E-2</v>
      </c>
    </row>
    <row r="87" spans="1:7" x14ac:dyDescent="0.25">
      <c r="A87" s="362">
        <v>45962</v>
      </c>
      <c r="B87" s="363">
        <v>3898.9690000000001</v>
      </c>
      <c r="C87" s="363">
        <f>MIN($B$39,$B$51,$B$63,$B$75,$B$87)</f>
        <v>3501.05</v>
      </c>
      <c r="D87" s="363">
        <f>MAX($B$39,$B$51,$B$63,$B$75,$B$87)</f>
        <v>3914.8719999999998</v>
      </c>
      <c r="E87" s="363">
        <f t="shared" si="0"/>
        <v>413.82199999999966</v>
      </c>
      <c r="F87" s="363">
        <f>AVERAGE($B$39,$B$51,$B$63,$B$75,$B$87)</f>
        <v>3717.6951999999997</v>
      </c>
      <c r="G87" s="22">
        <f t="shared" si="1"/>
        <v>4.8759726187343366E-2</v>
      </c>
    </row>
    <row r="88" spans="1:7" x14ac:dyDescent="0.25">
      <c r="A88" s="362">
        <v>45992</v>
      </c>
      <c r="B88" s="363">
        <v>3303.4560000000001</v>
      </c>
      <c r="C88" s="363">
        <f>MIN($B$40,$B$52,$B$64,$B$76,$B$88)</f>
        <v>2925.38</v>
      </c>
      <c r="D88" s="363">
        <f>MAX($B$40,$B$52,$B$64,$B$76,$B$88)</f>
        <v>3455.6669999999999</v>
      </c>
      <c r="E88" s="363">
        <f t="shared" si="0"/>
        <v>530.28699999999981</v>
      </c>
      <c r="F88" s="363">
        <f>AVERAGE($B$40,$B$52,$B$64,$B$76,$B$88)</f>
        <v>3266.4008000000003</v>
      </c>
      <c r="G88" s="22">
        <f t="shared" si="1"/>
        <v>1.1344351862759616E-2</v>
      </c>
    </row>
    <row r="89" spans="1:7" x14ac:dyDescent="0.25">
      <c r="A89" s="362">
        <v>46023</v>
      </c>
      <c r="B89" s="363">
        <v>2400.259</v>
      </c>
      <c r="C89" s="363">
        <f>MIN($B$29,$B$41,$B$53,$B$65,$B$77)</f>
        <v>2215.9409999999998</v>
      </c>
      <c r="D89" s="363">
        <f>MAX($B$29,$B$41,$B$53,$B$65,$B$77)</f>
        <v>2634.9670000000001</v>
      </c>
      <c r="E89" s="363">
        <f t="shared" si="0"/>
        <v>419.02600000000029</v>
      </c>
      <c r="F89" s="363">
        <f>AVERAGE($B$29,$B$41,$B$53,$B$65,$B$77)</f>
        <v>2470.9161999999997</v>
      </c>
      <c r="G89" s="22">
        <f t="shared" si="1"/>
        <v>-2.8595546866380883E-2</v>
      </c>
    </row>
    <row r="90" spans="1:7" x14ac:dyDescent="0.25">
      <c r="A90" s="362">
        <v>46054</v>
      </c>
      <c r="B90" s="363">
        <v>1913.604</v>
      </c>
      <c r="C90" s="363">
        <f>MIN($B$30,$B$42,$B$54,$B$66,$B$78)</f>
        <v>1562.018</v>
      </c>
      <c r="D90" s="363">
        <f>MAX($B$30,$B$42,$B$54,$B$66,$B$78)</f>
        <v>2349.6799999999998</v>
      </c>
      <c r="E90" s="363">
        <f t="shared" si="0"/>
        <v>787.66199999999981</v>
      </c>
      <c r="F90" s="363">
        <f>AVERAGE($B$30,$B$42,$B$54,$B$66,$B$78)</f>
        <v>1926.0824</v>
      </c>
      <c r="G90" s="22">
        <f t="shared" si="1"/>
        <v>-6.4786428659542317E-3</v>
      </c>
    </row>
    <row r="91" spans="1:7" x14ac:dyDescent="0.25">
      <c r="A91" s="362">
        <v>46082</v>
      </c>
      <c r="B91" s="363">
        <v>1908.4290000000001</v>
      </c>
      <c r="C91" s="363">
        <f>MIN($B$31,$B$43,$B$55,$B$67,$B$79)</f>
        <v>1401.4649999999999</v>
      </c>
      <c r="D91" s="363">
        <f>MAX($B$31,$B$43,$B$55,$B$67,$B$79)</f>
        <v>2306.056</v>
      </c>
      <c r="E91" s="363">
        <f t="shared" si="0"/>
        <v>904.59100000000012</v>
      </c>
      <c r="F91" s="363">
        <f>AVERAGE($B$31,$B$43,$B$55,$B$67,$B$79)</f>
        <v>1838.4405999999999</v>
      </c>
      <c r="G91" s="22">
        <f t="shared" si="1"/>
        <v>3.8069437761546476E-2</v>
      </c>
    </row>
    <row r="92" spans="1:7" x14ac:dyDescent="0.25">
      <c r="A92" s="362">
        <v>46113</v>
      </c>
      <c r="B92" s="363">
        <v>2226.1568570999998</v>
      </c>
      <c r="C92" s="363">
        <f>MIN($B$32,$B$44,$B$56,$B$68,$B$80)</f>
        <v>1611.7650000000001</v>
      </c>
      <c r="D92" s="363">
        <f>MAX($B$32,$B$44,$B$56,$B$68,$B$80)</f>
        <v>2562.4479999999999</v>
      </c>
      <c r="E92" s="363">
        <f t="shared" si="0"/>
        <v>950.68299999999977</v>
      </c>
      <c r="F92" s="363">
        <f>AVERAGE($B$32,$B$44,$B$56,$B$68,$B$80)</f>
        <v>2080.8715999999999</v>
      </c>
      <c r="G92" s="22">
        <f t="shared" si="1"/>
        <v>6.9819424273943609E-2</v>
      </c>
    </row>
    <row r="93" spans="1:7" x14ac:dyDescent="0.25">
      <c r="A93" s="362">
        <v>46143</v>
      </c>
      <c r="B93" s="363">
        <v>2701.2240000000002</v>
      </c>
      <c r="C93" s="363">
        <f>MIN($B$33,$B$45,$B$57,$B$69,$B$81)</f>
        <v>2001.915</v>
      </c>
      <c r="D93" s="363">
        <f>MAX($B$33,$B$45,$B$57,$B$69,$B$81)</f>
        <v>2923.1759999999999</v>
      </c>
      <c r="E93" s="363">
        <f t="shared" ref="E93:E112" si="2">D93-C93</f>
        <v>921.26099999999997</v>
      </c>
      <c r="F93" s="363">
        <f>AVERAGE($B$33,$B$45,$B$57,$B$69,$B$81)</f>
        <v>2501.1493999999998</v>
      </c>
      <c r="G93" s="22">
        <f t="shared" ref="G93:G112" si="3">B93/F93-1</f>
        <v>7.9993062389635883E-2</v>
      </c>
    </row>
    <row r="94" spans="1:7" x14ac:dyDescent="0.25">
      <c r="A94" s="362">
        <v>46174</v>
      </c>
      <c r="B94" s="363">
        <v>3043.28</v>
      </c>
      <c r="C94" s="363">
        <f>MIN($B$34,$B$46,$B$58,$B$70,$B$82)</f>
        <v>2325.3209999999999</v>
      </c>
      <c r="D94" s="363">
        <f>MAX($B$34,$B$46,$B$58,$B$70,$B$82)</f>
        <v>3174.9720000000002</v>
      </c>
      <c r="E94" s="363">
        <f t="shared" si="2"/>
        <v>849.65100000000029</v>
      </c>
      <c r="F94" s="363">
        <f>AVERAGE($B$34,$B$46,$B$58,$B$70,$B$82)</f>
        <v>2794.9803999999999</v>
      </c>
      <c r="G94" s="22">
        <f t="shared" si="3"/>
        <v>8.8837689165906175E-2</v>
      </c>
    </row>
    <row r="95" spans="1:7" x14ac:dyDescent="0.25">
      <c r="A95" s="362">
        <v>46204</v>
      </c>
      <c r="B95" s="363">
        <v>3200.241</v>
      </c>
      <c r="C95" s="363">
        <f>MIN($B$35,$B$47,$B$59,$B$71,$B$83)</f>
        <v>2505.1219999999998</v>
      </c>
      <c r="D95" s="363">
        <f>MAX($B$35,$B$47,$B$59,$B$71,$B$83)</f>
        <v>3293.614</v>
      </c>
      <c r="E95" s="363">
        <f t="shared" si="2"/>
        <v>788.49200000000019</v>
      </c>
      <c r="F95" s="363">
        <f>AVERAGE($B$35,$B$47,$B$59,$B$71,$B$83)</f>
        <v>2946.0451999999996</v>
      </c>
      <c r="G95" s="22">
        <f t="shared" si="3"/>
        <v>8.628374065679667E-2</v>
      </c>
    </row>
    <row r="96" spans="1:7" x14ac:dyDescent="0.25">
      <c r="A96" s="362">
        <v>46235</v>
      </c>
      <c r="B96" s="363">
        <v>3352.94</v>
      </c>
      <c r="C96" s="363">
        <f>MIN($B$36,$B$48,$B$60,$B$72,$B$84)</f>
        <v>2709.422</v>
      </c>
      <c r="D96" s="363">
        <f>MAX($B$36,$B$48,$B$60,$B$72,$B$84)</f>
        <v>3370.2539999999999</v>
      </c>
      <c r="E96" s="363">
        <f t="shared" si="2"/>
        <v>660.83199999999988</v>
      </c>
      <c r="F96" s="363">
        <f>AVERAGE($B$36,$B$48,$B$60,$B$72,$B$84)</f>
        <v>3096.3599999999997</v>
      </c>
      <c r="G96" s="22">
        <f t="shared" si="3"/>
        <v>8.2865041532638406E-2</v>
      </c>
    </row>
    <row r="97" spans="1:7" x14ac:dyDescent="0.25">
      <c r="A97" s="362">
        <v>46266</v>
      </c>
      <c r="B97" s="363">
        <v>3696.2429999999999</v>
      </c>
      <c r="C97" s="363">
        <f>MIN($B$37,$B$49,$B$61,$B$73,$B$85)</f>
        <v>3145.643</v>
      </c>
      <c r="D97" s="363">
        <f>MAX($B$37,$B$49,$B$61,$B$73,$B$85)</f>
        <v>3623.9639999999999</v>
      </c>
      <c r="E97" s="363">
        <f t="shared" si="2"/>
        <v>478.32099999999991</v>
      </c>
      <c r="F97" s="363">
        <f>AVERAGE($B$37,$B$49,$B$61,$B$73,$B$85)</f>
        <v>3436.2851999999998</v>
      </c>
      <c r="G97" s="22">
        <f t="shared" si="3"/>
        <v>7.565082199812756E-2</v>
      </c>
    </row>
    <row r="98" spans="1:7" x14ac:dyDescent="0.25">
      <c r="A98" s="362">
        <v>46296</v>
      </c>
      <c r="B98" s="363">
        <v>4043.4969999999998</v>
      </c>
      <c r="C98" s="363">
        <f>MIN($B$38,$B$50,$B$62,$B$74,$B$86)</f>
        <v>3569.384</v>
      </c>
      <c r="D98" s="363">
        <f>MAX($B$38,$B$50,$B$62,$B$74,$B$86)</f>
        <v>3938.3980000000001</v>
      </c>
      <c r="E98" s="363">
        <f t="shared" si="2"/>
        <v>369.01400000000012</v>
      </c>
      <c r="F98" s="363">
        <f>AVERAGE($B$38,$B$50,$B$62,$B$74,$B$86)</f>
        <v>3781.9262000000003</v>
      </c>
      <c r="G98" s="22">
        <f t="shared" si="3"/>
        <v>6.9163380290180987E-2</v>
      </c>
    </row>
    <row r="99" spans="1:7" x14ac:dyDescent="0.25">
      <c r="A99" s="362">
        <v>46327</v>
      </c>
      <c r="B99" s="363">
        <v>3973.3440000000001</v>
      </c>
      <c r="C99" s="363">
        <f>MIN($B$39,$B$51,$B$63,$B$75,$B$87)</f>
        <v>3501.05</v>
      </c>
      <c r="D99" s="363">
        <f>MAX($B$39,$B$51,$B$63,$B$75,$B$87)</f>
        <v>3914.8719999999998</v>
      </c>
      <c r="E99" s="363">
        <f t="shared" si="2"/>
        <v>413.82199999999966</v>
      </c>
      <c r="F99" s="363">
        <f>AVERAGE($B$39,$B$51,$B$63,$B$75,$B$87)</f>
        <v>3717.6951999999997</v>
      </c>
      <c r="G99" s="22">
        <f t="shared" si="3"/>
        <v>6.8765400670824262E-2</v>
      </c>
    </row>
    <row r="100" spans="1:7" x14ac:dyDescent="0.25">
      <c r="A100" s="362">
        <v>46357</v>
      </c>
      <c r="B100" s="363">
        <v>3466.4250000000002</v>
      </c>
      <c r="C100" s="363">
        <f>MIN($B$40,$B$52,$B$64,$B$76,$B$88)</f>
        <v>2925.38</v>
      </c>
      <c r="D100" s="363">
        <f>MAX($B$40,$B$52,$B$64,$B$76,$B$88)</f>
        <v>3455.6669999999999</v>
      </c>
      <c r="E100" s="363">
        <f t="shared" si="2"/>
        <v>530.28699999999981</v>
      </c>
      <c r="F100" s="363">
        <f>AVERAGE($B$40,$B$52,$B$64,$B$76,$B$88)</f>
        <v>3266.4008000000003</v>
      </c>
      <c r="G100" s="22">
        <f t="shared" si="3"/>
        <v>6.1236881891530315E-2</v>
      </c>
    </row>
    <row r="101" spans="1:7" x14ac:dyDescent="0.25">
      <c r="A101" s="362">
        <v>46388</v>
      </c>
      <c r="B101" s="363">
        <v>2663.4830000000002</v>
      </c>
      <c r="C101" s="363">
        <f>MIN($B$29,$B$41,$B$53,$B$65,$B$77)</f>
        <v>2215.9409999999998</v>
      </c>
      <c r="D101" s="363">
        <f>MAX($B$29,$B$41,$B$53,$B$65,$B$77)</f>
        <v>2634.9670000000001</v>
      </c>
      <c r="E101" s="363">
        <f t="shared" si="2"/>
        <v>419.02600000000029</v>
      </c>
      <c r="F101" s="363">
        <f>AVERAGE($B$29,$B$41,$B$53,$B$65,$B$77)</f>
        <v>2470.9161999999997</v>
      </c>
      <c r="G101" s="22">
        <f t="shared" si="3"/>
        <v>7.7933359294014348E-2</v>
      </c>
    </row>
    <row r="102" spans="1:7" x14ac:dyDescent="0.25">
      <c r="A102" s="362">
        <v>46419</v>
      </c>
      <c r="B102" s="363">
        <v>2126.2660000000001</v>
      </c>
      <c r="C102" s="363">
        <f>MIN($B$30,$B$42,$B$54,$B$66,$B$78)</f>
        <v>1562.018</v>
      </c>
      <c r="D102" s="363">
        <f>MAX($B$30,$B$42,$B$54,$B$66,$B$78)</f>
        <v>2349.6799999999998</v>
      </c>
      <c r="E102" s="363">
        <f t="shared" si="2"/>
        <v>787.66199999999981</v>
      </c>
      <c r="F102" s="363">
        <f>AVERAGE($B$30,$B$42,$B$54,$B$66,$B$78)</f>
        <v>1926.0824</v>
      </c>
      <c r="G102" s="22">
        <f t="shared" si="3"/>
        <v>0.10393304045559004</v>
      </c>
    </row>
    <row r="103" spans="1:7" x14ac:dyDescent="0.25">
      <c r="A103" s="362">
        <v>46447</v>
      </c>
      <c r="B103" s="363">
        <v>2001.2</v>
      </c>
      <c r="C103" s="363">
        <f>MIN($B$31,$B$43,$B$55,$B$67,$B$79)</f>
        <v>1401.4649999999999</v>
      </c>
      <c r="D103" s="363">
        <f>MAX($B$31,$B$43,$B$55,$B$67,$B$79)</f>
        <v>2306.056</v>
      </c>
      <c r="E103" s="363">
        <f t="shared" si="2"/>
        <v>904.59100000000012</v>
      </c>
      <c r="F103" s="363">
        <f>AVERAGE($B$31,$B$43,$B$55,$B$67,$B$79)</f>
        <v>1838.4405999999999</v>
      </c>
      <c r="G103" s="22">
        <f t="shared" si="3"/>
        <v>8.853122586609552E-2</v>
      </c>
    </row>
    <row r="104" spans="1:7" x14ac:dyDescent="0.25">
      <c r="A104" s="362">
        <v>46478</v>
      </c>
      <c r="B104" s="363">
        <v>2298.4430000000002</v>
      </c>
      <c r="C104" s="363">
        <f>MIN($B$32,$B$44,$B$56,$B$68,$B$80)</f>
        <v>1611.7650000000001</v>
      </c>
      <c r="D104" s="363">
        <f>MAX($B$32,$B$44,$B$56,$B$68,$B$80)</f>
        <v>2562.4479999999999</v>
      </c>
      <c r="E104" s="363">
        <f t="shared" si="2"/>
        <v>950.68299999999977</v>
      </c>
      <c r="F104" s="363">
        <f>AVERAGE($B$32,$B$44,$B$56,$B$68,$B$80)</f>
        <v>2080.8715999999999</v>
      </c>
      <c r="G104" s="22">
        <f t="shared" si="3"/>
        <v>0.10455782086698684</v>
      </c>
    </row>
    <row r="105" spans="1:7" x14ac:dyDescent="0.25">
      <c r="A105" s="362">
        <v>46508</v>
      </c>
      <c r="B105" s="363">
        <v>2770.2750000000001</v>
      </c>
      <c r="C105" s="363">
        <f>MIN($B$33,$B$45,$B$57,$B$69,$B$81)</f>
        <v>2001.915</v>
      </c>
      <c r="D105" s="363">
        <f>MAX($B$33,$B$45,$B$57,$B$69,$B$81)</f>
        <v>2923.1759999999999</v>
      </c>
      <c r="E105" s="363">
        <f t="shared" si="2"/>
        <v>921.26099999999997</v>
      </c>
      <c r="F105" s="363">
        <f>AVERAGE($B$33,$B$45,$B$57,$B$69,$B$81)</f>
        <v>2501.1493999999998</v>
      </c>
      <c r="G105" s="22">
        <f t="shared" si="3"/>
        <v>0.10760076947022856</v>
      </c>
    </row>
    <row r="106" spans="1:7" x14ac:dyDescent="0.25">
      <c r="A106" s="362">
        <v>46539</v>
      </c>
      <c r="B106" s="363">
        <v>3089.02</v>
      </c>
      <c r="C106" s="363">
        <f>MIN($B$34,$B$46,$B$58,$B$70,$B$82)</f>
        <v>2325.3209999999999</v>
      </c>
      <c r="D106" s="363">
        <f>MAX($B$34,$B$46,$B$58,$B$70,$B$82)</f>
        <v>3174.9720000000002</v>
      </c>
      <c r="E106" s="363">
        <f t="shared" si="2"/>
        <v>849.65100000000029</v>
      </c>
      <c r="F106" s="363">
        <f>AVERAGE($B$34,$B$46,$B$58,$B$70,$B$82)</f>
        <v>2794.9803999999999</v>
      </c>
      <c r="G106" s="22">
        <f t="shared" si="3"/>
        <v>0.10520274131439344</v>
      </c>
    </row>
    <row r="107" spans="1:7" x14ac:dyDescent="0.25">
      <c r="A107" s="362">
        <v>46569</v>
      </c>
      <c r="B107" s="363">
        <v>3238.8780000000002</v>
      </c>
      <c r="C107" s="363">
        <f>MIN($B$35,$B$47,$B$59,$B$71,$B$83)</f>
        <v>2505.1219999999998</v>
      </c>
      <c r="D107" s="363">
        <f>MAX($B$35,$B$47,$B$59,$B$71,$B$83)</f>
        <v>3293.614</v>
      </c>
      <c r="E107" s="363">
        <f t="shared" si="2"/>
        <v>788.49200000000019</v>
      </c>
      <c r="F107" s="363">
        <f>AVERAGE($B$35,$B$47,$B$59,$B$71,$B$83)</f>
        <v>2946.0451999999996</v>
      </c>
      <c r="G107" s="22">
        <f t="shared" si="3"/>
        <v>9.9398610720568881E-2</v>
      </c>
    </row>
    <row r="108" spans="1:7" x14ac:dyDescent="0.25">
      <c r="A108" s="362">
        <v>46600</v>
      </c>
      <c r="B108" s="363">
        <v>3378.2629999999999</v>
      </c>
      <c r="C108" s="363">
        <f>MIN($B$36,$B$48,$B$60,$B$72,$B$84)</f>
        <v>2709.422</v>
      </c>
      <c r="D108" s="363">
        <f>MAX($B$36,$B$48,$B$60,$B$72,$B$84)</f>
        <v>3370.2539999999999</v>
      </c>
      <c r="E108" s="363">
        <f t="shared" si="2"/>
        <v>660.83199999999988</v>
      </c>
      <c r="F108" s="363">
        <f>AVERAGE($B$36,$B$48,$B$60,$B$72,$B$84)</f>
        <v>3096.3599999999997</v>
      </c>
      <c r="G108" s="22">
        <f t="shared" si="3"/>
        <v>9.1043354131948639E-2</v>
      </c>
    </row>
    <row r="109" spans="1:7" x14ac:dyDescent="0.25">
      <c r="A109" s="362">
        <v>46631</v>
      </c>
      <c r="B109" s="363">
        <v>3687.9470000000001</v>
      </c>
      <c r="C109" s="363">
        <f>MIN($B$37,$B$49,$B$61,$B$73,$B$85)</f>
        <v>3145.643</v>
      </c>
      <c r="D109" s="363">
        <f>MAX($B$37,$B$49,$B$61,$B$73,$B$85)</f>
        <v>3623.9639999999999</v>
      </c>
      <c r="E109" s="363">
        <f t="shared" si="2"/>
        <v>478.32099999999991</v>
      </c>
      <c r="F109" s="363">
        <f>AVERAGE($B$37,$B$49,$B$61,$B$73,$B$85)</f>
        <v>3436.2851999999998</v>
      </c>
      <c r="G109" s="22">
        <f t="shared" si="3"/>
        <v>7.3236586998075781E-2</v>
      </c>
    </row>
    <row r="110" spans="1:7" x14ac:dyDescent="0.25">
      <c r="A110" s="362">
        <v>46661</v>
      </c>
      <c r="B110" s="363">
        <v>4034.5770000000002</v>
      </c>
      <c r="C110" s="363">
        <f>MIN($B$38,$B$50,$B$62,$B$74,$B$86)</f>
        <v>3569.384</v>
      </c>
      <c r="D110" s="363">
        <f>MAX($B$38,$B$50,$B$62,$B$74,$B$86)</f>
        <v>3938.3980000000001</v>
      </c>
      <c r="E110" s="363">
        <f t="shared" si="2"/>
        <v>369.01400000000012</v>
      </c>
      <c r="F110" s="363">
        <f>AVERAGE($B$38,$B$50,$B$62,$B$74,$B$86)</f>
        <v>3781.9262000000003</v>
      </c>
      <c r="G110" s="22">
        <f t="shared" si="3"/>
        <v>6.6804793811153562E-2</v>
      </c>
    </row>
    <row r="111" spans="1:7" x14ac:dyDescent="0.25">
      <c r="A111" s="362">
        <v>46692</v>
      </c>
      <c r="B111" s="363">
        <v>3986.5369999999998</v>
      </c>
      <c r="C111" s="363">
        <f>MIN($B$39,$B$51,$B$63,$B$75,$B$87)</f>
        <v>3501.05</v>
      </c>
      <c r="D111" s="363">
        <f>MAX($B$39,$B$51,$B$63,$B$75,$B$87)</f>
        <v>3914.8719999999998</v>
      </c>
      <c r="E111" s="363">
        <f t="shared" si="2"/>
        <v>413.82199999999966</v>
      </c>
      <c r="F111" s="363">
        <f>AVERAGE($B$39,$B$51,$B$63,$B$75,$B$87)</f>
        <v>3717.6951999999997</v>
      </c>
      <c r="G111" s="22">
        <f t="shared" si="3"/>
        <v>7.2314104717352778E-2</v>
      </c>
    </row>
    <row r="112" spans="1:7" x14ac:dyDescent="0.25">
      <c r="A112" s="364">
        <v>46722</v>
      </c>
      <c r="B112" s="363">
        <v>3460.9780000000001</v>
      </c>
      <c r="C112" s="365">
        <f>MIN($B$40,$B$52,$B$64,$B$76,$B$88)</f>
        <v>2925.38</v>
      </c>
      <c r="D112" s="365">
        <f>MAX($B$40,$B$52,$B$64,$B$76,$B$88)</f>
        <v>3455.6669999999999</v>
      </c>
      <c r="E112" s="365">
        <f t="shared" si="2"/>
        <v>530.28699999999981</v>
      </c>
      <c r="F112" s="365">
        <f>AVERAGE($B$40,$B$52,$B$64,$B$76,$B$88)</f>
        <v>3266.4008000000003</v>
      </c>
      <c r="G112" s="366">
        <f t="shared" si="3"/>
        <v>5.9569297190963155E-2</v>
      </c>
    </row>
    <row r="113" spans="1:5" x14ac:dyDescent="0.25">
      <c r="A113" s="260" t="s">
        <v>998</v>
      </c>
    </row>
    <row r="114" spans="1:5" x14ac:dyDescent="0.25">
      <c r="A114" t="s">
        <v>1010</v>
      </c>
    </row>
    <row r="115" spans="1:5" x14ac:dyDescent="0.25">
      <c r="A115" s="287" t="s">
        <v>1011</v>
      </c>
    </row>
    <row r="116" spans="1:5" x14ac:dyDescent="0.25">
      <c r="A116" s="269" t="s">
        <v>1002</v>
      </c>
    </row>
    <row r="117" spans="1:5" x14ac:dyDescent="0.25">
      <c r="A117" s="3"/>
      <c r="B117" s="52" t="s">
        <v>328</v>
      </c>
    </row>
    <row r="118" spans="1:5" x14ac:dyDescent="0.25">
      <c r="A118">
        <v>64</v>
      </c>
      <c r="B118" s="13">
        <v>0</v>
      </c>
      <c r="E118" s="1"/>
    </row>
    <row r="119" spans="1:5" x14ac:dyDescent="0.25">
      <c r="A119">
        <v>64</v>
      </c>
      <c r="B119" s="13">
        <v>5000</v>
      </c>
    </row>
    <row r="121" spans="1:5" x14ac:dyDescent="0.25">
      <c r="A121" s="3"/>
      <c r="B121" s="52" t="s">
        <v>328</v>
      </c>
    </row>
    <row r="122" spans="1:5" x14ac:dyDescent="0.25">
      <c r="A122" s="1">
        <v>64</v>
      </c>
      <c r="B122" s="66">
        <v>-0.5</v>
      </c>
    </row>
    <row r="123" spans="1:5" x14ac:dyDescent="0.25">
      <c r="A123">
        <v>64</v>
      </c>
      <c r="B123" s="66">
        <v>0.5</v>
      </c>
    </row>
  </sheetData>
  <mergeCells count="2">
    <mergeCell ref="B26:G26"/>
    <mergeCell ref="C27:G27"/>
  </mergeCells>
  <hyperlinks>
    <hyperlink ref="A3" location="Contents!A1" display="Return to Contents" xr:uid="{00000000-0004-0000-1C00-000000000000}"/>
  </hyperlinks>
  <pageMargins left="0.75" right="0.75" top="1" bottom="1" header="0.5" footer="0.5"/>
  <pageSetup scale="64" fitToHeight="2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1">
    <pageSetUpPr fitToPage="1"/>
  </sheetPr>
  <dimension ref="A2:R44"/>
  <sheetViews>
    <sheetView zoomScaleNormal="100" workbookViewId="0"/>
  </sheetViews>
  <sheetFormatPr defaultColWidth="9.33203125" defaultRowHeight="14.4" x14ac:dyDescent="0.3"/>
  <cols>
    <col min="1" max="1" width="9.33203125" style="126"/>
    <col min="2" max="2" width="13.6640625" style="126" customWidth="1"/>
    <col min="3" max="3" width="15" style="126" customWidth="1"/>
    <col min="4" max="4" width="7.6640625" style="126" customWidth="1"/>
    <col min="5" max="5" width="6" style="126" customWidth="1"/>
    <col min="6" max="6" width="7.6640625" style="126" customWidth="1"/>
    <col min="7" max="7" width="6" style="126" customWidth="1"/>
    <col min="8" max="8" width="6.33203125" style="126" customWidth="1"/>
    <col min="9" max="16" width="9.33203125" style="126"/>
    <col min="17" max="17" width="16.6640625" style="126" customWidth="1"/>
    <col min="18" max="18" width="15" style="126" customWidth="1"/>
    <col min="19" max="24" width="9.33203125" style="126"/>
    <col min="25" max="25" width="27" style="126" customWidth="1"/>
    <col min="26" max="16384" width="9.33203125" style="126"/>
  </cols>
  <sheetData>
    <row r="2" spans="1:18" ht="15.6" x14ac:dyDescent="0.3">
      <c r="A2" s="31" t="s">
        <v>968</v>
      </c>
    </row>
    <row r="3" spans="1:18" x14ac:dyDescent="0.3">
      <c r="A3" s="16" t="s">
        <v>15</v>
      </c>
      <c r="N3"/>
    </row>
    <row r="4" spans="1:18" x14ac:dyDescent="0.3">
      <c r="B4" s="139"/>
      <c r="C4" s="139"/>
      <c r="D4" s="139"/>
      <c r="E4" s="139"/>
      <c r="F4" s="139"/>
      <c r="G4" s="139"/>
      <c r="H4" s="139"/>
      <c r="I4" s="139"/>
      <c r="J4" s="139"/>
      <c r="K4" s="139"/>
    </row>
    <row r="5" spans="1:18" x14ac:dyDescent="0.3">
      <c r="B5" s="139"/>
      <c r="C5" s="139"/>
      <c r="D5" s="139"/>
      <c r="E5" s="139"/>
      <c r="F5" s="139"/>
      <c r="G5" s="139"/>
      <c r="H5" s="139"/>
      <c r="I5" s="139"/>
      <c r="J5" s="139"/>
      <c r="K5" s="139"/>
      <c r="Q5" s="132" t="s">
        <v>329</v>
      </c>
      <c r="R5" s="133"/>
    </row>
    <row r="6" spans="1:18" x14ac:dyDescent="0.3">
      <c r="B6" s="139"/>
      <c r="C6" s="139"/>
      <c r="D6" s="139"/>
      <c r="E6" s="139"/>
      <c r="F6" s="139"/>
      <c r="G6" s="139"/>
      <c r="H6" s="139"/>
      <c r="I6" s="139"/>
      <c r="J6" s="139"/>
      <c r="K6" s="139"/>
      <c r="Q6" s="355" t="s">
        <v>323</v>
      </c>
      <c r="R6" s="356" t="s">
        <v>315</v>
      </c>
    </row>
    <row r="7" spans="1:18" x14ac:dyDescent="0.3">
      <c r="B7" s="139"/>
      <c r="C7" s="139"/>
      <c r="D7" s="139"/>
      <c r="E7" s="139"/>
      <c r="F7" s="139"/>
      <c r="G7" s="139"/>
      <c r="H7" s="139"/>
      <c r="I7" s="139"/>
      <c r="J7" s="139"/>
      <c r="K7" s="139"/>
      <c r="Q7" s="357" t="s">
        <v>321</v>
      </c>
      <c r="R7" s="358" t="s">
        <v>313</v>
      </c>
    </row>
    <row r="8" spans="1:18" x14ac:dyDescent="0.3">
      <c r="B8" s="139"/>
      <c r="C8" s="139"/>
      <c r="D8" s="139"/>
      <c r="E8" s="139"/>
      <c r="F8" s="139"/>
      <c r="G8" s="139"/>
      <c r="H8" s="139"/>
      <c r="I8" s="139"/>
      <c r="J8" s="139"/>
      <c r="K8" s="139"/>
      <c r="Q8" s="357" t="s">
        <v>324</v>
      </c>
      <c r="R8" s="358" t="s">
        <v>316</v>
      </c>
    </row>
    <row r="9" spans="1:18" x14ac:dyDescent="0.3">
      <c r="B9" s="139"/>
      <c r="C9" s="139"/>
      <c r="D9" s="139"/>
      <c r="E9" s="139"/>
      <c r="F9" s="139"/>
      <c r="G9" s="139"/>
      <c r="H9" s="139"/>
      <c r="I9" s="139"/>
      <c r="J9" s="139"/>
      <c r="K9" s="139"/>
      <c r="Q9" s="359" t="s">
        <v>322</v>
      </c>
      <c r="R9" s="360" t="s">
        <v>314</v>
      </c>
    </row>
    <row r="10" spans="1:18" x14ac:dyDescent="0.3"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Q10" s="144"/>
    </row>
    <row r="11" spans="1:18" x14ac:dyDescent="0.3">
      <c r="B11" s="139"/>
      <c r="C11" s="139"/>
      <c r="D11" s="139"/>
      <c r="E11" s="139"/>
      <c r="F11" s="139"/>
      <c r="G11" s="139"/>
      <c r="H11" s="139"/>
      <c r="I11" s="139"/>
      <c r="J11" s="139"/>
      <c r="K11" s="139"/>
    </row>
    <row r="12" spans="1:18" x14ac:dyDescent="0.3">
      <c r="B12" s="139"/>
      <c r="C12" s="139"/>
      <c r="D12" s="139"/>
      <c r="E12" s="139"/>
      <c r="F12" s="139"/>
      <c r="G12" s="139"/>
      <c r="H12" s="139"/>
      <c r="I12" s="139"/>
      <c r="J12" s="139"/>
      <c r="K12" s="139"/>
    </row>
    <row r="13" spans="1:18" x14ac:dyDescent="0.3">
      <c r="B13" s="139"/>
      <c r="C13" s="139"/>
      <c r="D13" s="139"/>
      <c r="E13" s="139"/>
      <c r="F13" s="139"/>
      <c r="G13" s="139"/>
      <c r="H13" s="139"/>
      <c r="I13" s="139"/>
      <c r="J13" s="139"/>
      <c r="K13" s="139"/>
    </row>
    <row r="14" spans="1:18" x14ac:dyDescent="0.3">
      <c r="B14" s="139"/>
      <c r="C14" s="139"/>
      <c r="D14" s="139"/>
      <c r="E14" s="139"/>
      <c r="F14" s="139"/>
      <c r="G14" s="139"/>
      <c r="H14" s="139"/>
      <c r="I14" s="139"/>
      <c r="J14" s="139"/>
      <c r="K14" s="139"/>
    </row>
    <row r="15" spans="1:18" x14ac:dyDescent="0.3">
      <c r="B15" s="139"/>
      <c r="C15" s="139"/>
      <c r="D15" s="139"/>
      <c r="E15" s="139"/>
      <c r="F15" s="139"/>
      <c r="G15" s="139"/>
      <c r="H15" s="139"/>
      <c r="I15" s="139"/>
      <c r="J15" s="139"/>
      <c r="K15" s="139"/>
    </row>
    <row r="16" spans="1:18" x14ac:dyDescent="0.3">
      <c r="B16" s="139"/>
      <c r="C16" s="139"/>
      <c r="D16" s="139"/>
      <c r="E16" s="139"/>
      <c r="F16" s="139"/>
      <c r="G16" s="139"/>
      <c r="H16" s="139"/>
      <c r="I16" s="139"/>
      <c r="J16" s="139"/>
      <c r="K16" s="139"/>
    </row>
    <row r="17" spans="2:18" x14ac:dyDescent="0.3">
      <c r="B17" s="139"/>
      <c r="C17" s="139"/>
      <c r="D17" s="139"/>
      <c r="E17" s="139"/>
      <c r="F17" s="139"/>
      <c r="G17" s="139"/>
      <c r="H17" s="139"/>
      <c r="I17" s="139"/>
      <c r="J17" s="139"/>
      <c r="K17" s="139"/>
    </row>
    <row r="18" spans="2:18" x14ac:dyDescent="0.3">
      <c r="B18" s="139"/>
      <c r="C18" s="139"/>
      <c r="D18" s="139"/>
      <c r="E18" s="139"/>
      <c r="F18" s="139"/>
      <c r="G18" s="139"/>
      <c r="H18" s="139"/>
      <c r="I18" s="139"/>
      <c r="J18" s="139"/>
      <c r="K18" s="139"/>
    </row>
    <row r="19" spans="2:18" x14ac:dyDescent="0.3">
      <c r="B19" s="139"/>
      <c r="C19" s="139"/>
      <c r="D19" s="139"/>
      <c r="E19" s="139"/>
      <c r="F19" s="139"/>
      <c r="G19" s="139"/>
      <c r="H19" s="139"/>
      <c r="I19" s="139"/>
      <c r="J19" s="139"/>
      <c r="K19" s="139"/>
    </row>
    <row r="20" spans="2:18" x14ac:dyDescent="0.3">
      <c r="B20" s="139"/>
      <c r="C20" s="139"/>
      <c r="D20" s="139"/>
      <c r="E20" s="139"/>
      <c r="F20" s="139"/>
      <c r="G20" s="139"/>
      <c r="H20" s="139"/>
      <c r="I20" s="139"/>
      <c r="J20" s="139"/>
      <c r="K20" s="139"/>
    </row>
    <row r="21" spans="2:18" x14ac:dyDescent="0.3">
      <c r="B21" s="139"/>
      <c r="C21" s="139"/>
      <c r="D21" s="139"/>
      <c r="E21" s="139"/>
      <c r="F21" s="139"/>
      <c r="G21" s="139"/>
      <c r="H21" s="139"/>
      <c r="I21" s="139"/>
      <c r="J21" s="139"/>
      <c r="K21" s="139"/>
    </row>
    <row r="23" spans="2:18" x14ac:dyDescent="0.3">
      <c r="N23" s="142"/>
    </row>
    <row r="24" spans="2:18" x14ac:dyDescent="0.3">
      <c r="N24" s="127"/>
      <c r="O24" s="127"/>
      <c r="P24" s="127"/>
      <c r="Q24" s="127"/>
    </row>
    <row r="25" spans="2:18" x14ac:dyDescent="0.3">
      <c r="B25" s="349" t="s">
        <v>12</v>
      </c>
      <c r="C25" s="396">
        <v>2023</v>
      </c>
      <c r="D25" s="349">
        <f>+C25+1</f>
        <v>2024</v>
      </c>
      <c r="E25" s="349">
        <f>+D25+1</f>
        <v>2025</v>
      </c>
      <c r="F25" s="349">
        <f>+E25+1</f>
        <v>2026</v>
      </c>
      <c r="G25" s="349">
        <f>+F25+1</f>
        <v>2027</v>
      </c>
    </row>
    <row r="26" spans="2:18" x14ac:dyDescent="0.3">
      <c r="B26" s="350" t="s">
        <v>323</v>
      </c>
      <c r="C26" s="351">
        <v>7.9790348247000003</v>
      </c>
      <c r="D26" s="351">
        <v>8.5457144290000002</v>
      </c>
      <c r="E26" s="351">
        <v>8.6304586384000004</v>
      </c>
      <c r="F26" s="351">
        <v>8.2551547699000007</v>
      </c>
      <c r="G26" s="351">
        <v>8.0172493615999993</v>
      </c>
      <c r="N26" s="127"/>
      <c r="O26" s="127"/>
      <c r="P26" s="127"/>
      <c r="Q26" s="127"/>
      <c r="R26" s="127"/>
    </row>
    <row r="27" spans="2:18" x14ac:dyDescent="0.3">
      <c r="B27" s="349" t="s">
        <v>321</v>
      </c>
      <c r="C27" s="352">
        <v>4.1751427397000003E-2</v>
      </c>
      <c r="D27" s="352">
        <v>4.5028751366E-2</v>
      </c>
      <c r="E27" s="352">
        <v>3.7770583561999999E-2</v>
      </c>
      <c r="F27" s="352">
        <v>7.7691288875E-2</v>
      </c>
      <c r="G27" s="352">
        <v>5.9178082191999999E-2</v>
      </c>
      <c r="N27" s="127"/>
      <c r="O27" s="127"/>
      <c r="P27" s="127"/>
      <c r="Q27" s="127"/>
      <c r="R27" s="127"/>
    </row>
    <row r="28" spans="2:18" x14ac:dyDescent="0.3">
      <c r="B28" s="349" t="s">
        <v>324</v>
      </c>
      <c r="C28" s="352">
        <v>-8.9507044164000007</v>
      </c>
      <c r="D28" s="352">
        <v>-9.1240390464000001</v>
      </c>
      <c r="E28" s="352">
        <v>-9.4697313562000005</v>
      </c>
      <c r="F28" s="352">
        <v>-9.8267926575000004</v>
      </c>
      <c r="G28" s="352">
        <v>-10.032488981</v>
      </c>
      <c r="N28" s="127"/>
      <c r="O28" s="127"/>
      <c r="P28" s="127"/>
      <c r="Q28" s="127"/>
      <c r="R28" s="127"/>
    </row>
    <row r="29" spans="2:18" x14ac:dyDescent="0.3">
      <c r="B29" s="349" t="s">
        <v>322</v>
      </c>
      <c r="C29" s="352">
        <v>-11.898703219</v>
      </c>
      <c r="D29" s="352">
        <v>-11.932158265</v>
      </c>
      <c r="E29" s="352">
        <v>-15.090890899</v>
      </c>
      <c r="F29" s="352">
        <v>-16.971263491999999</v>
      </c>
      <c r="G29" s="352">
        <v>-18.20007064</v>
      </c>
      <c r="N29" s="127"/>
      <c r="O29" s="127"/>
      <c r="P29" s="127"/>
      <c r="Q29" s="127"/>
      <c r="R29" s="127"/>
    </row>
    <row r="30" spans="2:18" x14ac:dyDescent="0.3">
      <c r="B30" s="353" t="s">
        <v>335</v>
      </c>
      <c r="C30" s="354">
        <f>+SUM(C26:C29)</f>
        <v>-12.828621383303</v>
      </c>
      <c r="D30" s="354">
        <f>+SUM(D26:D29)</f>
        <v>-12.465454131033999</v>
      </c>
      <c r="E30" s="354">
        <f>+SUM(E26:E29)</f>
        <v>-15.892393033237999</v>
      </c>
      <c r="F30" s="354">
        <f>+SUM(F26:F29)</f>
        <v>-18.465210090724998</v>
      </c>
      <c r="G30" s="354">
        <f>+SUM(G26:G29)</f>
        <v>-20.156132177208001</v>
      </c>
      <c r="N30" s="127"/>
      <c r="O30" s="127"/>
      <c r="P30" s="127"/>
      <c r="Q30" s="127"/>
      <c r="R30" s="127"/>
    </row>
    <row r="32" spans="2:18" x14ac:dyDescent="0.3">
      <c r="B32" s="260" t="s">
        <v>998</v>
      </c>
      <c r="C32" s="349"/>
    </row>
    <row r="33" spans="2:3" x14ac:dyDescent="0.3">
      <c r="B33" s="349"/>
      <c r="C33" s="349"/>
    </row>
    <row r="34" spans="2:3" x14ac:dyDescent="0.3">
      <c r="B34" s="349"/>
      <c r="C34" s="349"/>
    </row>
    <row r="35" spans="2:3" x14ac:dyDescent="0.3">
      <c r="B35" s="349"/>
      <c r="C35" s="349"/>
    </row>
    <row r="36" spans="2:3" x14ac:dyDescent="0.3">
      <c r="B36" s="349"/>
      <c r="C36" s="349"/>
    </row>
    <row r="37" spans="2:3" x14ac:dyDescent="0.3">
      <c r="B37" s="349"/>
      <c r="C37" s="349"/>
    </row>
    <row r="38" spans="2:3" x14ac:dyDescent="0.3">
      <c r="B38" s="349"/>
      <c r="C38" s="349"/>
    </row>
    <row r="39" spans="2:3" x14ac:dyDescent="0.3">
      <c r="B39" s="349"/>
      <c r="C39" s="349"/>
    </row>
    <row r="40" spans="2:3" x14ac:dyDescent="0.3">
      <c r="B40" s="349"/>
      <c r="C40" s="349"/>
    </row>
    <row r="41" spans="2:3" x14ac:dyDescent="0.3">
      <c r="B41" s="349"/>
      <c r="C41" s="349"/>
    </row>
    <row r="42" spans="2:3" x14ac:dyDescent="0.3">
      <c r="B42" s="52"/>
      <c r="C42" s="52" t="s">
        <v>0</v>
      </c>
    </row>
    <row r="43" spans="2:3" x14ac:dyDescent="0.3">
      <c r="B43" s="21">
        <v>3.5</v>
      </c>
      <c r="C43" s="20">
        <v>-2</v>
      </c>
    </row>
    <row r="44" spans="2:3" x14ac:dyDescent="0.3">
      <c r="B44" s="21">
        <v>3.5</v>
      </c>
      <c r="C44" s="20">
        <v>4</v>
      </c>
    </row>
  </sheetData>
  <hyperlinks>
    <hyperlink ref="A3" location="Contents!A1" display="Return to Contents" xr:uid="{00000000-0004-0000-1D00-000000000000}"/>
  </hyperlinks>
  <pageMargins left="0.7" right="0.7" top="0.75" bottom="0.75" header="0.3" footer="0.3"/>
  <pageSetup scale="6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pageSetUpPr fitToPage="1"/>
  </sheetPr>
  <dimension ref="A1:X63"/>
  <sheetViews>
    <sheetView workbookViewId="0"/>
  </sheetViews>
  <sheetFormatPr defaultColWidth="9.33203125" defaultRowHeight="13.2" x14ac:dyDescent="0.25"/>
  <cols>
    <col min="1" max="1" width="9.33203125" style="70" customWidth="1"/>
    <col min="2" max="2" width="5.33203125" style="70" customWidth="1"/>
    <col min="3" max="3" width="4.33203125" style="70" customWidth="1"/>
    <col min="4" max="16" width="9.33203125" style="70"/>
    <col min="17" max="17" width="21.6640625" style="70" bestFit="1" customWidth="1"/>
    <col min="18" max="18" width="22" style="70" customWidth="1"/>
    <col min="19" max="16384" width="9.33203125" style="70"/>
  </cols>
  <sheetData>
    <row r="1" spans="1:24" x14ac:dyDescent="0.25">
      <c r="R1" s="131"/>
      <c r="S1" s="131"/>
      <c r="T1" s="131"/>
      <c r="U1" s="131"/>
      <c r="V1" s="131"/>
      <c r="W1" s="131"/>
      <c r="X1" s="131"/>
    </row>
    <row r="2" spans="1:24" ht="15.6" x14ac:dyDescent="0.3">
      <c r="A2" s="31" t="s">
        <v>968</v>
      </c>
      <c r="G2" s="89"/>
    </row>
    <row r="3" spans="1:24" x14ac:dyDescent="0.25">
      <c r="A3" s="16" t="s">
        <v>15</v>
      </c>
      <c r="G3" s="89"/>
    </row>
    <row r="4" spans="1:24" x14ac:dyDescent="0.25"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</row>
    <row r="5" spans="1:24" x14ac:dyDescent="0.25"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Q5" s="132" t="s">
        <v>329</v>
      </c>
      <c r="R5" s="133"/>
    </row>
    <row r="6" spans="1:24" x14ac:dyDescent="0.25"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Q6" s="150" t="s">
        <v>450</v>
      </c>
      <c r="R6" s="134" t="s">
        <v>278</v>
      </c>
    </row>
    <row r="7" spans="1:24" x14ac:dyDescent="0.25"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Q7" s="150" t="s">
        <v>449</v>
      </c>
      <c r="R7" s="134" t="s">
        <v>279</v>
      </c>
    </row>
    <row r="8" spans="1:24" x14ac:dyDescent="0.25"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Q8" s="183" t="s">
        <v>448</v>
      </c>
      <c r="R8" s="135" t="s">
        <v>280</v>
      </c>
    </row>
    <row r="9" spans="1:24" x14ac:dyDescent="0.25"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</row>
    <row r="10" spans="1:24" x14ac:dyDescent="0.25"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</row>
    <row r="11" spans="1:24" x14ac:dyDescent="0.25"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</row>
    <row r="12" spans="1:24" x14ac:dyDescent="0.25"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</row>
    <row r="13" spans="1:24" x14ac:dyDescent="0.25"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</row>
    <row r="14" spans="1:24" x14ac:dyDescent="0.25"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</row>
    <row r="15" spans="1:24" x14ac:dyDescent="0.25"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</row>
    <row r="16" spans="1:24" x14ac:dyDescent="0.25"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</row>
    <row r="17" spans="1:13" x14ac:dyDescent="0.25"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</row>
    <row r="18" spans="1:13" x14ac:dyDescent="0.25"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</row>
    <row r="19" spans="1:13" x14ac:dyDescent="0.25"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</row>
    <row r="20" spans="1:13" x14ac:dyDescent="0.25"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</row>
    <row r="21" spans="1:13" x14ac:dyDescent="0.25"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</row>
    <row r="22" spans="1:13" x14ac:dyDescent="0.25"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</row>
    <row r="23" spans="1:13" x14ac:dyDescent="0.25"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</row>
    <row r="24" spans="1:13" x14ac:dyDescent="0.25">
      <c r="C24" s="151"/>
      <c r="D24" s="151"/>
      <c r="E24" s="152"/>
      <c r="F24" s="152"/>
      <c r="G24" s="152"/>
      <c r="H24" s="152"/>
      <c r="I24" s="152"/>
      <c r="J24" s="152"/>
      <c r="K24" s="151"/>
      <c r="L24" s="151"/>
      <c r="M24" s="151"/>
    </row>
    <row r="25" spans="1:13" x14ac:dyDescent="0.25">
      <c r="C25" s="71"/>
      <c r="D25" s="71"/>
      <c r="F25" s="90"/>
      <c r="G25" s="90"/>
      <c r="I25" s="91"/>
    </row>
    <row r="26" spans="1:13" x14ac:dyDescent="0.25">
      <c r="C26" s="71"/>
      <c r="D26" s="71"/>
      <c r="E26" s="70" t="s">
        <v>35</v>
      </c>
    </row>
    <row r="27" spans="1:13" x14ac:dyDescent="0.25">
      <c r="A27" s="92" t="s">
        <v>452</v>
      </c>
      <c r="D27" s="92" t="s">
        <v>451</v>
      </c>
      <c r="E27" s="123" t="s">
        <v>450</v>
      </c>
      <c r="F27" s="120"/>
      <c r="G27" s="123" t="s">
        <v>449</v>
      </c>
      <c r="H27" s="120"/>
      <c r="I27" s="123" t="s">
        <v>448</v>
      </c>
      <c r="J27" s="184" t="s">
        <v>201</v>
      </c>
      <c r="K27" s="184" t="s">
        <v>200</v>
      </c>
    </row>
    <row r="28" spans="1:13" x14ac:dyDescent="0.25">
      <c r="A28" s="2" t="s">
        <v>970</v>
      </c>
      <c r="B28" s="449" t="str">
        <f>LEFT(A28,4)</f>
        <v>2021</v>
      </c>
      <c r="C28" s="71" t="str">
        <f t="shared" ref="C28:C55" si="0">RIGHT(A28,2)</f>
        <v>Q1</v>
      </c>
      <c r="D28" s="57">
        <v>44197</v>
      </c>
      <c r="E28" s="236">
        <v>92.901636135999993</v>
      </c>
      <c r="G28" s="5">
        <v>94.275636335000002</v>
      </c>
      <c r="I28" s="5">
        <v>1.3740001986999999</v>
      </c>
      <c r="J28" s="122">
        <f>+IF(I28&gt;0,+I28,0)*-1</f>
        <v>-1.3740001986999999</v>
      </c>
      <c r="K28" s="122">
        <f>+IF(I28&lt;0,+I28,0)*-1</f>
        <v>0</v>
      </c>
    </row>
    <row r="29" spans="1:13" x14ac:dyDescent="0.25">
      <c r="A29" s="2" t="s">
        <v>971</v>
      </c>
      <c r="B29" s="448"/>
      <c r="C29" s="71" t="str">
        <f t="shared" si="0"/>
        <v>Q2</v>
      </c>
      <c r="D29" s="57">
        <v>44287</v>
      </c>
      <c r="E29" s="5">
        <v>94.913794112999994</v>
      </c>
      <c r="G29" s="5">
        <v>96.923515132999995</v>
      </c>
      <c r="I29" s="5">
        <v>2.0097210209999998</v>
      </c>
      <c r="J29" s="122">
        <f t="shared" ref="J29:J55" si="1">+IF(I29&gt;0,+I29,0)*-1</f>
        <v>-2.0097210209999998</v>
      </c>
      <c r="K29" s="122">
        <f t="shared" ref="K29:K55" si="2">+IF(I29&lt;0,+I29,0)*-1</f>
        <v>0</v>
      </c>
    </row>
    <row r="30" spans="1:13" x14ac:dyDescent="0.25">
      <c r="A30" s="2" t="s">
        <v>972</v>
      </c>
      <c r="B30" s="448"/>
      <c r="C30" s="71" t="str">
        <f t="shared" si="0"/>
        <v>Q3</v>
      </c>
      <c r="D30" s="57">
        <v>44378</v>
      </c>
      <c r="E30" s="5">
        <v>96.866037438000006</v>
      </c>
      <c r="G30" s="5">
        <v>98.742012584999998</v>
      </c>
      <c r="I30" s="5">
        <v>1.8759751470999999</v>
      </c>
      <c r="J30" s="122">
        <f t="shared" si="1"/>
        <v>-1.8759751470999999</v>
      </c>
      <c r="K30" s="122">
        <f t="shared" si="2"/>
        <v>0</v>
      </c>
    </row>
    <row r="31" spans="1:13" x14ac:dyDescent="0.25">
      <c r="A31" s="2" t="s">
        <v>973</v>
      </c>
      <c r="B31" s="448"/>
      <c r="C31" s="71" t="str">
        <f>RIGHT(A31,2)</f>
        <v>Q4</v>
      </c>
      <c r="D31" s="57">
        <v>44470</v>
      </c>
      <c r="E31" s="5">
        <v>98.580280672000001</v>
      </c>
      <c r="G31" s="5">
        <v>99.695252765999996</v>
      </c>
      <c r="I31" s="5">
        <v>1.1149720944999999</v>
      </c>
      <c r="J31" s="122">
        <f t="shared" si="1"/>
        <v>-1.1149720944999999</v>
      </c>
      <c r="K31" s="122">
        <f t="shared" si="2"/>
        <v>0</v>
      </c>
    </row>
    <row r="32" spans="1:13" x14ac:dyDescent="0.25">
      <c r="A32" s="2" t="s">
        <v>974</v>
      </c>
      <c r="B32" s="448" t="str">
        <f>LEFT(A32,4)</f>
        <v>2022</v>
      </c>
      <c r="C32" s="71" t="str">
        <f t="shared" si="0"/>
        <v>Q1</v>
      </c>
      <c r="D32" s="57">
        <v>44562</v>
      </c>
      <c r="E32" s="5">
        <v>99.341931692000003</v>
      </c>
      <c r="G32" s="5">
        <v>98.910980918999996</v>
      </c>
      <c r="I32" s="5">
        <v>-0.43095077303000001</v>
      </c>
      <c r="J32" s="122">
        <f t="shared" si="1"/>
        <v>0</v>
      </c>
      <c r="K32" s="122">
        <f t="shared" si="2"/>
        <v>0.43095077303000001</v>
      </c>
    </row>
    <row r="33" spans="1:11" x14ac:dyDescent="0.25">
      <c r="A33" s="2" t="s">
        <v>975</v>
      </c>
      <c r="B33" s="448"/>
      <c r="C33" s="71" t="str">
        <f t="shared" si="0"/>
        <v>Q2</v>
      </c>
      <c r="D33" s="57">
        <v>44652</v>
      </c>
      <c r="E33" s="5">
        <v>99.633674677000002</v>
      </c>
      <c r="G33" s="5">
        <v>99.373968822999998</v>
      </c>
      <c r="I33" s="5">
        <v>-0.25970585484999997</v>
      </c>
      <c r="J33" s="122">
        <f t="shared" si="1"/>
        <v>0</v>
      </c>
      <c r="K33" s="122">
        <f t="shared" si="2"/>
        <v>0.25970585484999997</v>
      </c>
    </row>
    <row r="34" spans="1:11" x14ac:dyDescent="0.25">
      <c r="A34" s="2" t="s">
        <v>976</v>
      </c>
      <c r="B34" s="448"/>
      <c r="C34" s="71" t="str">
        <f t="shared" si="0"/>
        <v>Q3</v>
      </c>
      <c r="D34" s="57">
        <v>44743</v>
      </c>
      <c r="E34" s="5">
        <v>101.62991452999999</v>
      </c>
      <c r="G34" s="5">
        <v>100.69335285</v>
      </c>
      <c r="I34" s="5">
        <v>-0.93656168205000001</v>
      </c>
      <c r="J34" s="122">
        <f t="shared" si="1"/>
        <v>0</v>
      </c>
      <c r="K34" s="122">
        <f t="shared" si="2"/>
        <v>0.93656168205000001</v>
      </c>
    </row>
    <row r="35" spans="1:11" x14ac:dyDescent="0.25">
      <c r="A35" s="2" t="s">
        <v>977</v>
      </c>
      <c r="B35" s="448"/>
      <c r="C35" s="71" t="str">
        <f t="shared" si="0"/>
        <v>Q4</v>
      </c>
      <c r="D35" s="57">
        <v>44835</v>
      </c>
      <c r="E35" s="5">
        <v>101.90072618000001</v>
      </c>
      <c r="G35" s="5">
        <v>100.05204649</v>
      </c>
      <c r="I35" s="5">
        <v>-1.8486796889999999</v>
      </c>
      <c r="J35" s="122">
        <f t="shared" si="1"/>
        <v>0</v>
      </c>
      <c r="K35" s="122">
        <f t="shared" si="2"/>
        <v>1.8486796889999999</v>
      </c>
    </row>
    <row r="36" spans="1:11" x14ac:dyDescent="0.25">
      <c r="A36" s="2" t="s">
        <v>978</v>
      </c>
      <c r="B36" s="448" t="str">
        <f>LEFT(A36,4)</f>
        <v>2023</v>
      </c>
      <c r="C36" s="71" t="str">
        <f t="shared" si="0"/>
        <v>Q1</v>
      </c>
      <c r="D36" s="57">
        <v>44927</v>
      </c>
      <c r="E36" s="5">
        <v>102.14436272</v>
      </c>
      <c r="G36" s="5">
        <v>100.11785132999999</v>
      </c>
      <c r="I36" s="5">
        <v>-2.0265113853000001</v>
      </c>
      <c r="J36" s="122">
        <f t="shared" si="1"/>
        <v>0</v>
      </c>
      <c r="K36" s="122">
        <f t="shared" si="2"/>
        <v>2.0265113853000001</v>
      </c>
    </row>
    <row r="37" spans="1:11" x14ac:dyDescent="0.25">
      <c r="A37" s="2" t="s">
        <v>979</v>
      </c>
      <c r="B37" s="448"/>
      <c r="C37" s="71" t="str">
        <f t="shared" si="0"/>
        <v>Q2</v>
      </c>
      <c r="D37" s="57">
        <v>45017</v>
      </c>
      <c r="E37" s="5">
        <v>102.32304619</v>
      </c>
      <c r="G37" s="5">
        <v>101.54008002</v>
      </c>
      <c r="I37" s="5">
        <v>-0.78296617086999998</v>
      </c>
      <c r="J37" s="122">
        <f t="shared" si="1"/>
        <v>0</v>
      </c>
      <c r="K37" s="122">
        <f t="shared" si="2"/>
        <v>0.78296617086999998</v>
      </c>
    </row>
    <row r="38" spans="1:11" x14ac:dyDescent="0.25">
      <c r="A38" s="2" t="s">
        <v>980</v>
      </c>
      <c r="B38" s="448"/>
      <c r="C38" s="71" t="str">
        <f t="shared" si="0"/>
        <v>Q3</v>
      </c>
      <c r="D38" s="57">
        <v>45108</v>
      </c>
      <c r="E38" s="5">
        <v>102.43483114</v>
      </c>
      <c r="G38" s="5">
        <v>101.95391533999999</v>
      </c>
      <c r="I38" s="5">
        <v>-0.48091580283000002</v>
      </c>
      <c r="J38" s="122">
        <f t="shared" si="1"/>
        <v>0</v>
      </c>
      <c r="K38" s="122">
        <f t="shared" si="2"/>
        <v>0.48091580283000002</v>
      </c>
    </row>
    <row r="39" spans="1:11" x14ac:dyDescent="0.25">
      <c r="A39" s="2" t="s">
        <v>981</v>
      </c>
      <c r="B39" s="448"/>
      <c r="C39" s="71" t="str">
        <f t="shared" si="0"/>
        <v>Q4</v>
      </c>
      <c r="D39" s="57">
        <v>45200</v>
      </c>
      <c r="E39" s="5">
        <v>103.87026387</v>
      </c>
      <c r="G39" s="5">
        <v>102.12896806000001</v>
      </c>
      <c r="I39" s="5">
        <v>-1.7412958031000001</v>
      </c>
      <c r="J39" s="122">
        <f t="shared" si="1"/>
        <v>0</v>
      </c>
      <c r="K39" s="122">
        <f t="shared" si="2"/>
        <v>1.7412958031000001</v>
      </c>
    </row>
    <row r="40" spans="1:11" x14ac:dyDescent="0.25">
      <c r="A40" s="2" t="s">
        <v>982</v>
      </c>
      <c r="B40" s="448" t="str">
        <f>LEFT(A40,4)</f>
        <v>2024</v>
      </c>
      <c r="C40" s="71" t="str">
        <f t="shared" si="0"/>
        <v>Q1</v>
      </c>
      <c r="D40" s="57">
        <v>45292</v>
      </c>
      <c r="E40" s="5">
        <v>102.80124626999999</v>
      </c>
      <c r="G40" s="5">
        <v>100.96945235</v>
      </c>
      <c r="I40" s="5">
        <v>-1.8317939219999999</v>
      </c>
      <c r="J40" s="122">
        <f t="shared" si="1"/>
        <v>0</v>
      </c>
      <c r="K40" s="122">
        <f t="shared" si="2"/>
        <v>1.8317939219999999</v>
      </c>
    </row>
    <row r="41" spans="1:11" x14ac:dyDescent="0.25">
      <c r="A41" s="2" t="s">
        <v>983</v>
      </c>
      <c r="B41" s="448"/>
      <c r="C41" s="71" t="str">
        <f t="shared" si="0"/>
        <v>Q2</v>
      </c>
      <c r="D41" s="57">
        <v>45383</v>
      </c>
      <c r="E41" s="5">
        <v>103.39494562</v>
      </c>
      <c r="G41" s="5">
        <v>103.03452332000001</v>
      </c>
      <c r="I41" s="5">
        <v>-0.36042230085999999</v>
      </c>
      <c r="J41" s="122">
        <f t="shared" si="1"/>
        <v>0</v>
      </c>
      <c r="K41" s="122">
        <f t="shared" si="2"/>
        <v>0.36042230085999999</v>
      </c>
    </row>
    <row r="42" spans="1:11" x14ac:dyDescent="0.25">
      <c r="A42" s="2" t="s">
        <v>984</v>
      </c>
      <c r="B42" s="448"/>
      <c r="C42" s="71" t="str">
        <f t="shared" si="0"/>
        <v>Q3</v>
      </c>
      <c r="D42" s="57">
        <v>45474</v>
      </c>
      <c r="E42" s="5">
        <v>103.24819629</v>
      </c>
      <c r="G42" s="5">
        <v>103.6394864</v>
      </c>
      <c r="I42" s="5">
        <v>0.39129010780000001</v>
      </c>
      <c r="J42" s="122">
        <f t="shared" si="1"/>
        <v>-0.39129010780000001</v>
      </c>
      <c r="K42" s="122">
        <f t="shared" si="2"/>
        <v>0</v>
      </c>
    </row>
    <row r="43" spans="1:11" x14ac:dyDescent="0.25">
      <c r="A43" s="2" t="s">
        <v>985</v>
      </c>
      <c r="B43" s="448"/>
      <c r="C43" s="71" t="str">
        <f t="shared" si="0"/>
        <v>Q4</v>
      </c>
      <c r="D43" s="57">
        <v>45566</v>
      </c>
      <c r="E43" s="5">
        <v>103.96831469</v>
      </c>
      <c r="G43" s="5">
        <v>103.54437185</v>
      </c>
      <c r="I43" s="5">
        <v>-0.4239428435</v>
      </c>
      <c r="J43" s="122">
        <f t="shared" si="1"/>
        <v>0</v>
      </c>
      <c r="K43" s="122">
        <f t="shared" si="2"/>
        <v>0.4239428435</v>
      </c>
    </row>
    <row r="44" spans="1:11" x14ac:dyDescent="0.25">
      <c r="A44" s="2" t="s">
        <v>986</v>
      </c>
      <c r="B44" s="448" t="str">
        <f>LEFT(A44,4)</f>
        <v>2025</v>
      </c>
      <c r="C44" s="71" t="str">
        <f t="shared" si="0"/>
        <v>Q1</v>
      </c>
      <c r="D44" s="57">
        <v>45658</v>
      </c>
      <c r="E44" s="5">
        <v>103.66675755</v>
      </c>
      <c r="G44" s="5">
        <v>102.28349986000001</v>
      </c>
      <c r="I44" s="5">
        <v>-1.3832576965000001</v>
      </c>
      <c r="J44" s="122">
        <f t="shared" si="1"/>
        <v>0</v>
      </c>
      <c r="K44" s="122">
        <f t="shared" si="2"/>
        <v>1.3832576965000001</v>
      </c>
    </row>
    <row r="45" spans="1:11" x14ac:dyDescent="0.25">
      <c r="A45" s="2" t="s">
        <v>987</v>
      </c>
      <c r="B45" s="448"/>
      <c r="C45" s="71" t="str">
        <f t="shared" si="0"/>
        <v>Q2</v>
      </c>
      <c r="D45" s="57">
        <v>45748</v>
      </c>
      <c r="E45" s="5">
        <v>105.21997218</v>
      </c>
      <c r="G45" s="5">
        <v>103.9549659</v>
      </c>
      <c r="I45" s="5">
        <v>-1.2650062726</v>
      </c>
      <c r="J45" s="122">
        <f t="shared" si="1"/>
        <v>0</v>
      </c>
      <c r="K45" s="122">
        <f t="shared" si="2"/>
        <v>1.2650062726</v>
      </c>
    </row>
    <row r="46" spans="1:11" x14ac:dyDescent="0.25">
      <c r="A46" s="2" t="s">
        <v>988</v>
      </c>
      <c r="B46" s="448"/>
      <c r="C46" s="71" t="str">
        <f t="shared" si="0"/>
        <v>Q3</v>
      </c>
      <c r="D46" s="57">
        <v>45839</v>
      </c>
      <c r="E46" s="5">
        <v>107.9647777</v>
      </c>
      <c r="G46" s="5">
        <v>104.94303728</v>
      </c>
      <c r="I46" s="5">
        <v>-3.0217404177999998</v>
      </c>
      <c r="J46" s="122">
        <f t="shared" si="1"/>
        <v>0</v>
      </c>
      <c r="K46" s="122">
        <f t="shared" si="2"/>
        <v>3.0217404177999998</v>
      </c>
    </row>
    <row r="47" spans="1:11" x14ac:dyDescent="0.25">
      <c r="A47" s="2" t="s">
        <v>989</v>
      </c>
      <c r="B47" s="448"/>
      <c r="C47" s="71" t="str">
        <f t="shared" si="0"/>
        <v>Q4</v>
      </c>
      <c r="D47" s="57">
        <v>45931</v>
      </c>
      <c r="E47" s="5">
        <v>108.48143808</v>
      </c>
      <c r="G47" s="5">
        <v>104.66880087</v>
      </c>
      <c r="I47" s="5">
        <v>-3.8126372107000002</v>
      </c>
      <c r="J47" s="122">
        <f t="shared" si="1"/>
        <v>0</v>
      </c>
      <c r="K47" s="122">
        <f t="shared" si="2"/>
        <v>3.8126372107000002</v>
      </c>
    </row>
    <row r="48" spans="1:11" x14ac:dyDescent="0.25">
      <c r="A48" s="2" t="s">
        <v>990</v>
      </c>
      <c r="B48" s="448" t="str">
        <f>LEFT(A48,4)</f>
        <v>2026</v>
      </c>
      <c r="C48" s="71" t="str">
        <f t="shared" si="0"/>
        <v>Q1</v>
      </c>
      <c r="D48" s="57">
        <v>46023</v>
      </c>
      <c r="E48" s="5">
        <v>103.82741805000001</v>
      </c>
      <c r="G48" s="5">
        <v>103.15924139000001</v>
      </c>
      <c r="I48" s="5">
        <v>-0.66817665666000003</v>
      </c>
      <c r="J48" s="122">
        <f t="shared" si="1"/>
        <v>0</v>
      </c>
      <c r="K48" s="122">
        <f t="shared" si="2"/>
        <v>0.66817665666000003</v>
      </c>
    </row>
    <row r="49" spans="1:11" x14ac:dyDescent="0.25">
      <c r="A49" s="2" t="s">
        <v>991</v>
      </c>
      <c r="B49" s="448"/>
      <c r="C49" s="71" t="str">
        <f t="shared" si="0"/>
        <v>Q2</v>
      </c>
      <c r="D49" s="57">
        <v>46113</v>
      </c>
      <c r="E49" s="5">
        <v>95.388584851000005</v>
      </c>
      <c r="G49" s="5">
        <v>103.86208066</v>
      </c>
      <c r="I49" s="5">
        <v>8.4734958108999994</v>
      </c>
      <c r="J49" s="122">
        <f t="shared" si="1"/>
        <v>-8.4734958108999994</v>
      </c>
      <c r="K49" s="122">
        <f t="shared" si="2"/>
        <v>0</v>
      </c>
    </row>
    <row r="50" spans="1:11" x14ac:dyDescent="0.25">
      <c r="A50" s="2" t="s">
        <v>992</v>
      </c>
      <c r="B50" s="448"/>
      <c r="C50" s="71" t="str">
        <f t="shared" si="0"/>
        <v>Q3</v>
      </c>
      <c r="D50" s="57">
        <v>46204</v>
      </c>
      <c r="E50" s="5">
        <v>100.52550832999999</v>
      </c>
      <c r="G50" s="5">
        <v>104.94096075</v>
      </c>
      <c r="I50" s="5">
        <v>4.4154524125999997</v>
      </c>
      <c r="J50" s="122">
        <f t="shared" si="1"/>
        <v>-4.4154524125999997</v>
      </c>
      <c r="K50" s="122">
        <f t="shared" si="2"/>
        <v>0</v>
      </c>
    </row>
    <row r="51" spans="1:11" x14ac:dyDescent="0.25">
      <c r="A51" s="2" t="s">
        <v>993</v>
      </c>
      <c r="B51" s="448"/>
      <c r="C51" s="71" t="str">
        <f t="shared" si="0"/>
        <v>Q4</v>
      </c>
      <c r="D51" s="57">
        <v>46296</v>
      </c>
      <c r="E51" s="5">
        <v>106.62685848</v>
      </c>
      <c r="G51" s="5">
        <v>104.6319439</v>
      </c>
      <c r="I51" s="5">
        <v>-1.9949145761</v>
      </c>
      <c r="J51" s="122">
        <f t="shared" si="1"/>
        <v>0</v>
      </c>
      <c r="K51" s="122">
        <f t="shared" si="2"/>
        <v>1.9949145761</v>
      </c>
    </row>
    <row r="52" spans="1:11" x14ac:dyDescent="0.25">
      <c r="A52" s="2" t="s">
        <v>994</v>
      </c>
      <c r="B52" s="448" t="str">
        <f>LEFT(A52,4)</f>
        <v>2027</v>
      </c>
      <c r="C52" s="71" t="str">
        <f t="shared" si="0"/>
        <v>Q1</v>
      </c>
      <c r="D52" s="57">
        <v>46388</v>
      </c>
      <c r="E52" s="5">
        <v>108.02203745</v>
      </c>
      <c r="G52" s="5">
        <v>104.14001232</v>
      </c>
      <c r="I52" s="5">
        <v>-3.8820251327999999</v>
      </c>
      <c r="J52" s="122">
        <f t="shared" si="1"/>
        <v>0</v>
      </c>
      <c r="K52" s="122">
        <f t="shared" si="2"/>
        <v>3.8820251327999999</v>
      </c>
    </row>
    <row r="53" spans="1:11" x14ac:dyDescent="0.25">
      <c r="A53" s="2" t="s">
        <v>995</v>
      </c>
      <c r="B53" s="448"/>
      <c r="C53" s="71" t="str">
        <f t="shared" si="0"/>
        <v>Q2</v>
      </c>
      <c r="D53" s="57">
        <v>46478</v>
      </c>
      <c r="E53" s="5">
        <v>109.01466906</v>
      </c>
      <c r="G53" s="5">
        <v>105.71149284000001</v>
      </c>
      <c r="I53" s="5">
        <v>-3.3031762286999999</v>
      </c>
      <c r="J53" s="122">
        <f t="shared" si="1"/>
        <v>0</v>
      </c>
      <c r="K53" s="122">
        <f t="shared" si="2"/>
        <v>3.3031762286999999</v>
      </c>
    </row>
    <row r="54" spans="1:11" x14ac:dyDescent="0.25">
      <c r="A54" s="2" t="s">
        <v>996</v>
      </c>
      <c r="B54" s="448"/>
      <c r="C54" s="71" t="str">
        <f t="shared" si="0"/>
        <v>Q3</v>
      </c>
      <c r="D54" s="57">
        <v>46569</v>
      </c>
      <c r="E54" s="5">
        <v>110.00861786</v>
      </c>
      <c r="G54" s="5">
        <v>106.46263101</v>
      </c>
      <c r="I54" s="5">
        <v>-3.5459868557999998</v>
      </c>
      <c r="J54" s="122">
        <f t="shared" si="1"/>
        <v>0</v>
      </c>
      <c r="K54" s="122">
        <f t="shared" si="2"/>
        <v>3.5459868557999998</v>
      </c>
    </row>
    <row r="55" spans="1:11" x14ac:dyDescent="0.25">
      <c r="A55" s="4" t="s">
        <v>997</v>
      </c>
      <c r="B55" s="448"/>
      <c r="C55" s="71" t="str">
        <f t="shared" si="0"/>
        <v>Q4</v>
      </c>
      <c r="D55" s="58">
        <v>46661</v>
      </c>
      <c r="E55" s="5">
        <v>110.90912985</v>
      </c>
      <c r="G55" s="5">
        <v>106.22041249999999</v>
      </c>
      <c r="I55" s="5">
        <v>-4.6887173539999996</v>
      </c>
      <c r="J55" s="122">
        <f t="shared" si="1"/>
        <v>0</v>
      </c>
      <c r="K55" s="122">
        <f t="shared" si="2"/>
        <v>4.6887173539999996</v>
      </c>
    </row>
    <row r="56" spans="1:11" x14ac:dyDescent="0.25">
      <c r="C56" s="260" t="s">
        <v>998</v>
      </c>
      <c r="D56"/>
      <c r="E56"/>
      <c r="G56" s="5"/>
      <c r="I56"/>
    </row>
    <row r="57" spans="1:11" x14ac:dyDescent="0.25">
      <c r="B57"/>
      <c r="C57"/>
      <c r="D57"/>
      <c r="F57"/>
      <c r="H57"/>
    </row>
    <row r="58" spans="1:11" x14ac:dyDescent="0.25">
      <c r="B58" s="4"/>
      <c r="C58" s="4" t="s">
        <v>0</v>
      </c>
      <c r="D58"/>
      <c r="F58"/>
      <c r="H58"/>
    </row>
    <row r="59" spans="1:11" x14ac:dyDescent="0.25">
      <c r="B59" s="265">
        <v>21.5</v>
      </c>
      <c r="C59" s="13">
        <v>70</v>
      </c>
      <c r="D59"/>
      <c r="F59"/>
      <c r="H59"/>
    </row>
    <row r="60" spans="1:11" x14ac:dyDescent="0.25">
      <c r="B60">
        <v>21.5</v>
      </c>
      <c r="C60" s="13">
        <v>120</v>
      </c>
      <c r="D60"/>
      <c r="F60"/>
      <c r="H60"/>
    </row>
    <row r="61" spans="1:11" x14ac:dyDescent="0.25">
      <c r="C61" s="92" t="s">
        <v>0</v>
      </c>
    </row>
    <row r="62" spans="1:11" x14ac:dyDescent="0.25">
      <c r="B62">
        <v>21.5</v>
      </c>
      <c r="C62" s="93">
        <v>-9</v>
      </c>
    </row>
    <row r="63" spans="1:11" x14ac:dyDescent="0.25">
      <c r="B63">
        <v>21.5</v>
      </c>
      <c r="C63" s="93">
        <v>10</v>
      </c>
    </row>
  </sheetData>
  <mergeCells count="7">
    <mergeCell ref="B52:B55"/>
    <mergeCell ref="B28:B31"/>
    <mergeCell ref="B32:B35"/>
    <mergeCell ref="B36:B39"/>
    <mergeCell ref="B40:B43"/>
    <mergeCell ref="B44:B47"/>
    <mergeCell ref="B48:B51"/>
  </mergeCells>
  <hyperlinks>
    <hyperlink ref="A3" location="Contents!A1" display="Return to Contents" xr:uid="{00000000-0004-0000-0300-000000000000}"/>
  </hyperlinks>
  <pageMargins left="0.7" right="0.7" top="0.75" bottom="0.75" header="0.3" footer="0.3"/>
  <pageSetup scale="52" fitToHeight="0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6">
    <pageSetUpPr fitToPage="1"/>
  </sheetPr>
  <dimension ref="A1:W128"/>
  <sheetViews>
    <sheetView workbookViewId="0"/>
  </sheetViews>
  <sheetFormatPr defaultRowHeight="13.2" x14ac:dyDescent="0.25"/>
  <cols>
    <col min="2" max="2" width="9.33203125" style="5" customWidth="1"/>
    <col min="3" max="3" width="9.33203125" style="5"/>
    <col min="5" max="7" width="9.33203125" customWidth="1"/>
    <col min="17" max="17" width="23.6640625" customWidth="1"/>
    <col min="18" max="18" width="10.44140625" customWidth="1"/>
  </cols>
  <sheetData>
    <row r="1" spans="1:23" x14ac:dyDescent="0.25">
      <c r="B1"/>
      <c r="C1"/>
    </row>
    <row r="2" spans="1:23" ht="15.6" x14ac:dyDescent="0.3">
      <c r="A2" s="31" t="s">
        <v>968</v>
      </c>
      <c r="B2"/>
      <c r="C2"/>
      <c r="W2" s="21"/>
    </row>
    <row r="3" spans="1:23" x14ac:dyDescent="0.25">
      <c r="A3" s="16" t="s">
        <v>15</v>
      </c>
      <c r="B3"/>
      <c r="C3"/>
    </row>
    <row r="4" spans="1:23" x14ac:dyDescent="0.25">
      <c r="B4" s="230"/>
      <c r="C4" s="230"/>
      <c r="D4" s="230"/>
      <c r="E4" s="230"/>
      <c r="F4" s="230"/>
      <c r="G4" s="230"/>
      <c r="H4" s="230"/>
      <c r="I4" s="230"/>
      <c r="J4" s="230"/>
    </row>
    <row r="5" spans="1:23" x14ac:dyDescent="0.25">
      <c r="B5" s="230"/>
      <c r="C5" s="230"/>
      <c r="D5" s="230"/>
      <c r="E5" s="230"/>
      <c r="F5" s="230"/>
      <c r="G5" s="230"/>
      <c r="H5" s="230"/>
      <c r="I5" s="230"/>
      <c r="J5" s="230"/>
      <c r="Q5" s="132" t="s">
        <v>329</v>
      </c>
      <c r="R5" s="133"/>
    </row>
    <row r="6" spans="1:23" x14ac:dyDescent="0.25">
      <c r="B6" s="230"/>
      <c r="C6" s="230"/>
      <c r="D6" s="230"/>
      <c r="E6" s="230"/>
      <c r="F6" s="230"/>
      <c r="G6" s="230"/>
      <c r="H6" s="230"/>
      <c r="I6" s="230"/>
      <c r="J6" s="230"/>
      <c r="Q6" s="179" t="s">
        <v>377</v>
      </c>
      <c r="R6" s="180" t="s">
        <v>286</v>
      </c>
    </row>
    <row r="7" spans="1:23" x14ac:dyDescent="0.25">
      <c r="B7" s="230"/>
      <c r="C7" s="230"/>
      <c r="D7" s="230"/>
      <c r="E7" s="230"/>
      <c r="F7" s="230"/>
      <c r="G7" s="230"/>
      <c r="H7" s="230"/>
      <c r="I7" s="230"/>
      <c r="J7" s="230"/>
    </row>
    <row r="8" spans="1:23" x14ac:dyDescent="0.25">
      <c r="B8" s="230"/>
      <c r="C8" s="230"/>
      <c r="D8" s="230"/>
      <c r="E8" s="230"/>
      <c r="F8" s="230"/>
      <c r="G8" s="230"/>
      <c r="H8" s="230"/>
      <c r="I8" s="230"/>
      <c r="J8" s="230"/>
    </row>
    <row r="9" spans="1:23" x14ac:dyDescent="0.25">
      <c r="B9" s="230"/>
      <c r="C9" s="230"/>
      <c r="D9" s="230"/>
      <c r="E9" s="230"/>
      <c r="F9" s="230"/>
      <c r="G9" s="230"/>
      <c r="H9" s="230"/>
      <c r="I9" s="230"/>
      <c r="J9" s="230"/>
    </row>
    <row r="10" spans="1:23" x14ac:dyDescent="0.25">
      <c r="B10" s="230"/>
      <c r="C10" s="230"/>
      <c r="D10" s="230"/>
      <c r="E10" s="230"/>
      <c r="F10" s="230"/>
      <c r="G10" s="230"/>
      <c r="H10" s="230"/>
      <c r="I10" s="230"/>
      <c r="J10" s="230"/>
    </row>
    <row r="11" spans="1:23" x14ac:dyDescent="0.25">
      <c r="B11" s="230"/>
      <c r="C11" s="230"/>
      <c r="D11" s="230"/>
      <c r="E11" s="230"/>
      <c r="F11" s="230"/>
      <c r="G11" s="230"/>
      <c r="H11" s="230"/>
      <c r="I11" s="230"/>
      <c r="J11" s="230"/>
    </row>
    <row r="12" spans="1:23" x14ac:dyDescent="0.25">
      <c r="B12" s="230"/>
      <c r="C12" s="230"/>
      <c r="D12" s="230"/>
      <c r="E12" s="230"/>
      <c r="F12" s="230"/>
      <c r="G12" s="230"/>
      <c r="H12" s="230"/>
      <c r="I12" s="230"/>
      <c r="J12" s="230"/>
    </row>
    <row r="13" spans="1:23" x14ac:dyDescent="0.25">
      <c r="B13" s="230"/>
      <c r="C13" s="230"/>
      <c r="D13" s="230"/>
      <c r="E13" s="230"/>
      <c r="F13" s="230"/>
      <c r="G13" s="230"/>
      <c r="H13" s="230"/>
      <c r="I13" s="230"/>
      <c r="J13" s="230"/>
    </row>
    <row r="14" spans="1:23" x14ac:dyDescent="0.25">
      <c r="B14" s="230"/>
      <c r="C14" s="230"/>
      <c r="D14" s="230"/>
      <c r="E14" s="230"/>
      <c r="F14" s="230"/>
      <c r="G14" s="230"/>
      <c r="H14" s="230"/>
      <c r="I14" s="230"/>
      <c r="J14" s="230"/>
    </row>
    <row r="15" spans="1:23" x14ac:dyDescent="0.25">
      <c r="B15" s="230"/>
      <c r="C15" s="230"/>
      <c r="D15" s="230"/>
      <c r="E15" s="230"/>
      <c r="F15" s="230"/>
      <c r="G15" s="230"/>
      <c r="H15" s="230"/>
      <c r="I15" s="230"/>
      <c r="J15" s="230"/>
    </row>
    <row r="16" spans="1:23" x14ac:dyDescent="0.25">
      <c r="B16" s="230"/>
      <c r="C16" s="230"/>
      <c r="D16" s="230"/>
      <c r="E16" s="230"/>
      <c r="F16" s="230"/>
      <c r="G16" s="230"/>
      <c r="H16" s="230"/>
      <c r="I16" s="230"/>
      <c r="J16" s="230"/>
    </row>
    <row r="17" spans="1:12" x14ac:dyDescent="0.25">
      <c r="B17" s="230"/>
      <c r="C17" s="230"/>
      <c r="D17" s="230"/>
      <c r="E17" s="230"/>
      <c r="F17" s="230"/>
      <c r="G17" s="230"/>
      <c r="H17" s="230"/>
      <c r="I17" s="230"/>
      <c r="J17" s="230"/>
    </row>
    <row r="18" spans="1:12" x14ac:dyDescent="0.25">
      <c r="B18" s="230"/>
      <c r="C18" s="230"/>
      <c r="D18" s="230"/>
      <c r="E18" s="230"/>
      <c r="F18" s="230"/>
      <c r="G18" s="230"/>
      <c r="H18" s="230"/>
      <c r="I18" s="230"/>
      <c r="J18" s="230"/>
    </row>
    <row r="19" spans="1:12" x14ac:dyDescent="0.25">
      <c r="B19" s="230"/>
      <c r="C19" s="230"/>
      <c r="D19" s="230"/>
      <c r="E19" s="230"/>
      <c r="F19" s="230"/>
      <c r="G19" s="230"/>
      <c r="H19" s="230"/>
      <c r="I19" s="230"/>
      <c r="J19" s="230"/>
    </row>
    <row r="20" spans="1:12" x14ac:dyDescent="0.25">
      <c r="B20" s="230"/>
      <c r="C20" s="230"/>
      <c r="D20" s="230"/>
      <c r="E20" s="230"/>
      <c r="F20" s="230"/>
      <c r="G20" s="230"/>
      <c r="H20" s="230"/>
      <c r="I20" s="230"/>
      <c r="J20" s="230"/>
    </row>
    <row r="21" spans="1:12" x14ac:dyDescent="0.25">
      <c r="B21" s="230"/>
      <c r="C21" s="230"/>
      <c r="D21" s="230"/>
      <c r="E21" s="230"/>
      <c r="F21" s="230"/>
      <c r="G21" s="230"/>
      <c r="H21" s="230"/>
      <c r="I21" s="230"/>
      <c r="J21" s="230"/>
    </row>
    <row r="22" spans="1:12" x14ac:dyDescent="0.25">
      <c r="B22" s="230"/>
      <c r="C22" s="230"/>
      <c r="D22" s="230"/>
      <c r="E22" s="230"/>
      <c r="F22" s="230"/>
      <c r="G22" s="230"/>
      <c r="H22" s="230"/>
      <c r="I22" s="230"/>
      <c r="J22" s="230"/>
    </row>
    <row r="23" spans="1:12" x14ac:dyDescent="0.25">
      <c r="B23" s="230"/>
      <c r="C23" s="230"/>
      <c r="D23" s="230"/>
      <c r="E23" s="230"/>
      <c r="F23" s="230"/>
      <c r="G23" s="230"/>
      <c r="H23" s="230"/>
      <c r="I23" s="230"/>
      <c r="J23" s="230"/>
    </row>
    <row r="24" spans="1:12" x14ac:dyDescent="0.25">
      <c r="B24" s="230"/>
      <c r="C24" s="230"/>
      <c r="D24" s="230"/>
      <c r="E24" s="230"/>
      <c r="F24" s="230"/>
      <c r="G24" s="230"/>
      <c r="H24" s="230"/>
      <c r="I24" s="230"/>
      <c r="J24" s="230"/>
    </row>
    <row r="25" spans="1:12" x14ac:dyDescent="0.25">
      <c r="A25" s="26"/>
      <c r="B25" s="459" t="s">
        <v>260</v>
      </c>
      <c r="C25" s="459"/>
      <c r="D25" s="26"/>
      <c r="E25" s="23"/>
      <c r="F25" s="26"/>
      <c r="G25" s="23" t="s">
        <v>287</v>
      </c>
      <c r="H25" s="23"/>
      <c r="I25" s="2"/>
      <c r="J25" s="2"/>
      <c r="K25" s="2"/>
      <c r="L25" s="2"/>
    </row>
    <row r="26" spans="1:12" x14ac:dyDescent="0.25">
      <c r="A26" s="26"/>
      <c r="B26" s="459" t="s">
        <v>172</v>
      </c>
      <c r="C26" s="459"/>
      <c r="D26" s="26"/>
      <c r="E26" s="23"/>
      <c r="F26" s="26"/>
      <c r="G26" s="459" t="s">
        <v>172</v>
      </c>
      <c r="H26" s="459"/>
      <c r="I26" s="2"/>
      <c r="J26" s="2"/>
      <c r="K26" s="2"/>
      <c r="L26" s="2"/>
    </row>
    <row r="27" spans="1:12" x14ac:dyDescent="0.25">
      <c r="A27" s="24" t="s">
        <v>1</v>
      </c>
      <c r="B27" s="24" t="s">
        <v>416</v>
      </c>
      <c r="C27" s="24" t="s">
        <v>0</v>
      </c>
      <c r="D27" s="26"/>
      <c r="E27" s="23"/>
      <c r="F27" s="24" t="s">
        <v>12</v>
      </c>
      <c r="G27" s="24" t="s">
        <v>286</v>
      </c>
      <c r="H27" s="24" t="s">
        <v>10</v>
      </c>
      <c r="I27" s="2"/>
      <c r="J27" s="2"/>
      <c r="K27" s="2"/>
      <c r="L27" s="2"/>
    </row>
    <row r="28" spans="1:12" x14ac:dyDescent="0.25">
      <c r="A28" s="1">
        <v>43831</v>
      </c>
      <c r="B28" s="62">
        <v>12.76</v>
      </c>
      <c r="C28" s="62" t="e">
        <v>#N/A</v>
      </c>
      <c r="E28" s="5"/>
      <c r="F28">
        <v>2019</v>
      </c>
      <c r="G28" s="5">
        <v>13.014351142000001</v>
      </c>
      <c r="H28" s="19"/>
    </row>
    <row r="29" spans="1:12" x14ac:dyDescent="0.25">
      <c r="A29" s="1">
        <v>43862</v>
      </c>
      <c r="B29" s="62">
        <v>12.82</v>
      </c>
      <c r="C29" s="62" t="e">
        <v>#N/A</v>
      </c>
      <c r="E29" s="5"/>
      <c r="F29">
        <v>2020</v>
      </c>
      <c r="G29" s="5">
        <v>13.155760722</v>
      </c>
      <c r="H29" s="22">
        <f>G29/G28-1</f>
        <v>1.0865665022948612E-2</v>
      </c>
    </row>
    <row r="30" spans="1:12" x14ac:dyDescent="0.25">
      <c r="A30" s="1">
        <v>43891</v>
      </c>
      <c r="B30" s="62">
        <v>13.04</v>
      </c>
      <c r="C30" s="62" t="e">
        <v>#N/A</v>
      </c>
      <c r="E30" s="5"/>
      <c r="F30">
        <v>2021</v>
      </c>
      <c r="G30" s="5">
        <v>13.657926442000001</v>
      </c>
      <c r="H30" s="22">
        <f t="shared" ref="H30:H36" si="0">G30/G29-1</f>
        <v>3.8170785453724765E-2</v>
      </c>
    </row>
    <row r="31" spans="1:12" x14ac:dyDescent="0.25">
      <c r="A31" s="1">
        <v>43922</v>
      </c>
      <c r="B31" s="62">
        <v>13.24</v>
      </c>
      <c r="C31" s="62" t="e">
        <v>#N/A</v>
      </c>
      <c r="E31" s="5"/>
      <c r="F31">
        <v>2022</v>
      </c>
      <c r="G31" s="5">
        <v>15.038708516</v>
      </c>
      <c r="H31" s="22">
        <f t="shared" si="0"/>
        <v>0.1010974894222525</v>
      </c>
    </row>
    <row r="32" spans="1:12" x14ac:dyDescent="0.25">
      <c r="A32" s="1">
        <v>43952</v>
      </c>
      <c r="B32" s="62">
        <v>13.1</v>
      </c>
      <c r="C32" s="62" t="e">
        <v>#N/A</v>
      </c>
      <c r="E32" s="5"/>
      <c r="F32">
        <v>2023</v>
      </c>
      <c r="G32" s="5">
        <v>15.998642917</v>
      </c>
      <c r="H32" s="22">
        <f t="shared" si="0"/>
        <v>6.383090675497205E-2</v>
      </c>
    </row>
    <row r="33" spans="1:8" x14ac:dyDescent="0.25">
      <c r="A33" s="1">
        <v>43983</v>
      </c>
      <c r="B33" s="62">
        <v>13.22</v>
      </c>
      <c r="C33" s="62" t="e">
        <v>#N/A</v>
      </c>
      <c r="E33" s="5"/>
      <c r="F33">
        <v>2024</v>
      </c>
      <c r="G33" s="5">
        <v>16.478019441000001</v>
      </c>
      <c r="H33" s="22">
        <f t="shared" si="0"/>
        <v>2.9963574191072206E-2</v>
      </c>
    </row>
    <row r="34" spans="1:8" x14ac:dyDescent="0.25">
      <c r="A34" s="1">
        <v>44013</v>
      </c>
      <c r="B34" s="62">
        <v>13.21</v>
      </c>
      <c r="C34" s="62" t="e">
        <v>#N/A</v>
      </c>
      <c r="E34" s="5"/>
      <c r="F34">
        <v>2025</v>
      </c>
      <c r="G34" s="5">
        <v>17.299124567</v>
      </c>
      <c r="H34" s="22">
        <f t="shared" si="0"/>
        <v>4.9830328756437448E-2</v>
      </c>
    </row>
    <row r="35" spans="1:8" x14ac:dyDescent="0.25">
      <c r="A35" s="1">
        <v>44044</v>
      </c>
      <c r="B35" s="62">
        <v>13.26</v>
      </c>
      <c r="C35" s="62" t="e">
        <v>#N/A</v>
      </c>
      <c r="E35" s="5"/>
      <c r="F35">
        <v>2026</v>
      </c>
      <c r="G35" s="5">
        <v>18.154297517</v>
      </c>
      <c r="H35" s="22">
        <f t="shared" si="0"/>
        <v>4.9434463963068831E-2</v>
      </c>
    </row>
    <row r="36" spans="1:8" x14ac:dyDescent="0.25">
      <c r="A36" s="1">
        <v>44075</v>
      </c>
      <c r="B36" s="62">
        <v>13.49</v>
      </c>
      <c r="C36" s="62" t="e">
        <v>#N/A</v>
      </c>
      <c r="E36" s="5"/>
      <c r="F36">
        <v>2027</v>
      </c>
      <c r="G36" s="5">
        <v>18.525687987000001</v>
      </c>
      <c r="H36" s="22">
        <f t="shared" si="0"/>
        <v>2.0457440980694797E-2</v>
      </c>
    </row>
    <row r="37" spans="1:8" x14ac:dyDescent="0.25">
      <c r="A37" s="1">
        <v>44105</v>
      </c>
      <c r="B37" s="62">
        <v>13.66</v>
      </c>
      <c r="C37" s="62" t="e">
        <v>#N/A</v>
      </c>
      <c r="E37" s="5"/>
      <c r="G37" s="5"/>
      <c r="H37" s="22"/>
    </row>
    <row r="38" spans="1:8" x14ac:dyDescent="0.25">
      <c r="A38" s="1">
        <v>44136</v>
      </c>
      <c r="B38" s="62">
        <v>13.31</v>
      </c>
      <c r="C38" s="62" t="e">
        <v>#N/A</v>
      </c>
      <c r="E38" s="5"/>
      <c r="G38" s="5"/>
      <c r="H38" s="22"/>
    </row>
    <row r="39" spans="1:8" x14ac:dyDescent="0.25">
      <c r="A39" s="1">
        <v>44166</v>
      </c>
      <c r="B39" s="62">
        <v>12.78</v>
      </c>
      <c r="C39" s="62" t="e">
        <v>#N/A</v>
      </c>
      <c r="E39" s="5"/>
      <c r="G39" s="5"/>
      <c r="H39" s="22"/>
    </row>
    <row r="40" spans="1:8" x14ac:dyDescent="0.25">
      <c r="A40" s="1">
        <v>44197</v>
      </c>
      <c r="B40" s="62">
        <v>12.62</v>
      </c>
      <c r="C40" s="62" t="e">
        <v>#N/A</v>
      </c>
      <c r="E40" s="5"/>
      <c r="G40" s="5"/>
      <c r="H40" s="22"/>
    </row>
    <row r="41" spans="1:8" x14ac:dyDescent="0.25">
      <c r="A41" s="1">
        <v>44228</v>
      </c>
      <c r="B41" s="62">
        <v>13.01</v>
      </c>
      <c r="C41" s="62" t="e">
        <v>#N/A</v>
      </c>
      <c r="E41" s="5"/>
      <c r="G41" s="5"/>
      <c r="H41" s="22"/>
    </row>
    <row r="42" spans="1:8" x14ac:dyDescent="0.25">
      <c r="A42" s="1">
        <v>44256</v>
      </c>
      <c r="B42" s="62">
        <v>13.24</v>
      </c>
      <c r="C42" s="62" t="e">
        <v>#N/A</v>
      </c>
      <c r="E42" s="5"/>
    </row>
    <row r="43" spans="1:8" x14ac:dyDescent="0.25">
      <c r="A43" s="1">
        <v>44287</v>
      </c>
      <c r="B43" s="62">
        <v>13.73</v>
      </c>
      <c r="C43" s="62" t="e">
        <v>#N/A</v>
      </c>
      <c r="E43" s="5"/>
    </row>
    <row r="44" spans="1:8" x14ac:dyDescent="0.25">
      <c r="A44" s="1">
        <v>44317</v>
      </c>
      <c r="B44" s="62">
        <v>13.86</v>
      </c>
      <c r="C44" s="62" t="e">
        <v>#N/A</v>
      </c>
      <c r="E44" s="5"/>
    </row>
    <row r="45" spans="1:8" x14ac:dyDescent="0.25">
      <c r="A45" s="1">
        <v>44348</v>
      </c>
      <c r="B45" s="62">
        <v>13.83</v>
      </c>
      <c r="C45" s="62" t="e">
        <v>#N/A</v>
      </c>
      <c r="E45" s="5"/>
    </row>
    <row r="46" spans="1:8" x14ac:dyDescent="0.25">
      <c r="A46" s="1">
        <v>44378</v>
      </c>
      <c r="B46" s="62">
        <v>13.83</v>
      </c>
      <c r="C46" s="62" t="e">
        <v>#N/A</v>
      </c>
      <c r="E46" s="5"/>
    </row>
    <row r="47" spans="1:8" x14ac:dyDescent="0.25">
      <c r="A47" s="1">
        <v>44409</v>
      </c>
      <c r="B47" s="62">
        <v>13.92</v>
      </c>
      <c r="C47" s="62" t="e">
        <v>#N/A</v>
      </c>
      <c r="E47" s="5"/>
    </row>
    <row r="48" spans="1:8" x14ac:dyDescent="0.25">
      <c r="A48" s="1">
        <v>44440</v>
      </c>
      <c r="B48" s="62">
        <v>14.14</v>
      </c>
      <c r="C48" s="62" t="e">
        <v>#N/A</v>
      </c>
      <c r="E48" s="5"/>
    </row>
    <row r="49" spans="1:5" x14ac:dyDescent="0.25">
      <c r="A49" s="1">
        <v>44470</v>
      </c>
      <c r="B49" s="62">
        <v>14.06</v>
      </c>
      <c r="C49" s="62" t="e">
        <v>#N/A</v>
      </c>
      <c r="E49" s="5"/>
    </row>
    <row r="50" spans="1:5" x14ac:dyDescent="0.25">
      <c r="A50" s="1">
        <v>44501</v>
      </c>
      <c r="B50" s="62">
        <v>14.07</v>
      </c>
      <c r="C50" s="62" t="e">
        <v>#N/A</v>
      </c>
      <c r="E50" s="5"/>
    </row>
    <row r="51" spans="1:5" x14ac:dyDescent="0.25">
      <c r="A51" s="1">
        <v>44531</v>
      </c>
      <c r="B51" s="62">
        <v>13.72</v>
      </c>
      <c r="C51" s="62" t="e">
        <v>#N/A</v>
      </c>
      <c r="E51" s="5"/>
    </row>
    <row r="52" spans="1:5" x14ac:dyDescent="0.25">
      <c r="A52" s="1">
        <v>44562</v>
      </c>
      <c r="B52" s="62">
        <v>13.64</v>
      </c>
      <c r="C52" s="62" t="e">
        <v>#N/A</v>
      </c>
      <c r="E52" s="5"/>
    </row>
    <row r="53" spans="1:5" x14ac:dyDescent="0.25">
      <c r="A53" s="1">
        <v>44593</v>
      </c>
      <c r="B53" s="62">
        <v>13.76</v>
      </c>
      <c r="C53" s="62" t="e">
        <v>#N/A</v>
      </c>
      <c r="E53" s="5"/>
    </row>
    <row r="54" spans="1:5" x14ac:dyDescent="0.25">
      <c r="A54" s="1">
        <v>44621</v>
      </c>
      <c r="B54" s="62">
        <v>14.41</v>
      </c>
      <c r="C54" s="62" t="e">
        <v>#N/A</v>
      </c>
      <c r="E54" s="5"/>
    </row>
    <row r="55" spans="1:5" x14ac:dyDescent="0.25">
      <c r="A55" s="1">
        <v>44652</v>
      </c>
      <c r="B55" s="62">
        <v>14.57</v>
      </c>
      <c r="C55" s="62" t="e">
        <v>#N/A</v>
      </c>
      <c r="E55" s="5"/>
    </row>
    <row r="56" spans="1:5" x14ac:dyDescent="0.25">
      <c r="A56" s="1">
        <v>44682</v>
      </c>
      <c r="B56" s="62">
        <v>14.89</v>
      </c>
      <c r="C56" s="62" t="e">
        <v>#N/A</v>
      </c>
      <c r="E56" s="5"/>
    </row>
    <row r="57" spans="1:5" x14ac:dyDescent="0.25">
      <c r="A57" s="1">
        <v>44713</v>
      </c>
      <c r="B57" s="62">
        <v>15.3</v>
      </c>
      <c r="C57" s="62" t="e">
        <v>#N/A</v>
      </c>
      <c r="E57" s="5"/>
    </row>
    <row r="58" spans="1:5" x14ac:dyDescent="0.25">
      <c r="A58" s="1">
        <v>44743</v>
      </c>
      <c r="B58" s="62">
        <v>15.31</v>
      </c>
      <c r="C58" s="62" t="e">
        <v>#N/A</v>
      </c>
      <c r="E58" s="5"/>
    </row>
    <row r="59" spans="1:5" x14ac:dyDescent="0.25">
      <c r="A59" s="1">
        <v>44774</v>
      </c>
      <c r="B59" s="62">
        <v>15.82</v>
      </c>
      <c r="C59" s="62" t="e">
        <v>#N/A</v>
      </c>
      <c r="E59" s="5"/>
    </row>
    <row r="60" spans="1:5" x14ac:dyDescent="0.25">
      <c r="A60" s="1">
        <v>44805</v>
      </c>
      <c r="B60" s="62">
        <v>16.190000000000001</v>
      </c>
      <c r="C60" s="62" t="e">
        <v>#N/A</v>
      </c>
      <c r="E60" s="5"/>
    </row>
    <row r="61" spans="1:5" x14ac:dyDescent="0.25">
      <c r="A61" s="1">
        <v>44835</v>
      </c>
      <c r="B61" s="62">
        <v>15.99</v>
      </c>
      <c r="C61" s="62" t="e">
        <v>#N/A</v>
      </c>
      <c r="E61" s="5"/>
    </row>
    <row r="62" spans="1:5" x14ac:dyDescent="0.25">
      <c r="A62" s="1">
        <v>44866</v>
      </c>
      <c r="B62" s="62">
        <v>15.55</v>
      </c>
      <c r="C62" s="62" t="e">
        <v>#N/A</v>
      </c>
      <c r="E62" s="5"/>
    </row>
    <row r="63" spans="1:5" x14ac:dyDescent="0.25">
      <c r="A63" s="1">
        <v>44896</v>
      </c>
      <c r="B63" s="62">
        <v>14.94</v>
      </c>
      <c r="C63" s="62" t="e">
        <v>#N/A</v>
      </c>
      <c r="E63" s="5"/>
    </row>
    <row r="64" spans="1:5" x14ac:dyDescent="0.25">
      <c r="A64" s="1">
        <v>44927</v>
      </c>
      <c r="B64" s="62">
        <v>15.47</v>
      </c>
      <c r="C64" s="62" t="e">
        <v>#N/A</v>
      </c>
      <c r="E64" s="5"/>
    </row>
    <row r="65" spans="1:5" x14ac:dyDescent="0.25">
      <c r="A65" s="1">
        <v>44958</v>
      </c>
      <c r="B65" s="62">
        <v>15.98</v>
      </c>
      <c r="C65" s="62" t="e">
        <v>#N/A</v>
      </c>
      <c r="E65" s="5"/>
    </row>
    <row r="66" spans="1:5" x14ac:dyDescent="0.25">
      <c r="A66" s="1">
        <v>44986</v>
      </c>
      <c r="B66" s="62">
        <v>16.04</v>
      </c>
      <c r="C66" s="62" t="e">
        <v>#N/A</v>
      </c>
      <c r="E66" s="5"/>
    </row>
    <row r="67" spans="1:5" x14ac:dyDescent="0.25">
      <c r="A67" s="1">
        <v>45017</v>
      </c>
      <c r="B67" s="62">
        <v>16.100000000000001</v>
      </c>
      <c r="C67" s="62" t="e">
        <v>#N/A</v>
      </c>
      <c r="E67" s="5"/>
    </row>
    <row r="68" spans="1:5" x14ac:dyDescent="0.25">
      <c r="A68" s="1">
        <v>45047</v>
      </c>
      <c r="B68" s="62">
        <v>16.14</v>
      </c>
      <c r="C68" s="62" t="e">
        <v>#N/A</v>
      </c>
      <c r="E68" s="5"/>
    </row>
    <row r="69" spans="1:5" x14ac:dyDescent="0.25">
      <c r="A69" s="1">
        <v>45078</v>
      </c>
      <c r="B69" s="62">
        <v>16.09</v>
      </c>
      <c r="C69" s="62" t="e">
        <v>#N/A</v>
      </c>
      <c r="E69" s="5"/>
    </row>
    <row r="70" spans="1:5" x14ac:dyDescent="0.25">
      <c r="A70" s="1">
        <v>45108</v>
      </c>
      <c r="B70" s="62">
        <v>15.86</v>
      </c>
      <c r="C70" s="62" t="e">
        <v>#N/A</v>
      </c>
      <c r="E70" s="5"/>
    </row>
    <row r="71" spans="1:5" x14ac:dyDescent="0.25">
      <c r="A71" s="1">
        <v>45139</v>
      </c>
      <c r="B71" s="62">
        <v>15.91</v>
      </c>
      <c r="C71" s="62" t="e">
        <v>#N/A</v>
      </c>
      <c r="E71" s="5"/>
    </row>
    <row r="72" spans="1:5" x14ac:dyDescent="0.25">
      <c r="A72" s="1">
        <v>45170</v>
      </c>
      <c r="B72" s="62">
        <v>16.27</v>
      </c>
      <c r="C72" s="62" t="e">
        <v>#N/A</v>
      </c>
      <c r="E72" s="5"/>
    </row>
    <row r="73" spans="1:5" x14ac:dyDescent="0.25">
      <c r="A73" s="1">
        <v>45200</v>
      </c>
      <c r="B73" s="62">
        <v>16.48</v>
      </c>
      <c r="C73" s="62" t="e">
        <v>#N/A</v>
      </c>
      <c r="E73" s="5"/>
    </row>
    <row r="74" spans="1:5" x14ac:dyDescent="0.25">
      <c r="A74" s="1">
        <v>45231</v>
      </c>
      <c r="B74" s="62">
        <v>16.190000000000001</v>
      </c>
      <c r="C74" s="62" t="e">
        <v>#N/A</v>
      </c>
      <c r="E74" s="5"/>
    </row>
    <row r="75" spans="1:5" x14ac:dyDescent="0.25">
      <c r="A75" s="1">
        <v>45261</v>
      </c>
      <c r="B75" s="62">
        <v>15.69</v>
      </c>
      <c r="C75" s="62" t="e">
        <v>#N/A</v>
      </c>
      <c r="E75" s="5"/>
    </row>
    <row r="76" spans="1:5" x14ac:dyDescent="0.25">
      <c r="A76" s="1">
        <v>45292</v>
      </c>
      <c r="B76" s="62">
        <v>15.41</v>
      </c>
      <c r="C76" s="62" t="e">
        <v>#N/A</v>
      </c>
      <c r="E76" s="5"/>
    </row>
    <row r="77" spans="1:5" x14ac:dyDescent="0.25">
      <c r="A77" s="1">
        <v>45323</v>
      </c>
      <c r="B77" s="62">
        <v>16.100000000000001</v>
      </c>
      <c r="C77" s="62" t="e">
        <v>#N/A</v>
      </c>
      <c r="E77" s="5"/>
    </row>
    <row r="78" spans="1:5" x14ac:dyDescent="0.25">
      <c r="A78" s="1">
        <v>45352</v>
      </c>
      <c r="B78" s="62">
        <v>16.670000000000002</v>
      </c>
      <c r="C78" s="62" t="e">
        <v>#N/A</v>
      </c>
      <c r="E78" s="5"/>
    </row>
    <row r="79" spans="1:5" x14ac:dyDescent="0.25">
      <c r="A79" s="1">
        <v>45383</v>
      </c>
      <c r="B79" s="62">
        <v>16.86</v>
      </c>
      <c r="C79" s="62" t="e">
        <v>#N/A</v>
      </c>
      <c r="E79" s="5"/>
    </row>
    <row r="80" spans="1:5" x14ac:dyDescent="0.25">
      <c r="A80" s="1">
        <v>45413</v>
      </c>
      <c r="B80" s="62">
        <v>16.399999999999999</v>
      </c>
      <c r="C80" s="62" t="e">
        <v>#N/A</v>
      </c>
      <c r="E80" s="5"/>
    </row>
    <row r="81" spans="1:5" x14ac:dyDescent="0.25">
      <c r="A81" s="1">
        <v>45444</v>
      </c>
      <c r="B81" s="62">
        <v>16.38</v>
      </c>
      <c r="C81" s="62" t="e">
        <v>#N/A</v>
      </c>
      <c r="E81" s="5"/>
    </row>
    <row r="82" spans="1:5" x14ac:dyDescent="0.25">
      <c r="A82" s="1">
        <v>45474</v>
      </c>
      <c r="B82" s="62">
        <v>16.62</v>
      </c>
      <c r="C82" s="62" t="e">
        <v>#N/A</v>
      </c>
      <c r="E82" s="5"/>
    </row>
    <row r="83" spans="1:5" x14ac:dyDescent="0.25">
      <c r="A83" s="1">
        <v>45505</v>
      </c>
      <c r="B83" s="62">
        <v>16.600000000000001</v>
      </c>
      <c r="C83" s="62" t="e">
        <v>#N/A</v>
      </c>
      <c r="E83" s="5"/>
    </row>
    <row r="84" spans="1:5" x14ac:dyDescent="0.25">
      <c r="A84" s="1">
        <v>45536</v>
      </c>
      <c r="B84" s="62">
        <v>16.82</v>
      </c>
      <c r="C84" s="62" t="e">
        <v>#N/A</v>
      </c>
      <c r="E84" s="5"/>
    </row>
    <row r="85" spans="1:5" x14ac:dyDescent="0.25">
      <c r="A85" s="1">
        <v>45566</v>
      </c>
      <c r="B85" s="62">
        <v>17.09</v>
      </c>
      <c r="C85" s="62" t="e">
        <v>#N/A</v>
      </c>
      <c r="E85" s="5"/>
    </row>
    <row r="86" spans="1:5" x14ac:dyDescent="0.25">
      <c r="A86" s="1">
        <v>45597</v>
      </c>
      <c r="B86" s="62">
        <v>16.850000000000001</v>
      </c>
      <c r="C86" s="62" t="e">
        <v>#N/A</v>
      </c>
      <c r="E86" s="5"/>
    </row>
    <row r="87" spans="1:5" x14ac:dyDescent="0.25">
      <c r="A87" s="1">
        <v>45627</v>
      </c>
      <c r="B87" s="62">
        <v>16.27</v>
      </c>
      <c r="C87" s="62" t="e">
        <v>#N/A</v>
      </c>
      <c r="E87" s="5"/>
    </row>
    <row r="88" spans="1:5" x14ac:dyDescent="0.25">
      <c r="A88" s="1">
        <v>45658</v>
      </c>
      <c r="B88" s="62">
        <v>15.94</v>
      </c>
      <c r="C88" s="62" t="e">
        <v>#N/A</v>
      </c>
      <c r="E88" s="5"/>
    </row>
    <row r="89" spans="1:5" x14ac:dyDescent="0.25">
      <c r="A89" s="1">
        <v>45689</v>
      </c>
      <c r="B89" s="62">
        <v>16.43</v>
      </c>
      <c r="C89" s="62" t="e">
        <v>#N/A</v>
      </c>
      <c r="E89" s="5"/>
    </row>
    <row r="90" spans="1:5" x14ac:dyDescent="0.25">
      <c r="A90" s="1">
        <v>45717</v>
      </c>
      <c r="B90" s="62">
        <v>17.09</v>
      </c>
      <c r="C90" s="62" t="e">
        <v>#N/A</v>
      </c>
      <c r="E90" s="5"/>
    </row>
    <row r="91" spans="1:5" x14ac:dyDescent="0.25">
      <c r="A91" s="1">
        <v>45748</v>
      </c>
      <c r="B91" s="62">
        <v>17.55</v>
      </c>
      <c r="C91" s="62" t="e">
        <v>#N/A</v>
      </c>
      <c r="E91" s="5"/>
    </row>
    <row r="92" spans="1:5" x14ac:dyDescent="0.25">
      <c r="A92" s="1">
        <v>45778</v>
      </c>
      <c r="B92" s="62">
        <v>17.37</v>
      </c>
      <c r="C92" s="62" t="e">
        <v>#N/A</v>
      </c>
      <c r="E92" s="5"/>
    </row>
    <row r="93" spans="1:5" x14ac:dyDescent="0.25">
      <c r="A93" s="1">
        <v>45809</v>
      </c>
      <c r="B93" s="62">
        <v>17.47</v>
      </c>
      <c r="C93" s="62" t="e">
        <v>#N/A</v>
      </c>
      <c r="E93" s="5"/>
    </row>
    <row r="94" spans="1:5" x14ac:dyDescent="0.25">
      <c r="A94" s="1">
        <v>45839</v>
      </c>
      <c r="B94" s="62">
        <v>17.45</v>
      </c>
      <c r="C94" s="62" t="e">
        <v>#N/A</v>
      </c>
      <c r="E94" s="5"/>
    </row>
    <row r="95" spans="1:5" x14ac:dyDescent="0.25">
      <c r="A95" s="1">
        <v>45870</v>
      </c>
      <c r="B95" s="62">
        <v>17.61</v>
      </c>
      <c r="C95" s="62" t="e">
        <v>#N/A</v>
      </c>
      <c r="E95" s="5"/>
    </row>
    <row r="96" spans="1:5" x14ac:dyDescent="0.25">
      <c r="A96" s="1">
        <v>45901</v>
      </c>
      <c r="B96" s="62">
        <v>18.079999999999998</v>
      </c>
      <c r="C96" s="62" t="e">
        <v>#N/A</v>
      </c>
      <c r="E96" s="5"/>
    </row>
    <row r="97" spans="1:5" x14ac:dyDescent="0.25">
      <c r="A97" s="1">
        <v>45931</v>
      </c>
      <c r="B97" s="62">
        <v>17.97</v>
      </c>
      <c r="C97" s="62" t="e">
        <v>#N/A</v>
      </c>
      <c r="E97" s="5"/>
    </row>
    <row r="98" spans="1:5" x14ac:dyDescent="0.25">
      <c r="A98" s="1">
        <v>45962</v>
      </c>
      <c r="B98" s="62">
        <v>17.78</v>
      </c>
      <c r="C98" s="62" t="e">
        <v>#N/A</v>
      </c>
      <c r="E98" s="5"/>
    </row>
    <row r="99" spans="1:5" x14ac:dyDescent="0.25">
      <c r="A99" s="1">
        <v>45992</v>
      </c>
      <c r="B99" s="62">
        <v>17.239999999999998</v>
      </c>
      <c r="C99" s="62" t="e">
        <v>#N/A</v>
      </c>
      <c r="E99" s="5"/>
    </row>
    <row r="100" spans="1:5" x14ac:dyDescent="0.25">
      <c r="A100" s="1">
        <v>46023</v>
      </c>
      <c r="B100" s="62">
        <v>17.45</v>
      </c>
      <c r="C100" s="62" t="e">
        <v>#N/A</v>
      </c>
      <c r="E100" s="5"/>
    </row>
    <row r="101" spans="1:5" x14ac:dyDescent="0.25">
      <c r="A101" s="1">
        <v>46054</v>
      </c>
      <c r="B101" s="62">
        <v>17.649999999999999</v>
      </c>
      <c r="C101" s="62" t="e">
        <v>#N/A</v>
      </c>
      <c r="E101" s="5"/>
    </row>
    <row r="102" spans="1:5" x14ac:dyDescent="0.25">
      <c r="A102" s="1">
        <v>46082</v>
      </c>
      <c r="B102" s="62">
        <v>18.170909999999999</v>
      </c>
      <c r="C102" s="62" t="e">
        <v>#N/A</v>
      </c>
      <c r="E102" s="5"/>
    </row>
    <row r="103" spans="1:5" x14ac:dyDescent="0.25">
      <c r="A103" s="1">
        <v>46113</v>
      </c>
      <c r="B103" s="62">
        <v>18.571370000000002</v>
      </c>
      <c r="C103" s="62">
        <v>18.571370000000002</v>
      </c>
      <c r="E103" s="5"/>
    </row>
    <row r="104" spans="1:5" x14ac:dyDescent="0.25">
      <c r="A104" s="1">
        <v>46143</v>
      </c>
      <c r="B104" s="62" t="e">
        <v>#N/A</v>
      </c>
      <c r="C104" s="62">
        <v>18.25346</v>
      </c>
      <c r="E104" s="5"/>
    </row>
    <row r="105" spans="1:5" x14ac:dyDescent="0.25">
      <c r="A105" s="1">
        <v>46174</v>
      </c>
      <c r="B105" s="62" t="e">
        <v>#N/A</v>
      </c>
      <c r="C105" s="62">
        <v>18.33586</v>
      </c>
      <c r="E105" s="5"/>
    </row>
    <row r="106" spans="1:5" x14ac:dyDescent="0.25">
      <c r="A106" s="1">
        <v>46204</v>
      </c>
      <c r="B106" s="62" t="e">
        <v>#N/A</v>
      </c>
      <c r="C106" s="62">
        <v>18.246739999999999</v>
      </c>
      <c r="E106" s="5"/>
    </row>
    <row r="107" spans="1:5" x14ac:dyDescent="0.25">
      <c r="A107" s="1">
        <v>46235</v>
      </c>
      <c r="B107" s="62" t="e">
        <v>#N/A</v>
      </c>
      <c r="C107" s="62">
        <v>18.232959999999999</v>
      </c>
      <c r="E107" s="5"/>
    </row>
    <row r="108" spans="1:5" x14ac:dyDescent="0.25">
      <c r="A108" s="1">
        <v>46266</v>
      </c>
      <c r="B108" s="62" t="e">
        <v>#N/A</v>
      </c>
      <c r="C108" s="62">
        <v>18.654620000000001</v>
      </c>
      <c r="E108" s="5"/>
    </row>
    <row r="109" spans="1:5" x14ac:dyDescent="0.25">
      <c r="A109" s="1">
        <v>46296</v>
      </c>
      <c r="B109" s="62" t="e">
        <v>#N/A</v>
      </c>
      <c r="C109" s="62">
        <v>18.506319999999999</v>
      </c>
      <c r="E109" s="5"/>
    </row>
    <row r="110" spans="1:5" x14ac:dyDescent="0.25">
      <c r="A110" s="1">
        <v>46327</v>
      </c>
      <c r="B110" s="62" t="e">
        <v>#N/A</v>
      </c>
      <c r="C110" s="62">
        <v>18.263680000000001</v>
      </c>
      <c r="E110" s="5"/>
    </row>
    <row r="111" spans="1:5" x14ac:dyDescent="0.25">
      <c r="A111" s="1">
        <v>46357</v>
      </c>
      <c r="B111" s="62" t="e">
        <v>#N/A</v>
      </c>
      <c r="C111" s="62">
        <v>17.729399999999998</v>
      </c>
      <c r="E111" s="5"/>
    </row>
    <row r="112" spans="1:5" x14ac:dyDescent="0.25">
      <c r="A112" s="1">
        <v>46388</v>
      </c>
      <c r="B112" s="62" t="e">
        <v>#N/A</v>
      </c>
      <c r="C112" s="62">
        <v>18.018380000000001</v>
      </c>
      <c r="E112" s="5"/>
    </row>
    <row r="113" spans="1:5" x14ac:dyDescent="0.25">
      <c r="A113" s="1">
        <v>46419</v>
      </c>
      <c r="B113" s="62" t="e">
        <v>#N/A</v>
      </c>
      <c r="C113" s="62">
        <v>18.0443</v>
      </c>
      <c r="E113" s="5"/>
    </row>
    <row r="114" spans="1:5" x14ac:dyDescent="0.25">
      <c r="A114" s="1">
        <v>46447</v>
      </c>
      <c r="B114" s="62" t="e">
        <v>#N/A</v>
      </c>
      <c r="C114" s="62">
        <v>18.439530000000001</v>
      </c>
      <c r="E114" s="5"/>
    </row>
    <row r="115" spans="1:5" x14ac:dyDescent="0.25">
      <c r="A115" s="1">
        <v>46478</v>
      </c>
      <c r="B115" s="62" t="e">
        <v>#N/A</v>
      </c>
      <c r="C115" s="62">
        <v>19.060199999999998</v>
      </c>
      <c r="E115" s="5"/>
    </row>
    <row r="116" spans="1:5" x14ac:dyDescent="0.25">
      <c r="A116" s="1">
        <v>46508</v>
      </c>
      <c r="B116" s="62" t="e">
        <v>#N/A</v>
      </c>
      <c r="C116" s="62">
        <v>18.634060000000002</v>
      </c>
      <c r="E116" s="5"/>
    </row>
    <row r="117" spans="1:5" x14ac:dyDescent="0.25">
      <c r="A117" s="1">
        <v>46539</v>
      </c>
      <c r="B117" s="62" t="e">
        <v>#N/A</v>
      </c>
      <c r="C117" s="62">
        <v>18.67501</v>
      </c>
      <c r="E117" s="5"/>
    </row>
    <row r="118" spans="1:5" x14ac:dyDescent="0.25">
      <c r="A118" s="1">
        <v>46569</v>
      </c>
      <c r="B118" s="62" t="e">
        <v>#N/A</v>
      </c>
      <c r="C118" s="62">
        <v>18.578970000000002</v>
      </c>
      <c r="E118" s="5"/>
    </row>
    <row r="119" spans="1:5" x14ac:dyDescent="0.25">
      <c r="A119" s="1">
        <v>46600</v>
      </c>
      <c r="B119" s="62" t="e">
        <v>#N/A</v>
      </c>
      <c r="C119" s="62">
        <v>18.52656</v>
      </c>
      <c r="E119" s="5"/>
    </row>
    <row r="120" spans="1:5" x14ac:dyDescent="0.25">
      <c r="A120" s="1">
        <v>46631</v>
      </c>
      <c r="B120" s="62" t="e">
        <v>#N/A</v>
      </c>
      <c r="C120" s="62">
        <v>18.98413</v>
      </c>
      <c r="E120" s="5"/>
    </row>
    <row r="121" spans="1:5" x14ac:dyDescent="0.25">
      <c r="A121" s="1">
        <v>46661</v>
      </c>
      <c r="B121" s="62" t="e">
        <v>#N/A</v>
      </c>
      <c r="C121" s="62">
        <v>18.75489</v>
      </c>
      <c r="E121" s="5"/>
    </row>
    <row r="122" spans="1:5" x14ac:dyDescent="0.25">
      <c r="A122" s="1">
        <v>46692</v>
      </c>
      <c r="B122" s="62" t="e">
        <v>#N/A</v>
      </c>
      <c r="C122" s="62">
        <v>18.648949999999999</v>
      </c>
      <c r="E122" s="5"/>
    </row>
    <row r="123" spans="1:5" x14ac:dyDescent="0.25">
      <c r="A123" s="42">
        <v>46722</v>
      </c>
      <c r="B123" s="62" t="e">
        <v>#N/A</v>
      </c>
      <c r="C123" s="62">
        <v>18.114100000000001</v>
      </c>
      <c r="E123" s="5"/>
    </row>
    <row r="124" spans="1:5" x14ac:dyDescent="0.25">
      <c r="A124" s="260" t="s">
        <v>998</v>
      </c>
      <c r="E124" s="5"/>
    </row>
    <row r="126" spans="1:5" x14ac:dyDescent="0.25">
      <c r="A126" s="4"/>
      <c r="B126" s="21" t="s">
        <v>328</v>
      </c>
    </row>
    <row r="127" spans="1:5" x14ac:dyDescent="0.25">
      <c r="A127">
        <v>5.5</v>
      </c>
      <c r="B127">
        <v>0</v>
      </c>
    </row>
    <row r="128" spans="1:5" x14ac:dyDescent="0.25">
      <c r="A128">
        <v>5.5</v>
      </c>
      <c r="B128">
        <v>4</v>
      </c>
    </row>
  </sheetData>
  <mergeCells count="3">
    <mergeCell ref="B25:C25"/>
    <mergeCell ref="B26:C26"/>
    <mergeCell ref="G26:H26"/>
  </mergeCells>
  <conditionalFormatting sqref="B28:C123">
    <cfRule type="expression" dxfId="3" priority="2" stopIfTrue="1">
      <formula>ISNA(B28)</formula>
    </cfRule>
  </conditionalFormatting>
  <hyperlinks>
    <hyperlink ref="A3" location="Contents!A1" display="Return to Contents" xr:uid="{00000000-0004-0000-1E00-000000000000}"/>
  </hyperlinks>
  <pageMargins left="0.75" right="0.75" top="1" bottom="1" header="0.5" footer="0.5"/>
  <pageSetup scale="89" fitToHeight="3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0DADF-B25D-44B3-BEC6-DCB763C3502F}">
  <sheetPr codeName="Sheet35">
    <pageSetUpPr fitToPage="1"/>
  </sheetPr>
  <dimension ref="A1:AF190"/>
  <sheetViews>
    <sheetView zoomScale="99" zoomScaleNormal="99" workbookViewId="0"/>
  </sheetViews>
  <sheetFormatPr defaultRowHeight="13.2" x14ac:dyDescent="0.25"/>
  <cols>
    <col min="2" max="3" width="8.6640625" style="5"/>
    <col min="14" max="14" width="8.6640625" style="422"/>
    <col min="18" max="18" width="8.6640625" style="422"/>
    <col min="31" max="31" width="23.6640625" bestFit="1" customWidth="1"/>
    <col min="32" max="32" width="11.5546875" bestFit="1" customWidth="1"/>
  </cols>
  <sheetData>
    <row r="1" spans="1:32" x14ac:dyDescent="0.25">
      <c r="B1"/>
      <c r="C1"/>
    </row>
    <row r="2" spans="1:32" ht="15.6" x14ac:dyDescent="0.3">
      <c r="A2" s="31" t="s">
        <v>968</v>
      </c>
      <c r="B2"/>
      <c r="C2"/>
    </row>
    <row r="3" spans="1:32" x14ac:dyDescent="0.25">
      <c r="A3" s="201" t="s">
        <v>15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</row>
    <row r="4" spans="1:32" x14ac:dyDescent="0.25">
      <c r="B4" s="230"/>
      <c r="C4" s="230"/>
      <c r="D4" s="230"/>
      <c r="E4" s="230"/>
      <c r="F4" s="230"/>
      <c r="G4" s="230"/>
      <c r="H4" s="230"/>
      <c r="I4" s="230"/>
      <c r="J4" s="230"/>
      <c r="K4" s="230"/>
    </row>
    <row r="5" spans="1:32" x14ac:dyDescent="0.25">
      <c r="B5" s="230"/>
      <c r="C5" s="230"/>
      <c r="D5" s="230"/>
      <c r="E5" s="230"/>
      <c r="F5" s="230"/>
      <c r="G5" s="230"/>
      <c r="H5" s="230"/>
      <c r="I5" s="230"/>
      <c r="J5" s="230"/>
      <c r="K5" s="230"/>
      <c r="AE5" s="132" t="s">
        <v>329</v>
      </c>
      <c r="AF5" s="133"/>
    </row>
    <row r="6" spans="1:32" x14ac:dyDescent="0.25">
      <c r="B6" s="230"/>
      <c r="C6" s="230"/>
      <c r="D6" s="230"/>
      <c r="E6" s="230"/>
      <c r="F6" s="230"/>
      <c r="G6" s="230"/>
      <c r="H6" s="230"/>
      <c r="I6" s="230"/>
      <c r="J6" s="230"/>
      <c r="K6" s="230"/>
      <c r="AE6" s="164" t="s">
        <v>75</v>
      </c>
      <c r="AF6" s="274" t="s">
        <v>493</v>
      </c>
    </row>
    <row r="7" spans="1:32" x14ac:dyDescent="0.25">
      <c r="B7" s="230"/>
      <c r="C7" s="230"/>
      <c r="D7" s="230"/>
      <c r="E7" s="230"/>
      <c r="F7" s="230"/>
      <c r="G7" s="230"/>
      <c r="H7" s="230"/>
      <c r="I7" s="230"/>
      <c r="J7" s="230"/>
      <c r="K7" s="230"/>
      <c r="AE7" s="164" t="s">
        <v>344</v>
      </c>
      <c r="AF7" s="274" t="s">
        <v>492</v>
      </c>
    </row>
    <row r="8" spans="1:32" x14ac:dyDescent="0.25">
      <c r="B8" s="230"/>
      <c r="C8" s="230"/>
      <c r="D8" s="230"/>
      <c r="E8" s="230"/>
      <c r="F8" s="230"/>
      <c r="G8" s="230"/>
      <c r="H8" s="230"/>
      <c r="I8" s="230"/>
      <c r="J8" s="230"/>
      <c r="K8" s="230"/>
      <c r="AE8" s="166" t="s">
        <v>52</v>
      </c>
      <c r="AF8" s="229" t="s">
        <v>494</v>
      </c>
    </row>
    <row r="9" spans="1:32" x14ac:dyDescent="0.25">
      <c r="B9" s="230"/>
      <c r="C9" s="230"/>
      <c r="D9" s="230"/>
      <c r="E9" s="230"/>
      <c r="F9" s="230"/>
      <c r="G9" s="230"/>
      <c r="H9" s="230"/>
      <c r="I9" s="230"/>
      <c r="J9" s="230"/>
      <c r="K9" s="230"/>
      <c r="AE9" s="165" t="s">
        <v>79</v>
      </c>
      <c r="AF9" s="229" t="s">
        <v>497</v>
      </c>
    </row>
    <row r="10" spans="1:32" x14ac:dyDescent="0.25">
      <c r="B10" s="230"/>
      <c r="C10" s="230"/>
      <c r="D10" s="230"/>
      <c r="E10" s="230"/>
      <c r="F10" s="230"/>
      <c r="G10" s="230"/>
      <c r="H10" s="230"/>
      <c r="I10" s="230"/>
      <c r="J10" s="230"/>
      <c r="K10" s="230"/>
      <c r="AE10" s="165" t="s">
        <v>72</v>
      </c>
      <c r="AF10" s="229" t="s">
        <v>597</v>
      </c>
    </row>
    <row r="11" spans="1:32" x14ac:dyDescent="0.25">
      <c r="B11" s="230"/>
      <c r="C11" s="230"/>
      <c r="D11" s="230"/>
      <c r="E11" s="230"/>
      <c r="F11" s="230"/>
      <c r="G11" s="230"/>
      <c r="H11" s="230"/>
      <c r="I11" s="230"/>
      <c r="J11" s="230"/>
      <c r="K11" s="230"/>
      <c r="AE11" s="165" t="s">
        <v>595</v>
      </c>
      <c r="AF11" s="229" t="s">
        <v>596</v>
      </c>
    </row>
    <row r="12" spans="1:32" x14ac:dyDescent="0.25">
      <c r="B12" s="230"/>
      <c r="C12" s="230"/>
      <c r="D12" s="230"/>
      <c r="E12" s="230"/>
      <c r="F12" s="230"/>
      <c r="G12" s="230"/>
      <c r="H12" s="230"/>
      <c r="I12" s="230"/>
      <c r="J12" s="230"/>
      <c r="K12" s="230"/>
      <c r="AE12" s="165" t="s">
        <v>499</v>
      </c>
      <c r="AF12" s="229" t="s">
        <v>495</v>
      </c>
    </row>
    <row r="13" spans="1:32" x14ac:dyDescent="0.25">
      <c r="B13" s="230"/>
      <c r="C13" s="230"/>
      <c r="D13" s="230"/>
      <c r="E13" s="230"/>
      <c r="F13" s="230"/>
      <c r="G13" s="230"/>
      <c r="H13" s="230"/>
      <c r="I13" s="230"/>
      <c r="J13" s="230"/>
      <c r="K13" s="230"/>
      <c r="AE13" s="165" t="s">
        <v>346</v>
      </c>
      <c r="AF13" s="229" t="s">
        <v>496</v>
      </c>
    </row>
    <row r="14" spans="1:32" x14ac:dyDescent="0.25">
      <c r="B14" s="230"/>
      <c r="C14" s="230"/>
      <c r="D14" s="230"/>
      <c r="E14" s="230"/>
      <c r="F14" s="230"/>
      <c r="G14" s="230"/>
      <c r="H14" s="230"/>
      <c r="I14" s="230"/>
      <c r="J14" s="230"/>
      <c r="K14" s="230"/>
      <c r="AE14" s="165" t="s">
        <v>354</v>
      </c>
      <c r="AF14" s="229" t="s">
        <v>498</v>
      </c>
    </row>
    <row r="15" spans="1:32" x14ac:dyDescent="0.25">
      <c r="B15" s="230"/>
      <c r="C15" s="230"/>
      <c r="D15" s="230"/>
      <c r="E15" s="230"/>
      <c r="F15" s="230"/>
      <c r="G15" s="230"/>
      <c r="H15" s="230"/>
      <c r="I15" s="230"/>
      <c r="J15" s="230"/>
      <c r="K15" s="230"/>
      <c r="AE15" s="165" t="s">
        <v>345</v>
      </c>
      <c r="AF15" s="229" t="s">
        <v>491</v>
      </c>
    </row>
    <row r="16" spans="1:32" x14ac:dyDescent="0.25">
      <c r="B16" s="230"/>
      <c r="C16" s="230"/>
      <c r="D16" s="230"/>
      <c r="E16" s="230"/>
      <c r="F16" s="230"/>
      <c r="G16" s="230"/>
      <c r="H16" s="230"/>
      <c r="I16" s="230"/>
      <c r="J16" s="230"/>
      <c r="K16" s="230"/>
      <c r="AE16" s="165" t="s">
        <v>75</v>
      </c>
      <c r="AF16" s="229" t="s">
        <v>599</v>
      </c>
    </row>
    <row r="17" spans="1:32" x14ac:dyDescent="0.25">
      <c r="B17" s="230"/>
      <c r="C17" s="230"/>
      <c r="D17" s="230"/>
      <c r="E17" s="230"/>
      <c r="F17" s="230"/>
      <c r="G17" s="230"/>
      <c r="H17" s="230"/>
      <c r="I17" s="230"/>
      <c r="J17" s="230"/>
      <c r="K17" s="230"/>
      <c r="AE17" s="165" t="s">
        <v>33</v>
      </c>
      <c r="AF17" s="229" t="s">
        <v>600</v>
      </c>
    </row>
    <row r="18" spans="1:32" x14ac:dyDescent="0.25"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AE18" s="165" t="s">
        <v>595</v>
      </c>
      <c r="AF18" s="229" t="s">
        <v>601</v>
      </c>
    </row>
    <row r="19" spans="1:32" x14ac:dyDescent="0.25">
      <c r="B19" s="230"/>
      <c r="C19" s="230"/>
      <c r="D19" s="230"/>
      <c r="E19" s="230"/>
      <c r="F19" s="230"/>
      <c r="G19" s="230"/>
      <c r="H19" s="230"/>
      <c r="I19" s="230"/>
      <c r="J19" s="230"/>
      <c r="K19" s="230"/>
      <c r="AE19" s="165" t="s">
        <v>616</v>
      </c>
      <c r="AF19" s="229" t="s">
        <v>602</v>
      </c>
    </row>
    <row r="20" spans="1:32" ht="13.2" customHeight="1" x14ac:dyDescent="0.25">
      <c r="B20" s="230"/>
      <c r="C20" s="230"/>
      <c r="D20" s="230"/>
      <c r="E20" s="230"/>
      <c r="F20" s="230"/>
      <c r="G20" s="230"/>
      <c r="H20" s="230"/>
      <c r="I20" s="230"/>
      <c r="J20" s="230"/>
      <c r="K20" s="230"/>
      <c r="AE20" s="165" t="s">
        <v>617</v>
      </c>
      <c r="AF20" s="229" t="s">
        <v>603</v>
      </c>
    </row>
    <row r="21" spans="1:32" x14ac:dyDescent="0.25">
      <c r="B21" s="230"/>
      <c r="C21" s="230"/>
      <c r="D21" s="230"/>
      <c r="E21" s="230"/>
      <c r="F21" s="230"/>
      <c r="G21" s="230"/>
      <c r="H21" s="230"/>
      <c r="I21" s="230"/>
      <c r="J21" s="230"/>
      <c r="K21" s="230"/>
      <c r="AE21" s="165" t="s">
        <v>52</v>
      </c>
      <c r="AF21" s="229" t="s">
        <v>604</v>
      </c>
    </row>
    <row r="22" spans="1:32" x14ac:dyDescent="0.25">
      <c r="B22" s="230"/>
      <c r="C22" s="230"/>
      <c r="D22" s="230"/>
      <c r="E22" s="230"/>
      <c r="F22" s="230"/>
      <c r="G22" s="230"/>
      <c r="H22" s="230"/>
      <c r="I22" s="230"/>
      <c r="J22" s="230"/>
      <c r="K22" s="230"/>
      <c r="N22" s="423"/>
      <c r="R22" s="423"/>
      <c r="AE22" s="165" t="s">
        <v>618</v>
      </c>
      <c r="AF22" s="229" t="s">
        <v>605</v>
      </c>
    </row>
    <row r="23" spans="1:32" x14ac:dyDescent="0.25">
      <c r="B23" s="230"/>
      <c r="C23" s="230"/>
      <c r="D23" s="230"/>
      <c r="E23" s="230"/>
      <c r="F23" s="230"/>
      <c r="G23" s="230"/>
      <c r="H23" s="230"/>
      <c r="I23" s="230"/>
      <c r="J23" s="230"/>
      <c r="K23" s="230"/>
      <c r="AE23" s="165" t="s">
        <v>34</v>
      </c>
      <c r="AF23" s="229" t="s">
        <v>606</v>
      </c>
    </row>
    <row r="24" spans="1:32" x14ac:dyDescent="0.25">
      <c r="B24" s="230"/>
      <c r="C24" s="230"/>
      <c r="D24" s="230"/>
      <c r="E24" s="230"/>
      <c r="F24" s="230"/>
      <c r="G24" s="230"/>
      <c r="H24" s="230"/>
      <c r="I24" s="230"/>
      <c r="J24" s="230"/>
      <c r="K24" s="230"/>
      <c r="AE24" s="165" t="s">
        <v>499</v>
      </c>
      <c r="AF24" s="229" t="s">
        <v>607</v>
      </c>
    </row>
    <row r="25" spans="1:32" x14ac:dyDescent="0.25">
      <c r="B25" s="34" t="s">
        <v>956</v>
      </c>
      <c r="C25" s="34"/>
      <c r="D25" s="34"/>
      <c r="E25" s="34"/>
      <c r="F25" s="34"/>
      <c r="G25" s="34"/>
      <c r="H25" s="34"/>
      <c r="I25" s="34"/>
      <c r="K25" s="212" t="s">
        <v>955</v>
      </c>
      <c r="L25" s="33"/>
      <c r="M25" s="33"/>
      <c r="N25" s="424"/>
      <c r="O25" s="33"/>
      <c r="P25" s="33"/>
      <c r="Q25" s="33"/>
      <c r="R25" s="424"/>
      <c r="S25" s="33"/>
      <c r="T25" s="33"/>
      <c r="U25" s="33"/>
      <c r="V25" s="33"/>
      <c r="W25" s="33"/>
      <c r="X25" s="33"/>
      <c r="Y25" s="33"/>
      <c r="Z25" s="33"/>
      <c r="AA25" s="33"/>
      <c r="AB25" s="33"/>
      <c r="AE25" s="165" t="s">
        <v>71</v>
      </c>
      <c r="AF25" s="229" t="s">
        <v>608</v>
      </c>
    </row>
    <row r="26" spans="1:32" x14ac:dyDescent="0.25">
      <c r="A26" s="2"/>
      <c r="B26" s="29" t="s">
        <v>55</v>
      </c>
      <c r="C26" s="29"/>
      <c r="D26" s="29"/>
      <c r="E26" s="29" t="s">
        <v>57</v>
      </c>
      <c r="F26" s="465" t="s">
        <v>621</v>
      </c>
      <c r="G26" s="465"/>
      <c r="H26" s="29" t="s">
        <v>6</v>
      </c>
      <c r="I26" s="29" t="s">
        <v>5</v>
      </c>
      <c r="K26" s="29"/>
      <c r="L26" s="29"/>
      <c r="M26" s="29"/>
      <c r="N26" s="425"/>
      <c r="O26" s="29"/>
      <c r="P26" s="29"/>
      <c r="Q26" s="29"/>
      <c r="R26" s="425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165" t="s">
        <v>440</v>
      </c>
      <c r="AF26" s="229" t="s">
        <v>609</v>
      </c>
    </row>
    <row r="27" spans="1:32" x14ac:dyDescent="0.25">
      <c r="A27" s="4" t="s">
        <v>12</v>
      </c>
      <c r="B27" s="27" t="s">
        <v>56</v>
      </c>
      <c r="C27" s="27" t="s">
        <v>33</v>
      </c>
      <c r="D27" s="27" t="s">
        <v>52</v>
      </c>
      <c r="E27" s="27" t="s">
        <v>60</v>
      </c>
      <c r="F27" s="86" t="s">
        <v>72</v>
      </c>
      <c r="G27" s="86" t="s">
        <v>595</v>
      </c>
      <c r="H27" s="27" t="s">
        <v>59</v>
      </c>
      <c r="I27" s="27" t="s">
        <v>58</v>
      </c>
      <c r="J27" s="8"/>
      <c r="K27" s="27" t="str">
        <f>AE16</f>
        <v>Natural gas</v>
      </c>
      <c r="L27" s="27" t="s">
        <v>33</v>
      </c>
      <c r="M27" s="27" t="str">
        <f>AE18</f>
        <v>Wind</v>
      </c>
      <c r="N27" s="426" t="s">
        <v>72</v>
      </c>
      <c r="O27" s="86" t="str">
        <f>AE19</f>
        <v>Solar photovoltaic</v>
      </c>
      <c r="P27" s="86" t="str">
        <f>AE20</f>
        <v>Solar thermal</v>
      </c>
      <c r="Q27" s="86" t="str">
        <f>AE21</f>
        <v>Nuclear</v>
      </c>
      <c r="R27" s="426" t="s">
        <v>79</v>
      </c>
      <c r="S27" s="86" t="str">
        <f>AE28</f>
        <v>Conventional hydroelectric</v>
      </c>
      <c r="T27" s="86" t="str">
        <f>AE29</f>
        <v>Pumped storage hydroelectric</v>
      </c>
      <c r="U27" s="86" t="s">
        <v>6</v>
      </c>
      <c r="V27" s="86" t="str">
        <f>AE22</f>
        <v>Battery storage</v>
      </c>
      <c r="W27" s="86" t="str">
        <f>AE23</f>
        <v>Petroleum</v>
      </c>
      <c r="X27" s="86" t="str">
        <f>AE24</f>
        <v>Other gases</v>
      </c>
      <c r="Y27" s="86" t="str">
        <f>AE25</f>
        <v>Geothermal</v>
      </c>
      <c r="Z27" s="86" t="str">
        <f>AE26</f>
        <v>Waste biomass</v>
      </c>
      <c r="AA27" s="86" t="str">
        <f>AE27</f>
        <v>Wood biomass</v>
      </c>
      <c r="AB27" s="86" t="str">
        <f>AE30</f>
        <v>Other nonreenwble sources</v>
      </c>
      <c r="AC27" s="29"/>
      <c r="AD27" s="17"/>
      <c r="AE27" s="165" t="s">
        <v>80</v>
      </c>
      <c r="AF27" s="229" t="s">
        <v>610</v>
      </c>
    </row>
    <row r="28" spans="1:32" x14ac:dyDescent="0.25">
      <c r="A28">
        <v>2016</v>
      </c>
      <c r="B28" s="418">
        <v>1.2803438195999999</v>
      </c>
      <c r="C28" s="418">
        <v>1.2296627001</v>
      </c>
      <c r="D28" s="418">
        <v>0.80569394799999994</v>
      </c>
      <c r="E28" s="418">
        <v>0.26632592190999999</v>
      </c>
      <c r="F28" s="418">
        <v>3.5497380290999997E-2</v>
      </c>
      <c r="G28" s="418">
        <v>0.22679029306000001</v>
      </c>
      <c r="H28" s="419">
        <v>3.4112482391000003E-2</v>
      </c>
      <c r="I28" s="418">
        <v>3.9189772170000001</v>
      </c>
      <c r="J28">
        <v>2016</v>
      </c>
      <c r="K28" s="55">
        <v>430.3553</v>
      </c>
      <c r="L28" s="55">
        <v>264.34269999999998</v>
      </c>
      <c r="M28" s="55">
        <v>81.197999999999993</v>
      </c>
      <c r="N28" s="427">
        <f>SUM(O28:P28)</f>
        <v>21.630599999999998</v>
      </c>
      <c r="O28" s="55">
        <v>19.872699999999998</v>
      </c>
      <c r="P28" s="55">
        <v>1.7579</v>
      </c>
      <c r="Q28" s="55">
        <v>99.564800000000005</v>
      </c>
      <c r="R28" s="427">
        <f>SUM(S28:T28)</f>
        <v>102.3349</v>
      </c>
      <c r="S28" s="55">
        <v>79.556200000000004</v>
      </c>
      <c r="T28" s="55">
        <v>22.778700000000001</v>
      </c>
      <c r="U28" s="55">
        <f>SUM(V28:AB28)</f>
        <v>44.163199999999989</v>
      </c>
      <c r="V28" s="55">
        <v>0.59860000000000002</v>
      </c>
      <c r="W28" s="55">
        <v>33.171799999999998</v>
      </c>
      <c r="X28" s="55">
        <v>0.36430000000000001</v>
      </c>
      <c r="Y28" s="55">
        <v>2.5165999999999999</v>
      </c>
      <c r="Z28" s="55">
        <v>4.2023000000000001</v>
      </c>
      <c r="AA28" s="55">
        <v>3.1656</v>
      </c>
      <c r="AB28" s="55">
        <v>0.14399999999999999</v>
      </c>
      <c r="AC28" s="29"/>
      <c r="AD28" s="261"/>
      <c r="AE28" s="165" t="s">
        <v>619</v>
      </c>
      <c r="AF28" s="229" t="s">
        <v>611</v>
      </c>
    </row>
    <row r="29" spans="1:32" x14ac:dyDescent="0.25">
      <c r="A29">
        <v>2017</v>
      </c>
      <c r="B29" s="418">
        <v>1.1980135336000002</v>
      </c>
      <c r="C29" s="418">
        <v>1.1978379313</v>
      </c>
      <c r="D29" s="418">
        <v>0.80494963499999994</v>
      </c>
      <c r="E29" s="418">
        <v>0.29871091006</v>
      </c>
      <c r="F29" s="418">
        <v>5.2723540126000001E-2</v>
      </c>
      <c r="G29" s="418">
        <v>0.25407402290999997</v>
      </c>
      <c r="H29" s="419">
        <v>3.1252738244000003E-2</v>
      </c>
      <c r="I29" s="418">
        <v>3.8786250654000001</v>
      </c>
      <c r="J29">
        <v>2017</v>
      </c>
      <c r="K29" s="55">
        <v>439.50889999999998</v>
      </c>
      <c r="L29" s="55">
        <v>254.38040000000001</v>
      </c>
      <c r="M29" s="55">
        <v>87.497399999999999</v>
      </c>
      <c r="N29" s="427">
        <f t="shared" ref="N29:N39" si="0">SUM(O29:P29)</f>
        <v>26.611899999999999</v>
      </c>
      <c r="O29" s="55">
        <v>24.853999999999999</v>
      </c>
      <c r="P29" s="55">
        <v>1.7579</v>
      </c>
      <c r="Q29" s="55">
        <v>99.628900000000002</v>
      </c>
      <c r="R29" s="427">
        <f t="shared" ref="R29:R39" si="1">SUM(S29:T29)</f>
        <v>102.2478</v>
      </c>
      <c r="S29" s="55">
        <v>79.437399999999997</v>
      </c>
      <c r="T29" s="55">
        <v>22.810400000000001</v>
      </c>
      <c r="U29" s="55">
        <f t="shared" ref="U29:U39" si="2">SUM(V29:AB29)</f>
        <v>43.729500000000002</v>
      </c>
      <c r="V29" s="55">
        <v>0.70789999999999997</v>
      </c>
      <c r="W29" s="55">
        <v>32.075800000000001</v>
      </c>
      <c r="X29" s="55">
        <v>0.36430000000000001</v>
      </c>
      <c r="Y29" s="55">
        <v>2.4832999999999998</v>
      </c>
      <c r="Z29" s="55">
        <v>4.2340999999999998</v>
      </c>
      <c r="AA29" s="55">
        <v>3.0424000000000002</v>
      </c>
      <c r="AB29" s="55">
        <v>0.82169999999999999</v>
      </c>
      <c r="AC29" s="29"/>
      <c r="AD29" s="261"/>
      <c r="AE29" s="165" t="s">
        <v>614</v>
      </c>
      <c r="AF29" s="229" t="s">
        <v>612</v>
      </c>
    </row>
    <row r="30" spans="1:32" x14ac:dyDescent="0.25">
      <c r="A30">
        <v>2018</v>
      </c>
      <c r="B30" s="418">
        <v>1.3685324511999999</v>
      </c>
      <c r="C30" s="418">
        <v>1.1421730106000001</v>
      </c>
      <c r="D30" s="418">
        <v>0.80708447699999997</v>
      </c>
      <c r="E30" s="418">
        <v>0.29114766448000001</v>
      </c>
      <c r="F30" s="418">
        <v>6.3252826816000002E-2</v>
      </c>
      <c r="G30" s="418">
        <v>0.27239642786000001</v>
      </c>
      <c r="H30" s="419">
        <v>3.5368412230999999E-2</v>
      </c>
      <c r="I30" s="418">
        <v>4.0208769357999996</v>
      </c>
      <c r="J30">
        <v>2018</v>
      </c>
      <c r="K30" s="55">
        <v>453.67720000000003</v>
      </c>
      <c r="L30" s="55">
        <v>240.68600000000001</v>
      </c>
      <c r="M30" s="55">
        <v>94.299300000000002</v>
      </c>
      <c r="N30" s="427">
        <f t="shared" si="0"/>
        <v>31.500499999999999</v>
      </c>
      <c r="O30" s="55">
        <v>29.742599999999999</v>
      </c>
      <c r="P30" s="55">
        <v>1.7579</v>
      </c>
      <c r="Q30" s="55">
        <v>99.432900000000004</v>
      </c>
      <c r="R30" s="427">
        <f t="shared" si="1"/>
        <v>102.41840000000001</v>
      </c>
      <c r="S30" s="55">
        <v>79.588200000000001</v>
      </c>
      <c r="T30" s="55">
        <v>22.830200000000001</v>
      </c>
      <c r="U30" s="55">
        <f t="shared" si="2"/>
        <v>41.6663</v>
      </c>
      <c r="V30" s="55">
        <v>0.89480000000000004</v>
      </c>
      <c r="W30" s="55">
        <v>30.831499999999998</v>
      </c>
      <c r="X30" s="55">
        <v>0.36430000000000001</v>
      </c>
      <c r="Y30" s="55">
        <v>2.3948999999999998</v>
      </c>
      <c r="Z30" s="55">
        <v>4.1668000000000003</v>
      </c>
      <c r="AA30" s="55">
        <v>2.8759000000000001</v>
      </c>
      <c r="AB30" s="55">
        <v>0.1381</v>
      </c>
      <c r="AC30" s="29"/>
      <c r="AD30" s="261"/>
      <c r="AE30" s="167" t="s">
        <v>615</v>
      </c>
      <c r="AF30" s="232" t="s">
        <v>613</v>
      </c>
    </row>
    <row r="31" spans="1:32" x14ac:dyDescent="0.25">
      <c r="A31">
        <v>2019</v>
      </c>
      <c r="B31" s="418">
        <v>1.4798578905999999</v>
      </c>
      <c r="C31" s="418">
        <v>0.95873199527999997</v>
      </c>
      <c r="D31" s="418">
        <v>0.80940926199999996</v>
      </c>
      <c r="E31" s="418">
        <v>0.28665204170999997</v>
      </c>
      <c r="F31" s="418">
        <v>7.1264746444999999E-2</v>
      </c>
      <c r="G31" s="418">
        <v>0.29560402480999998</v>
      </c>
      <c r="H31" s="419">
        <v>2.9066046727999999E-2</v>
      </c>
      <c r="I31" s="418">
        <v>3.9683475278000002</v>
      </c>
      <c r="J31">
        <v>2019</v>
      </c>
      <c r="K31" s="55">
        <v>459.51650000000001</v>
      </c>
      <c r="L31" s="55">
        <v>226.80930000000001</v>
      </c>
      <c r="M31" s="55">
        <v>103.4528</v>
      </c>
      <c r="N31" s="427">
        <f t="shared" si="0"/>
        <v>37.029199999999996</v>
      </c>
      <c r="O31" s="55">
        <v>35.271099999999997</v>
      </c>
      <c r="P31" s="55">
        <v>1.7581</v>
      </c>
      <c r="Q31" s="55">
        <v>98.119</v>
      </c>
      <c r="R31" s="427">
        <f t="shared" si="1"/>
        <v>102.2623</v>
      </c>
      <c r="S31" s="55">
        <v>79.483999999999995</v>
      </c>
      <c r="T31" s="55">
        <v>22.778300000000002</v>
      </c>
      <c r="U31" s="55">
        <f t="shared" si="2"/>
        <v>40.859399999999994</v>
      </c>
      <c r="V31" s="55">
        <v>1.0206</v>
      </c>
      <c r="W31" s="55">
        <v>30.031099999999999</v>
      </c>
      <c r="X31" s="55">
        <v>0.36430000000000001</v>
      </c>
      <c r="Y31" s="55">
        <v>2.5059999999999998</v>
      </c>
      <c r="Z31" s="55">
        <v>3.9403999999999999</v>
      </c>
      <c r="AA31" s="55">
        <v>2.7265999999999999</v>
      </c>
      <c r="AB31" s="55">
        <v>0.27039999999999997</v>
      </c>
      <c r="AC31" s="29"/>
      <c r="AD31" s="261"/>
    </row>
    <row r="32" spans="1:32" x14ac:dyDescent="0.25">
      <c r="A32">
        <v>2020</v>
      </c>
      <c r="B32" s="418">
        <v>1.5222990802</v>
      </c>
      <c r="C32" s="418">
        <v>0.76770158556000001</v>
      </c>
      <c r="D32" s="418">
        <v>0.78987886299999999</v>
      </c>
      <c r="E32" s="418">
        <v>0.28405931514000005</v>
      </c>
      <c r="F32" s="418">
        <v>8.8511447906000004E-2</v>
      </c>
      <c r="G32" s="418">
        <v>0.33715292219999998</v>
      </c>
      <c r="H32" s="419">
        <v>2.7249452480000002E-2</v>
      </c>
      <c r="I32" s="418">
        <v>3.8536564537999998</v>
      </c>
      <c r="J32">
        <v>2020</v>
      </c>
      <c r="K32" s="55">
        <v>468.15949999999998</v>
      </c>
      <c r="L32" s="55">
        <v>213.9503</v>
      </c>
      <c r="M32" s="55">
        <v>118.0311</v>
      </c>
      <c r="N32" s="427">
        <f t="shared" si="0"/>
        <v>47.585999999999999</v>
      </c>
      <c r="O32" s="55">
        <v>45.838099999999997</v>
      </c>
      <c r="P32" s="55">
        <v>1.7479</v>
      </c>
      <c r="Q32" s="55">
        <v>96.500600000000006</v>
      </c>
      <c r="R32" s="427">
        <f t="shared" si="1"/>
        <v>102.6521</v>
      </c>
      <c r="S32" s="55">
        <v>79.635900000000007</v>
      </c>
      <c r="T32" s="55">
        <v>23.016200000000001</v>
      </c>
      <c r="U32" s="55">
        <f t="shared" si="2"/>
        <v>37.354599999999998</v>
      </c>
      <c r="V32" s="55">
        <v>1.5113000000000001</v>
      </c>
      <c r="W32" s="55">
        <v>26.179600000000001</v>
      </c>
      <c r="X32" s="55">
        <v>0.36430000000000001</v>
      </c>
      <c r="Y32" s="55">
        <v>2.5225</v>
      </c>
      <c r="Z32" s="55">
        <v>3.8351999999999999</v>
      </c>
      <c r="AA32" s="55">
        <v>2.6972999999999998</v>
      </c>
      <c r="AB32" s="55">
        <v>0.24440000000000001</v>
      </c>
      <c r="AC32" s="29"/>
      <c r="AD32" s="261"/>
    </row>
    <row r="33" spans="1:30" x14ac:dyDescent="0.25">
      <c r="A33">
        <v>2021</v>
      </c>
      <c r="B33" s="418">
        <v>1.4766033879</v>
      </c>
      <c r="C33" s="418">
        <v>0.89243998186999995</v>
      </c>
      <c r="D33" s="418">
        <v>0.77964459499999994</v>
      </c>
      <c r="E33" s="418">
        <v>0.25039097713000003</v>
      </c>
      <c r="F33" s="418">
        <v>0.11452330057</v>
      </c>
      <c r="G33" s="418">
        <v>0.37791732656999999</v>
      </c>
      <c r="H33" s="419">
        <v>2.8854774343E-2</v>
      </c>
      <c r="I33" s="418">
        <v>3.9571812862</v>
      </c>
      <c r="J33">
        <v>2021</v>
      </c>
      <c r="K33" s="55">
        <v>473.4588</v>
      </c>
      <c r="L33" s="55">
        <v>208.32599999999999</v>
      </c>
      <c r="M33" s="55">
        <v>132.62889999999999</v>
      </c>
      <c r="N33" s="427">
        <f t="shared" si="0"/>
        <v>61.0092</v>
      </c>
      <c r="O33" s="55">
        <v>59.529200000000003</v>
      </c>
      <c r="P33" s="55">
        <v>1.48</v>
      </c>
      <c r="Q33" s="55">
        <v>95.546400000000006</v>
      </c>
      <c r="R33" s="427">
        <f t="shared" si="1"/>
        <v>102.61839999999999</v>
      </c>
      <c r="S33" s="55">
        <v>79.610699999999994</v>
      </c>
      <c r="T33" s="55">
        <v>23.0077</v>
      </c>
      <c r="U33" s="55">
        <f t="shared" si="2"/>
        <v>40.719799999999992</v>
      </c>
      <c r="V33" s="55">
        <v>4.7454000000000001</v>
      </c>
      <c r="W33" s="55">
        <v>26.783000000000001</v>
      </c>
      <c r="X33" s="55">
        <v>0.36430000000000001</v>
      </c>
      <c r="Y33" s="55">
        <v>2.5225</v>
      </c>
      <c r="Z33" s="55">
        <v>3.6520999999999999</v>
      </c>
      <c r="AA33" s="55">
        <v>2.4346999999999999</v>
      </c>
      <c r="AB33" s="55">
        <v>0.21779999999999999</v>
      </c>
      <c r="AC33" s="29"/>
      <c r="AD33" s="261"/>
    </row>
    <row r="34" spans="1:30" x14ac:dyDescent="0.25">
      <c r="A34">
        <v>2022</v>
      </c>
      <c r="B34" s="418">
        <v>1.582686971</v>
      </c>
      <c r="C34" s="418">
        <v>0.82609651799999995</v>
      </c>
      <c r="D34" s="418">
        <v>0.77153717648999998</v>
      </c>
      <c r="E34" s="418">
        <v>0.25362650325999997</v>
      </c>
      <c r="F34" s="418">
        <v>0.14284688410999999</v>
      </c>
      <c r="G34" s="418">
        <v>0.43399424068000003</v>
      </c>
      <c r="H34" s="419">
        <v>3.0008978198E-2</v>
      </c>
      <c r="I34" s="418">
        <v>4.0738875361</v>
      </c>
      <c r="J34">
        <v>2022</v>
      </c>
      <c r="K34" s="55">
        <v>483.61470000000003</v>
      </c>
      <c r="L34" s="55">
        <v>187.87209999999999</v>
      </c>
      <c r="M34" s="55">
        <v>141.27529999999999</v>
      </c>
      <c r="N34" s="427">
        <f t="shared" si="0"/>
        <v>72.247799999999998</v>
      </c>
      <c r="O34" s="55">
        <v>70.767799999999994</v>
      </c>
      <c r="P34" s="55">
        <v>1.48</v>
      </c>
      <c r="Q34" s="55">
        <v>94.658900000000003</v>
      </c>
      <c r="R34" s="427">
        <f t="shared" si="1"/>
        <v>102.8152</v>
      </c>
      <c r="S34" s="55">
        <v>79.771299999999997</v>
      </c>
      <c r="T34" s="55">
        <v>23.043900000000001</v>
      </c>
      <c r="U34" s="55">
        <f t="shared" si="2"/>
        <v>46.721400000000003</v>
      </c>
      <c r="V34" s="55">
        <v>8.9763000000000002</v>
      </c>
      <c r="W34" s="55">
        <v>29.2455</v>
      </c>
      <c r="X34" s="55">
        <v>0.36430000000000001</v>
      </c>
      <c r="Y34" s="55">
        <v>2.6486000000000001</v>
      </c>
      <c r="Z34" s="55">
        <v>2.9224000000000001</v>
      </c>
      <c r="AA34" s="55">
        <v>2.4140999999999999</v>
      </c>
      <c r="AB34" s="55">
        <v>0.1502</v>
      </c>
      <c r="AC34" s="29"/>
      <c r="AD34" s="261"/>
    </row>
    <row r="35" spans="1:30" x14ac:dyDescent="0.25">
      <c r="A35">
        <v>2023</v>
      </c>
      <c r="B35" s="418">
        <v>1.6998553446</v>
      </c>
      <c r="C35" s="418">
        <v>0.67056856603999992</v>
      </c>
      <c r="D35" s="418">
        <v>0.77487316899999992</v>
      </c>
      <c r="E35" s="418">
        <v>0.24386542413999998</v>
      </c>
      <c r="F35" s="418">
        <v>0.16458970137000001</v>
      </c>
      <c r="G35" s="418">
        <v>0.42089955724</v>
      </c>
      <c r="H35" s="419">
        <v>2.3429953875999998E-2</v>
      </c>
      <c r="I35" s="418">
        <v>4.0285410906000001</v>
      </c>
      <c r="J35">
        <v>2023</v>
      </c>
      <c r="K35" s="55">
        <v>488.90089999999998</v>
      </c>
      <c r="L35" s="55">
        <v>177.01849999999999</v>
      </c>
      <c r="M35" s="55">
        <v>147.3218</v>
      </c>
      <c r="N35" s="427">
        <f>SUM(O35:P35)</f>
        <v>91.313699999999997</v>
      </c>
      <c r="O35" s="55">
        <v>89.833699999999993</v>
      </c>
      <c r="P35" s="55">
        <v>1.48</v>
      </c>
      <c r="Q35" s="55">
        <v>95.712199999999996</v>
      </c>
      <c r="R35" s="427">
        <f t="shared" si="1"/>
        <v>102.83850000000001</v>
      </c>
      <c r="S35" s="55">
        <v>79.691100000000006</v>
      </c>
      <c r="T35" s="55">
        <v>23.147400000000001</v>
      </c>
      <c r="U35" s="55">
        <f t="shared" si="2"/>
        <v>52.258999999999986</v>
      </c>
      <c r="V35" s="55">
        <v>15.988799999999999</v>
      </c>
      <c r="W35" s="55">
        <v>27.9895</v>
      </c>
      <c r="X35" s="55">
        <v>0.36430000000000001</v>
      </c>
      <c r="Y35" s="55">
        <v>2.6958000000000002</v>
      </c>
      <c r="Z35" s="55">
        <v>2.7374999999999998</v>
      </c>
      <c r="AA35" s="55">
        <v>2.3308</v>
      </c>
      <c r="AB35" s="55">
        <v>0.15229999999999999</v>
      </c>
      <c r="AC35" s="29"/>
      <c r="AD35" s="261"/>
    </row>
    <row r="36" spans="1:30" x14ac:dyDescent="0.25">
      <c r="A36">
        <v>2024</v>
      </c>
      <c r="B36" s="418">
        <v>1.7659740927000001</v>
      </c>
      <c r="C36" s="418">
        <v>0.64767626054000005</v>
      </c>
      <c r="D36" s="418">
        <v>0.78186531000000004</v>
      </c>
      <c r="E36" s="418">
        <v>0.24177497326</v>
      </c>
      <c r="F36" s="418">
        <v>0.21872234681</v>
      </c>
      <c r="G36" s="418">
        <v>0.45167176117999996</v>
      </c>
      <c r="H36" s="419">
        <v>2.1691566096000002E-2</v>
      </c>
      <c r="I36" s="418">
        <v>4.1566270329999995</v>
      </c>
      <c r="J36">
        <v>2024</v>
      </c>
      <c r="K36" s="55">
        <v>487.89449999999999</v>
      </c>
      <c r="L36" s="55">
        <v>172.7764</v>
      </c>
      <c r="M36" s="55">
        <v>151.95089999999999</v>
      </c>
      <c r="N36" s="427">
        <f t="shared" si="0"/>
        <v>122.7161</v>
      </c>
      <c r="O36" s="55">
        <v>121.3241</v>
      </c>
      <c r="P36" s="55">
        <v>1.3919999999999999</v>
      </c>
      <c r="Q36" s="55">
        <v>96.819900000000004</v>
      </c>
      <c r="R36" s="427">
        <f t="shared" si="1"/>
        <v>102.77119999999999</v>
      </c>
      <c r="S36" s="55">
        <v>79.614599999999996</v>
      </c>
      <c r="T36" s="55">
        <v>23.156600000000001</v>
      </c>
      <c r="U36" s="55">
        <f t="shared" si="2"/>
        <v>62.228100000000012</v>
      </c>
      <c r="V36" s="55">
        <v>27.007300000000001</v>
      </c>
      <c r="W36" s="55">
        <v>27.175999999999998</v>
      </c>
      <c r="X36" s="55">
        <v>0.33629999999999999</v>
      </c>
      <c r="Y36" s="55">
        <v>2.6955</v>
      </c>
      <c r="Z36" s="55">
        <v>2.6858</v>
      </c>
      <c r="AA36" s="55">
        <v>2.2075</v>
      </c>
      <c r="AB36" s="55">
        <v>0.1197</v>
      </c>
      <c r="AC36" s="29"/>
      <c r="AD36" s="261"/>
    </row>
    <row r="37" spans="1:30" x14ac:dyDescent="0.25">
      <c r="A37">
        <v>2025</v>
      </c>
      <c r="B37" s="418">
        <v>1.7019624963000002</v>
      </c>
      <c r="C37" s="418">
        <v>0.73267861848999993</v>
      </c>
      <c r="D37" s="418">
        <v>0.78478071799999993</v>
      </c>
      <c r="E37" s="418">
        <v>0.24590121052</v>
      </c>
      <c r="F37" s="418">
        <v>0.29349883694000001</v>
      </c>
      <c r="G37" s="418">
        <v>0.46408599790999999</v>
      </c>
      <c r="H37" s="419">
        <v>2.5310638803999998E-2</v>
      </c>
      <c r="I37" s="418">
        <v>4.2752015499999994</v>
      </c>
      <c r="J37">
        <v>2025</v>
      </c>
      <c r="K37" s="55">
        <v>493.20330000000001</v>
      </c>
      <c r="L37" s="55">
        <v>168.56139999999999</v>
      </c>
      <c r="M37" s="55">
        <v>158.96340000000001</v>
      </c>
      <c r="N37" s="427">
        <f t="shared" si="0"/>
        <v>149.727</v>
      </c>
      <c r="O37" s="55">
        <v>148.33500000000001</v>
      </c>
      <c r="P37" s="55">
        <v>1.3919999999999999</v>
      </c>
      <c r="Q37" s="55">
        <v>96.866600000000005</v>
      </c>
      <c r="R37" s="427">
        <f>SUM(S37:T37)</f>
        <v>102.8152</v>
      </c>
      <c r="S37" s="55">
        <v>79.656700000000001</v>
      </c>
      <c r="T37" s="55">
        <v>23.1585</v>
      </c>
      <c r="U37" s="55">
        <f t="shared" si="2"/>
        <v>76.728499999999997</v>
      </c>
      <c r="V37" s="55">
        <v>42.244900000000001</v>
      </c>
      <c r="W37" s="55">
        <v>26.501300000000001</v>
      </c>
      <c r="X37" s="55">
        <v>0.33629999999999999</v>
      </c>
      <c r="Y37" s="55">
        <v>2.7008999999999999</v>
      </c>
      <c r="Z37" s="55">
        <v>2.6467000000000001</v>
      </c>
      <c r="AA37" s="55">
        <v>2.1434000000000002</v>
      </c>
      <c r="AB37" s="55">
        <v>0.155</v>
      </c>
      <c r="AC37" s="29"/>
      <c r="AD37" s="261"/>
    </row>
    <row r="38" spans="1:30" x14ac:dyDescent="0.25">
      <c r="A38">
        <v>2026</v>
      </c>
      <c r="B38" s="418">
        <v>1.7005120964</v>
      </c>
      <c r="C38" s="418">
        <v>0.67998737818999999</v>
      </c>
      <c r="D38" s="418">
        <v>0.79127388599999993</v>
      </c>
      <c r="E38" s="418">
        <v>0.25689467929999998</v>
      </c>
      <c r="F38" s="418">
        <v>0.34987927194999996</v>
      </c>
      <c r="G38" s="418">
        <v>0.49047594492000002</v>
      </c>
      <c r="H38" s="419">
        <v>2.7502390095000002E-2</v>
      </c>
      <c r="I38" s="418">
        <v>4.3248213618999998</v>
      </c>
      <c r="J38">
        <v>2026</v>
      </c>
      <c r="K38" s="55">
        <v>496.154</v>
      </c>
      <c r="L38" s="55">
        <v>162.79499999999999</v>
      </c>
      <c r="M38" s="55">
        <v>170.42240000000001</v>
      </c>
      <c r="N38" s="427">
        <f t="shared" si="0"/>
        <v>180.09610000000001</v>
      </c>
      <c r="O38" s="55">
        <v>178.70410000000001</v>
      </c>
      <c r="P38" s="55">
        <v>1.3919999999999999</v>
      </c>
      <c r="Q38" s="55">
        <v>97.635099999999994</v>
      </c>
      <c r="R38" s="427">
        <f t="shared" si="1"/>
        <v>103.021</v>
      </c>
      <c r="S38" s="55">
        <v>79.8065</v>
      </c>
      <c r="T38" s="55">
        <v>23.214500000000001</v>
      </c>
      <c r="U38" s="55">
        <f t="shared" si="2"/>
        <v>98.799399999999991</v>
      </c>
      <c r="V38" s="55">
        <v>64.201700000000002</v>
      </c>
      <c r="W38" s="55">
        <v>26.5444</v>
      </c>
      <c r="X38" s="55">
        <v>0.33629999999999999</v>
      </c>
      <c r="Y38" s="55">
        <v>2.7309000000000001</v>
      </c>
      <c r="Z38" s="55">
        <v>2.6930000000000001</v>
      </c>
      <c r="AA38" s="55">
        <v>2.1434000000000002</v>
      </c>
      <c r="AB38" s="55">
        <v>0.1497</v>
      </c>
      <c r="AC38" s="29"/>
      <c r="AD38" s="261"/>
    </row>
    <row r="39" spans="1:30" x14ac:dyDescent="0.25">
      <c r="A39" s="8">
        <v>2027</v>
      </c>
      <c r="B39" s="420">
        <v>1.7727972000000001</v>
      </c>
      <c r="C39" s="420">
        <v>0.65551292999999999</v>
      </c>
      <c r="D39" s="420">
        <v>0.79754330000000007</v>
      </c>
      <c r="E39" s="420">
        <v>0.25588416000000003</v>
      </c>
      <c r="F39" s="420">
        <v>0.41520140999999999</v>
      </c>
      <c r="G39" s="420">
        <v>0.52164431999999994</v>
      </c>
      <c r="H39" s="421">
        <v>2.40273072E-2</v>
      </c>
      <c r="I39" s="420">
        <v>4.4629084999999993</v>
      </c>
      <c r="J39" s="8">
        <v>2027</v>
      </c>
      <c r="K39" s="56">
        <v>498.25130000000001</v>
      </c>
      <c r="L39" s="56">
        <v>156.34</v>
      </c>
      <c r="M39" s="56">
        <v>178.7628</v>
      </c>
      <c r="N39" s="428">
        <f t="shared" si="0"/>
        <v>214.71600000000001</v>
      </c>
      <c r="O39" s="56">
        <v>213.124</v>
      </c>
      <c r="P39" s="56">
        <v>1.5920000000000001</v>
      </c>
      <c r="Q39" s="56">
        <v>97.635099999999994</v>
      </c>
      <c r="R39" s="428">
        <f t="shared" si="1"/>
        <v>103.74460000000001</v>
      </c>
      <c r="S39" s="56">
        <v>79.902100000000004</v>
      </c>
      <c r="T39" s="56">
        <v>23.842500000000001</v>
      </c>
      <c r="U39" s="56">
        <f t="shared" si="2"/>
        <v>120.14389999999999</v>
      </c>
      <c r="V39" s="56">
        <v>85.275599999999997</v>
      </c>
      <c r="W39" s="56">
        <v>26.624600000000001</v>
      </c>
      <c r="X39" s="56">
        <v>0.33629999999999999</v>
      </c>
      <c r="Y39" s="56">
        <v>2.8111000000000002</v>
      </c>
      <c r="Z39" s="56">
        <v>2.8031999999999999</v>
      </c>
      <c r="AA39" s="56">
        <v>2.1434000000000002</v>
      </c>
      <c r="AB39" s="56">
        <v>0.1497</v>
      </c>
      <c r="AC39" s="29"/>
      <c r="AD39" s="261"/>
    </row>
    <row r="40" spans="1:30" ht="13.2" customHeight="1" x14ac:dyDescent="0.25">
      <c r="A40" s="260" t="s">
        <v>998</v>
      </c>
      <c r="C40"/>
      <c r="AC40" s="29"/>
    </row>
    <row r="41" spans="1:30" ht="13.2" customHeight="1" x14ac:dyDescent="0.25">
      <c r="A41" s="260"/>
      <c r="C41"/>
      <c r="AC41" s="29"/>
    </row>
    <row r="42" spans="1:30" ht="13.2" customHeight="1" x14ac:dyDescent="0.25">
      <c r="A42" s="23">
        <f t="shared" ref="A42:A48" si="3">A33</f>
        <v>2021</v>
      </c>
      <c r="B42" s="414">
        <f>(B33/$I$33)</f>
        <v>0.37314524685775818</v>
      </c>
      <c r="C42" s="414">
        <f t="shared" ref="C42:H42" si="4">(C33/$I$33)</f>
        <v>0.22552415907308401</v>
      </c>
      <c r="D42" s="414">
        <f t="shared" si="4"/>
        <v>0.19702018649458353</v>
      </c>
      <c r="E42" s="414">
        <f t="shared" si="4"/>
        <v>6.3275083707485469E-2</v>
      </c>
      <c r="F42" s="414">
        <f t="shared" si="4"/>
        <v>2.8940625229726177E-2</v>
      </c>
      <c r="G42" s="414">
        <f t="shared" si="4"/>
        <v>9.5501646054964098E-2</v>
      </c>
      <c r="H42" s="414">
        <f t="shared" si="4"/>
        <v>7.2917494186142398E-3</v>
      </c>
      <c r="AC42" s="29"/>
    </row>
    <row r="43" spans="1:30" ht="13.2" customHeight="1" x14ac:dyDescent="0.25">
      <c r="A43" s="23">
        <f t="shared" si="3"/>
        <v>2022</v>
      </c>
      <c r="B43" s="414">
        <f>(B34/$I$34)</f>
        <v>0.38849549894917629</v>
      </c>
      <c r="C43" s="414">
        <f t="shared" ref="C43:H43" si="5">(C34/$I$34)</f>
        <v>0.20277842986083897</v>
      </c>
      <c r="D43" s="414">
        <f t="shared" si="5"/>
        <v>0.189385978295465</v>
      </c>
      <c r="E43" s="414">
        <f t="shared" si="5"/>
        <v>6.2256628591863587E-2</v>
      </c>
      <c r="F43" s="414">
        <f t="shared" si="5"/>
        <v>3.5064022470966315E-2</v>
      </c>
      <c r="G43" s="414">
        <f t="shared" si="5"/>
        <v>0.10653073675555362</v>
      </c>
      <c r="H43" s="414">
        <f t="shared" si="5"/>
        <v>7.3661773753155918E-3</v>
      </c>
      <c r="AC43" s="29"/>
    </row>
    <row r="44" spans="1:30" ht="13.2" customHeight="1" x14ac:dyDescent="0.25">
      <c r="A44" s="23">
        <f t="shared" si="3"/>
        <v>2023</v>
      </c>
      <c r="B44" s="414">
        <f>(B35/$I$35)</f>
        <v>0.42195308583704383</v>
      </c>
      <c r="C44" s="414">
        <f t="shared" ref="C44:H44" si="6">(C35/$I$35)</f>
        <v>0.16645444367060613</v>
      </c>
      <c r="D44" s="414">
        <f t="shared" si="6"/>
        <v>0.19234585215180028</v>
      </c>
      <c r="E44" s="414">
        <f t="shared" si="6"/>
        <v>6.0534426397939337E-2</v>
      </c>
      <c r="F44" s="414">
        <f t="shared" si="6"/>
        <v>4.0855907304519129E-2</v>
      </c>
      <c r="G44" s="414">
        <f t="shared" si="6"/>
        <v>0.10447940030253293</v>
      </c>
      <c r="H44" s="414">
        <f t="shared" si="6"/>
        <v>5.8159897960753833E-3</v>
      </c>
      <c r="AC44" s="29"/>
    </row>
    <row r="45" spans="1:30" ht="13.2" customHeight="1" x14ac:dyDescent="0.25">
      <c r="A45" s="23">
        <f t="shared" si="3"/>
        <v>2024</v>
      </c>
      <c r="B45" s="414">
        <f>(B36/$I$36)</f>
        <v>0.42485748148190911</v>
      </c>
      <c r="C45" s="414">
        <f t="shared" ref="C45:H45" si="7">(C36/$I$36)</f>
        <v>0.15581774727393496</v>
      </c>
      <c r="D45" s="414">
        <f t="shared" si="7"/>
        <v>0.18810090580479563</v>
      </c>
      <c r="E45" s="414">
        <f t="shared" si="7"/>
        <v>5.8166145612901329E-2</v>
      </c>
      <c r="F45" s="414">
        <f t="shared" si="7"/>
        <v>5.262015212660049E-2</v>
      </c>
      <c r="G45" s="414">
        <f t="shared" si="7"/>
        <v>0.10866304760906366</v>
      </c>
      <c r="H45" s="414">
        <f t="shared" si="7"/>
        <v>5.2185500223589591E-3</v>
      </c>
      <c r="AC45" s="29"/>
    </row>
    <row r="46" spans="1:30" x14ac:dyDescent="0.25">
      <c r="A46" s="23">
        <f t="shared" si="3"/>
        <v>2025</v>
      </c>
      <c r="B46" s="414">
        <f>(B37/$I$37)</f>
        <v>0.39810111322120018</v>
      </c>
      <c r="C46" s="414">
        <f t="shared" ref="C46:H46" si="8">(C37/$I$37)</f>
        <v>0.17137873148694008</v>
      </c>
      <c r="D46" s="414">
        <f t="shared" si="8"/>
        <v>0.18356578253018271</v>
      </c>
      <c r="E46" s="414">
        <f t="shared" si="8"/>
        <v>5.751803924191598E-2</v>
      </c>
      <c r="F46" s="414">
        <f t="shared" si="8"/>
        <v>6.8651462043935699E-2</v>
      </c>
      <c r="G46" s="414">
        <f t="shared" si="8"/>
        <v>0.10855301030427444</v>
      </c>
      <c r="H46" s="414">
        <f t="shared" si="8"/>
        <v>5.9203381426543508E-3</v>
      </c>
      <c r="AC46" s="29"/>
    </row>
    <row r="47" spans="1:30" x14ac:dyDescent="0.25">
      <c r="A47" s="23">
        <f t="shared" si="3"/>
        <v>2026</v>
      </c>
      <c r="B47" s="414">
        <f>(B38/$I$38)</f>
        <v>0.39319822811199845</v>
      </c>
      <c r="C47" s="414">
        <f t="shared" ref="C47:H47" si="9">(C38/$I$38)</f>
        <v>0.15722900931363901</v>
      </c>
      <c r="D47" s="414">
        <f t="shared" si="9"/>
        <v>0.18296105660474585</v>
      </c>
      <c r="E47" s="414">
        <f t="shared" si="9"/>
        <v>5.9400067148008134E-2</v>
      </c>
      <c r="F47" s="414">
        <f t="shared" si="9"/>
        <v>8.0900282964818104E-2</v>
      </c>
      <c r="G47" s="414">
        <f t="shared" si="9"/>
        <v>0.11340952697859455</v>
      </c>
      <c r="H47" s="414">
        <f t="shared" si="9"/>
        <v>6.3591967837759496E-3</v>
      </c>
      <c r="AC47" s="29"/>
    </row>
    <row r="48" spans="1:30" x14ac:dyDescent="0.25">
      <c r="A48" s="23">
        <f t="shared" si="3"/>
        <v>2027</v>
      </c>
      <c r="B48" s="414">
        <f>(B39/$I$39)</f>
        <v>0.39722911639349101</v>
      </c>
      <c r="C48" s="414">
        <f t="shared" ref="C48:H48" si="10">(C39/$I$39)</f>
        <v>0.14688020827673257</v>
      </c>
      <c r="D48" s="414">
        <f t="shared" si="10"/>
        <v>0.17870482892490405</v>
      </c>
      <c r="E48" s="414">
        <f t="shared" si="10"/>
        <v>5.7335739686350293E-2</v>
      </c>
      <c r="F48" s="414">
        <f t="shared" si="10"/>
        <v>9.303381640022422E-2</v>
      </c>
      <c r="G48" s="414">
        <f t="shared" si="10"/>
        <v>0.11688438604555751</v>
      </c>
      <c r="H48" s="414">
        <f t="shared" si="10"/>
        <v>5.3837776866812312E-3</v>
      </c>
      <c r="AC48" s="29"/>
    </row>
    <row r="49" spans="1:8" x14ac:dyDescent="0.25">
      <c r="C49"/>
    </row>
    <row r="50" spans="1:8" x14ac:dyDescent="0.25">
      <c r="A50" s="4"/>
      <c r="B50" s="4" t="s">
        <v>0</v>
      </c>
      <c r="C50"/>
      <c r="G50" s="4"/>
      <c r="H50" s="4" t="s">
        <v>0</v>
      </c>
    </row>
    <row r="51" spans="1:8" x14ac:dyDescent="0.25">
      <c r="A51">
        <v>10.5</v>
      </c>
      <c r="B51">
        <v>0</v>
      </c>
      <c r="C51"/>
      <c r="E51">
        <v>1000</v>
      </c>
      <c r="G51">
        <v>11</v>
      </c>
      <c r="H51">
        <v>0</v>
      </c>
    </row>
    <row r="52" spans="1:8" x14ac:dyDescent="0.25">
      <c r="A52">
        <v>10.5</v>
      </c>
      <c r="B52">
        <v>1</v>
      </c>
      <c r="C52"/>
      <c r="G52">
        <v>11</v>
      </c>
      <c r="H52">
        <v>1</v>
      </c>
    </row>
    <row r="53" spans="1:8" x14ac:dyDescent="0.25">
      <c r="C53"/>
    </row>
    <row r="54" spans="1:8" x14ac:dyDescent="0.25">
      <c r="C54"/>
    </row>
    <row r="55" spans="1:8" x14ac:dyDescent="0.25">
      <c r="C55"/>
    </row>
    <row r="56" spans="1:8" x14ac:dyDescent="0.25">
      <c r="C56"/>
    </row>
    <row r="57" spans="1:8" x14ac:dyDescent="0.25">
      <c r="C57"/>
    </row>
    <row r="58" spans="1:8" x14ac:dyDescent="0.25">
      <c r="C58"/>
    </row>
    <row r="59" spans="1:8" x14ac:dyDescent="0.25">
      <c r="C59"/>
    </row>
    <row r="60" spans="1:8" x14ac:dyDescent="0.25">
      <c r="C60"/>
    </row>
    <row r="61" spans="1:8" x14ac:dyDescent="0.25">
      <c r="C61"/>
    </row>
    <row r="62" spans="1:8" x14ac:dyDescent="0.25">
      <c r="C62"/>
    </row>
    <row r="63" spans="1:8" x14ac:dyDescent="0.25">
      <c r="C63"/>
    </row>
    <row r="64" spans="1:8" x14ac:dyDescent="0.25">
      <c r="C64"/>
    </row>
    <row r="65" spans="3:3" x14ac:dyDescent="0.25">
      <c r="C65"/>
    </row>
    <row r="66" spans="3:3" x14ac:dyDescent="0.25">
      <c r="C66"/>
    </row>
    <row r="67" spans="3:3" x14ac:dyDescent="0.25">
      <c r="C67"/>
    </row>
    <row r="68" spans="3:3" x14ac:dyDescent="0.25">
      <c r="C68"/>
    </row>
    <row r="69" spans="3:3" x14ac:dyDescent="0.25">
      <c r="C69"/>
    </row>
    <row r="70" spans="3:3" x14ac:dyDescent="0.25">
      <c r="C70"/>
    </row>
    <row r="71" spans="3:3" x14ac:dyDescent="0.25">
      <c r="C71"/>
    </row>
    <row r="72" spans="3:3" x14ac:dyDescent="0.25">
      <c r="C72"/>
    </row>
    <row r="73" spans="3:3" x14ac:dyDescent="0.25">
      <c r="C73"/>
    </row>
    <row r="74" spans="3:3" x14ac:dyDescent="0.25">
      <c r="C74"/>
    </row>
    <row r="75" spans="3:3" x14ac:dyDescent="0.25">
      <c r="C75"/>
    </row>
    <row r="76" spans="3:3" x14ac:dyDescent="0.25">
      <c r="C76"/>
    </row>
    <row r="77" spans="3:3" x14ac:dyDescent="0.25">
      <c r="C77"/>
    </row>
    <row r="78" spans="3:3" x14ac:dyDescent="0.25">
      <c r="C78"/>
    </row>
    <row r="79" spans="3:3" x14ac:dyDescent="0.25">
      <c r="C79"/>
    </row>
    <row r="80" spans="3:3" x14ac:dyDescent="0.25">
      <c r="C80"/>
    </row>
    <row r="81" spans="3:3" x14ac:dyDescent="0.25">
      <c r="C81"/>
    </row>
    <row r="82" spans="3:3" x14ac:dyDescent="0.25">
      <c r="C82"/>
    </row>
    <row r="83" spans="3:3" x14ac:dyDescent="0.25">
      <c r="C83"/>
    </row>
    <row r="84" spans="3:3" x14ac:dyDescent="0.25">
      <c r="C84"/>
    </row>
    <row r="85" spans="3:3" x14ac:dyDescent="0.25">
      <c r="C85"/>
    </row>
    <row r="86" spans="3:3" x14ac:dyDescent="0.25">
      <c r="C86"/>
    </row>
    <row r="87" spans="3:3" x14ac:dyDescent="0.25">
      <c r="C87"/>
    </row>
    <row r="88" spans="3:3" x14ac:dyDescent="0.25">
      <c r="C88"/>
    </row>
    <row r="89" spans="3:3" x14ac:dyDescent="0.25">
      <c r="C89"/>
    </row>
    <row r="90" spans="3:3" x14ac:dyDescent="0.25">
      <c r="C90"/>
    </row>
    <row r="91" spans="3:3" x14ac:dyDescent="0.25">
      <c r="C91"/>
    </row>
    <row r="92" spans="3:3" x14ac:dyDescent="0.25">
      <c r="C92"/>
    </row>
    <row r="93" spans="3:3" x14ac:dyDescent="0.25">
      <c r="C93"/>
    </row>
    <row r="94" spans="3:3" x14ac:dyDescent="0.25">
      <c r="C94"/>
    </row>
    <row r="95" spans="3:3" x14ac:dyDescent="0.25">
      <c r="C95"/>
    </row>
    <row r="96" spans="3:3" x14ac:dyDescent="0.25">
      <c r="C96"/>
    </row>
    <row r="97" spans="3:3" x14ac:dyDescent="0.25">
      <c r="C97"/>
    </row>
    <row r="98" spans="3:3" x14ac:dyDescent="0.25">
      <c r="C98"/>
    </row>
    <row r="99" spans="3:3" x14ac:dyDescent="0.25">
      <c r="C99"/>
    </row>
    <row r="100" spans="3:3" x14ac:dyDescent="0.25">
      <c r="C100"/>
    </row>
    <row r="101" spans="3:3" x14ac:dyDescent="0.25">
      <c r="C101"/>
    </row>
    <row r="102" spans="3:3" x14ac:dyDescent="0.25">
      <c r="C102"/>
    </row>
    <row r="103" spans="3:3" x14ac:dyDescent="0.25">
      <c r="C103"/>
    </row>
    <row r="104" spans="3:3" x14ac:dyDescent="0.25">
      <c r="C104"/>
    </row>
    <row r="105" spans="3:3" x14ac:dyDescent="0.25">
      <c r="C105"/>
    </row>
    <row r="106" spans="3:3" x14ac:dyDescent="0.25">
      <c r="C106"/>
    </row>
    <row r="107" spans="3:3" x14ac:dyDescent="0.25">
      <c r="C107"/>
    </row>
    <row r="108" spans="3:3" x14ac:dyDescent="0.25">
      <c r="C108"/>
    </row>
    <row r="109" spans="3:3" x14ac:dyDescent="0.25">
      <c r="C109"/>
    </row>
    <row r="110" spans="3:3" x14ac:dyDescent="0.25">
      <c r="C110"/>
    </row>
    <row r="111" spans="3:3" x14ac:dyDescent="0.25">
      <c r="C111"/>
    </row>
    <row r="112" spans="3:3" x14ac:dyDescent="0.25">
      <c r="C112"/>
    </row>
    <row r="113" spans="3:3" x14ac:dyDescent="0.25">
      <c r="C113"/>
    </row>
    <row r="114" spans="3:3" x14ac:dyDescent="0.25">
      <c r="C114"/>
    </row>
    <row r="115" spans="3:3" x14ac:dyDescent="0.25">
      <c r="C115"/>
    </row>
    <row r="116" spans="3:3" x14ac:dyDescent="0.25">
      <c r="C116"/>
    </row>
    <row r="117" spans="3:3" x14ac:dyDescent="0.25">
      <c r="C117"/>
    </row>
    <row r="118" spans="3:3" x14ac:dyDescent="0.25">
      <c r="C118"/>
    </row>
    <row r="119" spans="3:3" x14ac:dyDescent="0.25">
      <c r="C119"/>
    </row>
    <row r="120" spans="3:3" x14ac:dyDescent="0.25">
      <c r="C120"/>
    </row>
    <row r="121" spans="3:3" x14ac:dyDescent="0.25">
      <c r="C121"/>
    </row>
    <row r="122" spans="3:3" x14ac:dyDescent="0.25">
      <c r="C122"/>
    </row>
    <row r="123" spans="3:3" x14ac:dyDescent="0.25">
      <c r="C123"/>
    </row>
    <row r="124" spans="3:3" x14ac:dyDescent="0.25">
      <c r="C124"/>
    </row>
    <row r="125" spans="3:3" x14ac:dyDescent="0.25">
      <c r="C125"/>
    </row>
    <row r="126" spans="3:3" x14ac:dyDescent="0.25">
      <c r="C126"/>
    </row>
    <row r="127" spans="3:3" x14ac:dyDescent="0.25">
      <c r="C127"/>
    </row>
    <row r="128" spans="3:3" x14ac:dyDescent="0.25">
      <c r="C128"/>
    </row>
    <row r="129" spans="3:3" x14ac:dyDescent="0.25">
      <c r="C129"/>
    </row>
    <row r="130" spans="3:3" x14ac:dyDescent="0.25">
      <c r="C130"/>
    </row>
    <row r="131" spans="3:3" x14ac:dyDescent="0.25">
      <c r="C131"/>
    </row>
    <row r="132" spans="3:3" x14ac:dyDescent="0.25">
      <c r="C132"/>
    </row>
    <row r="133" spans="3:3" x14ac:dyDescent="0.25">
      <c r="C133"/>
    </row>
    <row r="134" spans="3:3" x14ac:dyDescent="0.25">
      <c r="C134"/>
    </row>
    <row r="135" spans="3:3" x14ac:dyDescent="0.25">
      <c r="C135"/>
    </row>
    <row r="136" spans="3:3" x14ac:dyDescent="0.25">
      <c r="C136"/>
    </row>
    <row r="137" spans="3:3" x14ac:dyDescent="0.25">
      <c r="C137"/>
    </row>
    <row r="138" spans="3:3" x14ac:dyDescent="0.25">
      <c r="C138"/>
    </row>
    <row r="139" spans="3:3" x14ac:dyDescent="0.25">
      <c r="C139"/>
    </row>
    <row r="140" spans="3:3" x14ac:dyDescent="0.25">
      <c r="C140"/>
    </row>
    <row r="141" spans="3:3" x14ac:dyDescent="0.25">
      <c r="C141"/>
    </row>
    <row r="142" spans="3:3" x14ac:dyDescent="0.25">
      <c r="C142"/>
    </row>
    <row r="143" spans="3:3" x14ac:dyDescent="0.25">
      <c r="C143"/>
    </row>
    <row r="144" spans="3:3" x14ac:dyDescent="0.25">
      <c r="C144"/>
    </row>
    <row r="145" spans="3:3" x14ac:dyDescent="0.25">
      <c r="C145"/>
    </row>
    <row r="146" spans="3:3" x14ac:dyDescent="0.25">
      <c r="C146"/>
    </row>
    <row r="147" spans="3:3" x14ac:dyDescent="0.25">
      <c r="C147"/>
    </row>
    <row r="148" spans="3:3" x14ac:dyDescent="0.25">
      <c r="C148"/>
    </row>
    <row r="149" spans="3:3" x14ac:dyDescent="0.25">
      <c r="C149"/>
    </row>
    <row r="150" spans="3:3" x14ac:dyDescent="0.25">
      <c r="C150"/>
    </row>
    <row r="151" spans="3:3" x14ac:dyDescent="0.25">
      <c r="C151"/>
    </row>
    <row r="152" spans="3:3" x14ac:dyDescent="0.25">
      <c r="C152"/>
    </row>
    <row r="153" spans="3:3" x14ac:dyDescent="0.25">
      <c r="C153"/>
    </row>
    <row r="154" spans="3:3" x14ac:dyDescent="0.25">
      <c r="C154"/>
    </row>
    <row r="155" spans="3:3" x14ac:dyDescent="0.25">
      <c r="C155"/>
    </row>
    <row r="156" spans="3:3" x14ac:dyDescent="0.25">
      <c r="C156"/>
    </row>
    <row r="157" spans="3:3" x14ac:dyDescent="0.25">
      <c r="C157"/>
    </row>
    <row r="158" spans="3:3" x14ac:dyDescent="0.25">
      <c r="C158"/>
    </row>
    <row r="159" spans="3:3" x14ac:dyDescent="0.25">
      <c r="C159"/>
    </row>
    <row r="160" spans="3:3" x14ac:dyDescent="0.25">
      <c r="C160"/>
    </row>
    <row r="161" spans="3:3" x14ac:dyDescent="0.25">
      <c r="C161"/>
    </row>
    <row r="162" spans="3:3" x14ac:dyDescent="0.25">
      <c r="C162"/>
    </row>
    <row r="163" spans="3:3" x14ac:dyDescent="0.25">
      <c r="C163"/>
    </row>
    <row r="164" spans="3:3" x14ac:dyDescent="0.25">
      <c r="C164"/>
    </row>
    <row r="165" spans="3:3" x14ac:dyDescent="0.25">
      <c r="C165"/>
    </row>
    <row r="166" spans="3:3" x14ac:dyDescent="0.25">
      <c r="C166"/>
    </row>
    <row r="167" spans="3:3" x14ac:dyDescent="0.25">
      <c r="C167"/>
    </row>
    <row r="168" spans="3:3" x14ac:dyDescent="0.25">
      <c r="C168"/>
    </row>
    <row r="169" spans="3:3" x14ac:dyDescent="0.25">
      <c r="C169"/>
    </row>
    <row r="170" spans="3:3" x14ac:dyDescent="0.25">
      <c r="C170"/>
    </row>
    <row r="171" spans="3:3" x14ac:dyDescent="0.25">
      <c r="C171"/>
    </row>
    <row r="172" spans="3:3" x14ac:dyDescent="0.25">
      <c r="C172"/>
    </row>
    <row r="173" spans="3:3" x14ac:dyDescent="0.25">
      <c r="C173"/>
    </row>
    <row r="174" spans="3:3" x14ac:dyDescent="0.25">
      <c r="C174"/>
    </row>
    <row r="175" spans="3:3" x14ac:dyDescent="0.25">
      <c r="C175"/>
    </row>
    <row r="176" spans="3:3" x14ac:dyDescent="0.25">
      <c r="C176"/>
    </row>
    <row r="177" spans="3:3" x14ac:dyDescent="0.25">
      <c r="C177"/>
    </row>
    <row r="178" spans="3:3" x14ac:dyDescent="0.25">
      <c r="C178"/>
    </row>
    <row r="179" spans="3:3" x14ac:dyDescent="0.25">
      <c r="C179"/>
    </row>
    <row r="180" spans="3:3" x14ac:dyDescent="0.25">
      <c r="C180"/>
    </row>
    <row r="181" spans="3:3" x14ac:dyDescent="0.25">
      <c r="C181"/>
    </row>
    <row r="182" spans="3:3" x14ac:dyDescent="0.25">
      <c r="C182"/>
    </row>
    <row r="183" spans="3:3" x14ac:dyDescent="0.25">
      <c r="C183"/>
    </row>
    <row r="184" spans="3:3" x14ac:dyDescent="0.25">
      <c r="C184"/>
    </row>
    <row r="185" spans="3:3" x14ac:dyDescent="0.25">
      <c r="C185"/>
    </row>
    <row r="186" spans="3:3" x14ac:dyDescent="0.25">
      <c r="C186"/>
    </row>
    <row r="187" spans="3:3" x14ac:dyDescent="0.25">
      <c r="C187"/>
    </row>
    <row r="188" spans="3:3" x14ac:dyDescent="0.25">
      <c r="C188"/>
    </row>
    <row r="189" spans="3:3" x14ac:dyDescent="0.25">
      <c r="C189"/>
    </row>
    <row r="190" spans="3:3" x14ac:dyDescent="0.25">
      <c r="C190"/>
    </row>
  </sheetData>
  <mergeCells count="1">
    <mergeCell ref="F26:G26"/>
  </mergeCells>
  <hyperlinks>
    <hyperlink ref="A3" location="Contents!A1" display="Return to Contents" xr:uid="{45FCDEFA-7BDC-4E85-81E7-56762C3C075B}"/>
  </hyperlinks>
  <pageMargins left="0.75" right="0.75" top="1" bottom="1" header="0.5" footer="0.5"/>
  <pageSetup scale="90" fitToHeight="2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7"/>
  <dimension ref="A2:AB142"/>
  <sheetViews>
    <sheetView zoomScaleNormal="100" workbookViewId="0"/>
  </sheetViews>
  <sheetFormatPr defaultColWidth="9.33203125" defaultRowHeight="14.4" x14ac:dyDescent="0.3"/>
  <cols>
    <col min="1" max="1" width="9.33203125" style="97"/>
    <col min="2" max="2" width="14.6640625" style="97" customWidth="1"/>
    <col min="3" max="3" width="10.33203125" style="97" bestFit="1" customWidth="1"/>
    <col min="4" max="4" width="9.33203125" style="97"/>
    <col min="5" max="6" width="9.5546875" style="97" bestFit="1" customWidth="1"/>
    <col min="7" max="13" width="9.33203125" style="97"/>
    <col min="14" max="15" width="9.33203125" style="98"/>
    <col min="16" max="16" width="9.33203125" style="97"/>
    <col min="17" max="17" width="25.44140625" style="97" customWidth="1"/>
    <col min="18" max="18" width="11.33203125" style="97" customWidth="1"/>
    <col min="19" max="26" width="9.33203125" style="97"/>
    <col min="27" max="28" width="9.33203125" style="98"/>
    <col min="29" max="16384" width="9.33203125" style="97"/>
  </cols>
  <sheetData>
    <row r="2" spans="1:18" ht="15.6" x14ac:dyDescent="0.3">
      <c r="A2" s="31" t="s">
        <v>968</v>
      </c>
    </row>
    <row r="3" spans="1:18" x14ac:dyDescent="0.3">
      <c r="A3" s="16" t="s">
        <v>15</v>
      </c>
      <c r="Q3" s="102"/>
    </row>
    <row r="4" spans="1:18" x14ac:dyDescent="0.3">
      <c r="B4" s="106"/>
      <c r="C4" s="106"/>
      <c r="D4" s="106"/>
      <c r="E4" s="106"/>
      <c r="F4" s="106"/>
      <c r="G4" s="106"/>
      <c r="H4" s="106"/>
      <c r="I4" s="106"/>
      <c r="J4" s="106"/>
      <c r="Q4" s="102"/>
    </row>
    <row r="5" spans="1:18" x14ac:dyDescent="0.3">
      <c r="B5" s="106"/>
      <c r="C5" s="106"/>
      <c r="D5" s="106"/>
      <c r="E5" s="106"/>
      <c r="F5" s="106"/>
      <c r="G5" s="106"/>
      <c r="H5" s="106"/>
      <c r="I5" s="106"/>
      <c r="J5" s="106"/>
      <c r="Q5" s="132" t="s">
        <v>329</v>
      </c>
      <c r="R5" s="133"/>
    </row>
    <row r="6" spans="1:18" x14ac:dyDescent="0.3">
      <c r="B6" s="106"/>
      <c r="C6" s="106"/>
      <c r="D6" s="106"/>
      <c r="E6" s="106"/>
      <c r="F6" s="106"/>
      <c r="G6" s="106"/>
      <c r="H6" s="106"/>
      <c r="I6" s="106"/>
      <c r="J6" s="106"/>
      <c r="Q6" s="164" t="s">
        <v>252</v>
      </c>
      <c r="R6" s="174" t="s">
        <v>561</v>
      </c>
    </row>
    <row r="7" spans="1:18" x14ac:dyDescent="0.3">
      <c r="B7" s="106"/>
      <c r="C7" s="106"/>
      <c r="D7" s="106"/>
      <c r="E7" s="106"/>
      <c r="F7" s="106"/>
      <c r="G7" s="106"/>
      <c r="H7" s="106"/>
      <c r="I7" s="106"/>
      <c r="J7" s="106"/>
      <c r="Q7" s="165" t="s">
        <v>253</v>
      </c>
      <c r="R7" s="175" t="s">
        <v>562</v>
      </c>
    </row>
    <row r="8" spans="1:18" x14ac:dyDescent="0.3">
      <c r="B8" s="106"/>
      <c r="C8" s="106"/>
      <c r="D8" s="106"/>
      <c r="E8" s="106"/>
      <c r="F8" s="106"/>
      <c r="G8" s="106"/>
      <c r="H8" s="106"/>
      <c r="I8" s="106"/>
      <c r="J8" s="106"/>
      <c r="Q8" s="165" t="s">
        <v>426</v>
      </c>
      <c r="R8" s="175" t="s">
        <v>563</v>
      </c>
    </row>
    <row r="9" spans="1:18" x14ac:dyDescent="0.3">
      <c r="B9" s="106"/>
      <c r="C9" s="106"/>
      <c r="D9" s="106"/>
      <c r="E9" s="106"/>
      <c r="F9" s="106"/>
      <c r="G9" s="106"/>
      <c r="H9" s="106"/>
      <c r="I9" s="106"/>
      <c r="J9" s="106"/>
      <c r="Q9" s="165" t="s">
        <v>429</v>
      </c>
      <c r="R9" s="175" t="s">
        <v>564</v>
      </c>
    </row>
    <row r="10" spans="1:18" x14ac:dyDescent="0.3">
      <c r="B10" s="106"/>
      <c r="C10" s="106"/>
      <c r="D10" s="106"/>
      <c r="E10" s="106"/>
      <c r="F10" s="106"/>
      <c r="G10" s="106"/>
      <c r="H10" s="106"/>
      <c r="I10" s="106"/>
      <c r="J10" s="106"/>
      <c r="Q10" s="165" t="s">
        <v>255</v>
      </c>
      <c r="R10" s="175" t="s">
        <v>487</v>
      </c>
    </row>
    <row r="11" spans="1:18" x14ac:dyDescent="0.3">
      <c r="B11" s="106"/>
      <c r="C11" s="106"/>
      <c r="D11" s="106"/>
      <c r="E11" s="106"/>
      <c r="F11" s="106"/>
      <c r="G11" s="106"/>
      <c r="H11" s="106"/>
      <c r="I11" s="106"/>
      <c r="J11" s="106"/>
      <c r="Q11" s="167" t="s">
        <v>465</v>
      </c>
      <c r="R11" s="162" t="s">
        <v>488</v>
      </c>
    </row>
    <row r="12" spans="1:18" x14ac:dyDescent="0.3">
      <c r="B12" s="106"/>
      <c r="C12" s="106"/>
      <c r="D12" s="106"/>
      <c r="E12" s="106"/>
      <c r="F12" s="106"/>
      <c r="G12" s="106"/>
      <c r="H12" s="106"/>
      <c r="I12" s="106"/>
      <c r="J12" s="106"/>
    </row>
    <row r="13" spans="1:18" x14ac:dyDescent="0.3">
      <c r="B13" s="106"/>
      <c r="C13" s="106"/>
      <c r="D13" s="106"/>
      <c r="E13" s="106"/>
      <c r="F13" s="106"/>
      <c r="G13" s="106"/>
      <c r="H13" s="106"/>
      <c r="I13" s="106"/>
      <c r="J13" s="106"/>
    </row>
    <row r="14" spans="1:18" x14ac:dyDescent="0.3"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8" x14ac:dyDescent="0.3"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8" x14ac:dyDescent="0.3">
      <c r="B16" s="106"/>
      <c r="C16" s="106"/>
      <c r="D16" s="106"/>
      <c r="E16" s="106"/>
      <c r="F16" s="106"/>
      <c r="G16" s="106"/>
      <c r="H16" s="106"/>
      <c r="I16" s="106"/>
      <c r="J16" s="106"/>
    </row>
    <row r="17" spans="1:12" x14ac:dyDescent="0.3">
      <c r="B17" s="106"/>
      <c r="C17" s="106"/>
      <c r="D17" s="106"/>
      <c r="E17" s="106"/>
      <c r="F17" s="106"/>
      <c r="G17" s="106"/>
      <c r="H17" s="106"/>
      <c r="I17" s="106"/>
      <c r="J17" s="106"/>
    </row>
    <row r="18" spans="1:12" x14ac:dyDescent="0.3">
      <c r="B18" s="106"/>
      <c r="C18" s="106"/>
      <c r="D18" s="106"/>
      <c r="E18" s="106"/>
      <c r="F18" s="106"/>
      <c r="G18" s="106"/>
      <c r="H18" s="106"/>
      <c r="I18" s="106"/>
      <c r="J18" s="106"/>
    </row>
    <row r="19" spans="1:12" x14ac:dyDescent="0.3">
      <c r="B19" s="106"/>
      <c r="C19" s="106"/>
      <c r="D19" s="106"/>
      <c r="E19" s="106"/>
      <c r="F19" s="106"/>
      <c r="G19" s="106"/>
      <c r="H19" s="106"/>
      <c r="I19" s="106"/>
      <c r="J19" s="106"/>
    </row>
    <row r="20" spans="1:12" x14ac:dyDescent="0.3">
      <c r="B20" s="106"/>
      <c r="C20" s="106"/>
      <c r="D20" s="106"/>
      <c r="E20" s="106"/>
      <c r="F20" s="106"/>
      <c r="G20" s="106"/>
      <c r="H20" s="106"/>
      <c r="I20" s="106"/>
      <c r="J20" s="106"/>
    </row>
    <row r="21" spans="1:12" x14ac:dyDescent="0.3">
      <c r="B21" s="106"/>
      <c r="C21" s="106"/>
      <c r="D21" s="106"/>
      <c r="E21" s="106"/>
      <c r="F21" s="106"/>
      <c r="G21" s="106"/>
      <c r="H21" s="106"/>
      <c r="I21" s="106"/>
      <c r="J21" s="106"/>
    </row>
    <row r="24" spans="1:12" x14ac:dyDescent="0.3">
      <c r="A24"/>
      <c r="B24"/>
      <c r="C24" s="453" t="s">
        <v>489</v>
      </c>
      <c r="D24" s="453"/>
      <c r="E24" s="453"/>
      <c r="F24" s="453"/>
      <c r="G24" s="453"/>
      <c r="H24" s="23"/>
      <c r="I24" s="453" t="s">
        <v>490</v>
      </c>
      <c r="J24" s="453"/>
      <c r="K24" s="453"/>
      <c r="L24" s="453"/>
    </row>
    <row r="25" spans="1:12" x14ac:dyDescent="0.3">
      <c r="A25" s="8"/>
      <c r="B25" s="8"/>
      <c r="C25" s="59">
        <v>2023</v>
      </c>
      <c r="D25" s="59">
        <v>2024</v>
      </c>
      <c r="E25" s="59">
        <v>2025</v>
      </c>
      <c r="F25" s="59">
        <v>2026</v>
      </c>
      <c r="G25" s="59">
        <v>2027</v>
      </c>
      <c r="H25" s="25"/>
      <c r="I25" s="59">
        <v>2024</v>
      </c>
      <c r="J25" s="59">
        <v>2025</v>
      </c>
      <c r="K25" s="59">
        <v>2026</v>
      </c>
      <c r="L25" s="59">
        <v>2027</v>
      </c>
    </row>
    <row r="26" spans="1:12" x14ac:dyDescent="0.3">
      <c r="B26" s="21" t="s">
        <v>252</v>
      </c>
      <c r="C26" s="394">
        <v>1450.0251842</v>
      </c>
      <c r="D26" s="394">
        <v>1482.8735862000001</v>
      </c>
      <c r="E26" s="394">
        <v>1514.9932305</v>
      </c>
      <c r="F26" s="394">
        <v>1524.4204959000001</v>
      </c>
      <c r="G26" s="394">
        <v>1531.2331300000001</v>
      </c>
      <c r="H26" s="9"/>
      <c r="I26" s="13">
        <f t="shared" ref="I26:L29" si="0">D26-C26</f>
        <v>32.848402000000078</v>
      </c>
      <c r="J26" s="13">
        <f t="shared" si="0"/>
        <v>32.119644299999891</v>
      </c>
      <c r="K26" s="13">
        <f t="shared" si="0"/>
        <v>9.4272654000001239</v>
      </c>
      <c r="L26" s="13">
        <f t="shared" si="0"/>
        <v>6.8126340999999684</v>
      </c>
    </row>
    <row r="27" spans="1:12" x14ac:dyDescent="0.3">
      <c r="B27" s="21" t="s">
        <v>253</v>
      </c>
      <c r="C27" s="9">
        <v>1009.2556345</v>
      </c>
      <c r="D27" s="9">
        <v>1034.5841899</v>
      </c>
      <c r="E27" s="9">
        <v>1042.2169154000001</v>
      </c>
      <c r="F27" s="9">
        <v>1052.6316996</v>
      </c>
      <c r="G27" s="9">
        <v>1095.1931099999999</v>
      </c>
      <c r="H27" s="9"/>
      <c r="I27" s="13">
        <f t="shared" si="0"/>
        <v>25.328555399999914</v>
      </c>
      <c r="J27" s="13">
        <f t="shared" si="0"/>
        <v>7.632725500000106</v>
      </c>
      <c r="K27" s="13">
        <f t="shared" si="0"/>
        <v>10.414784199999986</v>
      </c>
      <c r="L27" s="13">
        <f t="shared" si="0"/>
        <v>42.561410399999886</v>
      </c>
    </row>
    <row r="28" spans="1:12" x14ac:dyDescent="0.3">
      <c r="A28"/>
      <c r="B28" s="21" t="s">
        <v>254</v>
      </c>
      <c r="C28" s="9">
        <v>1414.9725374999998</v>
      </c>
      <c r="D28" s="9">
        <v>1457.9240664000001</v>
      </c>
      <c r="E28" s="9">
        <v>1500.7970178</v>
      </c>
      <c r="F28" s="9">
        <v>1533.3978046411</v>
      </c>
      <c r="G28" s="9">
        <v>1614.5797325999999</v>
      </c>
      <c r="H28" s="9"/>
      <c r="I28" s="13">
        <f t="shared" si="0"/>
        <v>42.951528900000312</v>
      </c>
      <c r="J28" s="13">
        <f t="shared" si="0"/>
        <v>42.87295139999992</v>
      </c>
      <c r="K28" s="13">
        <f t="shared" si="0"/>
        <v>32.600786841099989</v>
      </c>
      <c r="L28" s="13">
        <f t="shared" si="0"/>
        <v>81.181927958899905</v>
      </c>
    </row>
    <row r="29" spans="1:12" x14ac:dyDescent="0.3">
      <c r="B29" s="21" t="s">
        <v>255</v>
      </c>
      <c r="C29" s="46">
        <v>136.91815557000001</v>
      </c>
      <c r="D29" s="46">
        <v>135.04052138</v>
      </c>
      <c r="E29" s="46">
        <v>137.07739322</v>
      </c>
      <c r="F29" s="46">
        <v>137.53352206</v>
      </c>
      <c r="G29" s="46">
        <v>138.24395999999999</v>
      </c>
      <c r="H29" s="49"/>
      <c r="I29" s="46">
        <f t="shared" si="0"/>
        <v>-1.8776341900000091</v>
      </c>
      <c r="J29" s="46">
        <f t="shared" si="0"/>
        <v>2.0368718400000034</v>
      </c>
      <c r="K29" s="46">
        <f t="shared" si="0"/>
        <v>0.45612883999999099</v>
      </c>
      <c r="L29" s="46">
        <f t="shared" si="0"/>
        <v>0.71043793999999139</v>
      </c>
    </row>
    <row r="30" spans="1:12" x14ac:dyDescent="0.3">
      <c r="B30" s="21" t="s">
        <v>465</v>
      </c>
      <c r="C30" s="9">
        <v>4011.1715174999999</v>
      </c>
      <c r="D30" s="9">
        <v>4110.4223529000001</v>
      </c>
      <c r="E30" s="9">
        <v>4195.0845502000002</v>
      </c>
      <c r="F30" s="9">
        <v>4247.9833078000001</v>
      </c>
      <c r="G30" s="9">
        <v>4379.2497000000003</v>
      </c>
      <c r="H30" s="371" t="s">
        <v>404</v>
      </c>
      <c r="I30" s="13">
        <f>D30-C30</f>
        <v>99.250835400000142</v>
      </c>
      <c r="J30" s="13">
        <f>E30-D30</f>
        <v>84.662197300000116</v>
      </c>
      <c r="K30" s="13">
        <f>F30-E30</f>
        <v>52.898757599999954</v>
      </c>
      <c r="L30" s="13">
        <f>G30-F30</f>
        <v>131.26639220000015</v>
      </c>
    </row>
    <row r="31" spans="1:12" x14ac:dyDescent="0.3">
      <c r="A31" s="260" t="s">
        <v>998</v>
      </c>
      <c r="B31"/>
      <c r="C31"/>
      <c r="D31" s="2"/>
      <c r="E31"/>
      <c r="F31"/>
      <c r="G31"/>
      <c r="H31"/>
      <c r="I31" s="395"/>
      <c r="J31" s="395"/>
      <c r="K31" s="395"/>
      <c r="L31" s="395"/>
    </row>
    <row r="34" spans="1:7" x14ac:dyDescent="0.3">
      <c r="A34" s="109"/>
      <c r="B34" s="109"/>
      <c r="C34" s="109" t="s">
        <v>251</v>
      </c>
      <c r="D34" s="109" t="s">
        <v>209</v>
      </c>
      <c r="E34" s="324" t="s">
        <v>208</v>
      </c>
      <c r="F34" s="324" t="s">
        <v>442</v>
      </c>
    </row>
    <row r="35" spans="1:7" x14ac:dyDescent="0.3">
      <c r="A35" s="109">
        <f t="shared" ref="A35:A46" si="1">YEAR(B35)</f>
        <v>2023</v>
      </c>
      <c r="B35" s="311">
        <v>44927</v>
      </c>
      <c r="C35" s="369">
        <v>336.84124459999998</v>
      </c>
      <c r="D35" s="277" t="e">
        <v>#N/A</v>
      </c>
      <c r="E35" s="336"/>
      <c r="F35" s="336">
        <v>336.84124459999998</v>
      </c>
      <c r="G35" s="103"/>
    </row>
    <row r="36" spans="1:7" x14ac:dyDescent="0.3">
      <c r="A36" s="109">
        <f t="shared" si="1"/>
        <v>2023</v>
      </c>
      <c r="B36" s="311">
        <v>44958</v>
      </c>
      <c r="C36" s="369">
        <v>303.58028624000002</v>
      </c>
      <c r="D36" s="277" t="e">
        <v>#N/A</v>
      </c>
      <c r="E36" s="370">
        <f t="shared" ref="E36:E45" si="2">AVERAGEIF($A$35:$A$46,A36,$F$35:$F$46)</f>
        <v>334.26429312666664</v>
      </c>
      <c r="F36" s="336">
        <v>303.58028624000002</v>
      </c>
      <c r="G36" s="103"/>
    </row>
    <row r="37" spans="1:7" x14ac:dyDescent="0.3">
      <c r="A37" s="109">
        <f t="shared" si="1"/>
        <v>2023</v>
      </c>
      <c r="B37" s="311">
        <v>44986</v>
      </c>
      <c r="C37" s="369">
        <v>317.85106619999999</v>
      </c>
      <c r="D37" s="277" t="e">
        <v>#N/A</v>
      </c>
      <c r="E37" s="370">
        <f t="shared" si="2"/>
        <v>334.26429312666664</v>
      </c>
      <c r="F37" s="336">
        <v>317.85106619999999</v>
      </c>
      <c r="G37" s="103"/>
    </row>
    <row r="38" spans="1:7" x14ac:dyDescent="0.3">
      <c r="A38" s="109">
        <f t="shared" si="1"/>
        <v>2023</v>
      </c>
      <c r="B38" s="311">
        <v>45017</v>
      </c>
      <c r="C38" s="369">
        <v>290.89010876999998</v>
      </c>
      <c r="D38" s="277" t="e">
        <v>#N/A</v>
      </c>
      <c r="E38" s="370">
        <f t="shared" si="2"/>
        <v>334.26429312666664</v>
      </c>
      <c r="F38" s="336">
        <v>290.89010876999998</v>
      </c>
      <c r="G38" s="103"/>
    </row>
    <row r="39" spans="1:7" x14ac:dyDescent="0.3">
      <c r="A39" s="109">
        <f t="shared" si="1"/>
        <v>2023</v>
      </c>
      <c r="B39" s="311">
        <v>45047</v>
      </c>
      <c r="C39" s="369">
        <v>309.76375632000003</v>
      </c>
      <c r="D39" s="277" t="e">
        <v>#N/A</v>
      </c>
      <c r="E39" s="370">
        <f t="shared" si="2"/>
        <v>334.26429312666664</v>
      </c>
      <c r="F39" s="336">
        <v>309.76375632000003</v>
      </c>
      <c r="G39" s="103"/>
    </row>
    <row r="40" spans="1:7" x14ac:dyDescent="0.3">
      <c r="A40" s="109">
        <f t="shared" si="1"/>
        <v>2023</v>
      </c>
      <c r="B40" s="311">
        <v>45078</v>
      </c>
      <c r="C40" s="369">
        <v>340.33805849999999</v>
      </c>
      <c r="D40" s="277" t="e">
        <v>#N/A</v>
      </c>
      <c r="E40" s="370">
        <f t="shared" si="2"/>
        <v>334.26429312666664</v>
      </c>
      <c r="F40" s="336">
        <v>340.33805849999999</v>
      </c>
      <c r="G40" s="103"/>
    </row>
    <row r="41" spans="1:7" x14ac:dyDescent="0.3">
      <c r="A41" s="109">
        <f t="shared" si="1"/>
        <v>2023</v>
      </c>
      <c r="B41" s="311">
        <v>45108</v>
      </c>
      <c r="C41" s="369">
        <v>399.45395618999999</v>
      </c>
      <c r="D41" s="277" t="e">
        <v>#N/A</v>
      </c>
      <c r="E41" s="370">
        <f t="shared" si="2"/>
        <v>334.26429312666664</v>
      </c>
      <c r="F41" s="336">
        <v>399.45395618999999</v>
      </c>
      <c r="G41" s="103"/>
    </row>
    <row r="42" spans="1:7" x14ac:dyDescent="0.3">
      <c r="A42" s="109">
        <f t="shared" si="1"/>
        <v>2023</v>
      </c>
      <c r="B42" s="311">
        <v>45139</v>
      </c>
      <c r="C42" s="369">
        <v>404.71911895</v>
      </c>
      <c r="D42" s="277" t="e">
        <v>#N/A</v>
      </c>
      <c r="E42" s="370">
        <f t="shared" si="2"/>
        <v>334.26429312666664</v>
      </c>
      <c r="F42" s="336">
        <v>404.71911895</v>
      </c>
      <c r="G42" s="103"/>
    </row>
    <row r="43" spans="1:7" x14ac:dyDescent="0.3">
      <c r="A43" s="109">
        <f t="shared" si="1"/>
        <v>2023</v>
      </c>
      <c r="B43" s="311">
        <v>45170</v>
      </c>
      <c r="C43" s="369">
        <v>358.09473539999999</v>
      </c>
      <c r="D43" s="277" t="e">
        <v>#N/A</v>
      </c>
      <c r="E43" s="370">
        <f t="shared" si="2"/>
        <v>334.26429312666664</v>
      </c>
      <c r="F43" s="336">
        <v>358.09473539999999</v>
      </c>
      <c r="G43" s="103"/>
    </row>
    <row r="44" spans="1:7" x14ac:dyDescent="0.3">
      <c r="A44" s="109">
        <f t="shared" si="1"/>
        <v>2023</v>
      </c>
      <c r="B44" s="311">
        <v>45200</v>
      </c>
      <c r="C44" s="369">
        <v>319.28662008999999</v>
      </c>
      <c r="D44" s="277" t="e">
        <v>#N/A</v>
      </c>
      <c r="E44" s="370">
        <f t="shared" si="2"/>
        <v>334.26429312666664</v>
      </c>
      <c r="F44" s="336">
        <v>319.28662008999999</v>
      </c>
      <c r="G44" s="103"/>
    </row>
    <row r="45" spans="1:7" x14ac:dyDescent="0.3">
      <c r="A45" s="109">
        <f t="shared" si="1"/>
        <v>2023</v>
      </c>
      <c r="B45" s="311">
        <v>45231</v>
      </c>
      <c r="C45" s="369">
        <v>305.69046029999998</v>
      </c>
      <c r="D45" s="277" t="e">
        <v>#N/A</v>
      </c>
      <c r="E45" s="370">
        <f t="shared" si="2"/>
        <v>334.26429312666664</v>
      </c>
      <c r="F45" s="336">
        <v>305.69046029999998</v>
      </c>
      <c r="G45" s="103"/>
    </row>
    <row r="46" spans="1:7" x14ac:dyDescent="0.3">
      <c r="A46" s="109">
        <f t="shared" si="1"/>
        <v>2023</v>
      </c>
      <c r="B46" s="311">
        <v>45261</v>
      </c>
      <c r="C46" s="369">
        <v>324.66210596000002</v>
      </c>
      <c r="D46" s="277" t="e">
        <v>#N/A</v>
      </c>
      <c r="E46" s="336"/>
      <c r="F46" s="336">
        <v>324.66210596000002</v>
      </c>
      <c r="G46" s="103"/>
    </row>
    <row r="47" spans="1:7" x14ac:dyDescent="0.3">
      <c r="A47" s="109">
        <f t="shared" ref="A47:A94" si="3">YEAR(B47)</f>
        <v>2024</v>
      </c>
      <c r="B47" s="311">
        <v>45292</v>
      </c>
      <c r="C47" s="369">
        <v>355.98246337</v>
      </c>
      <c r="D47" s="277" t="e">
        <v>#N/A</v>
      </c>
      <c r="E47" s="336"/>
      <c r="F47" s="336">
        <v>355.98246337</v>
      </c>
      <c r="G47" s="103"/>
    </row>
    <row r="48" spans="1:7" x14ac:dyDescent="0.3">
      <c r="A48" s="109">
        <f t="shared" si="3"/>
        <v>2024</v>
      </c>
      <c r="B48" s="311">
        <v>45323</v>
      </c>
      <c r="C48" s="369">
        <v>314.26014749000001</v>
      </c>
      <c r="D48" s="277" t="e">
        <v>#N/A</v>
      </c>
      <c r="E48" s="336">
        <f t="shared" ref="E48:E57" si="4">AVERAGEIF($A$47:$A$108,A48,$F$47:$F$108)</f>
        <v>342.53519607750007</v>
      </c>
      <c r="F48" s="336">
        <v>314.26014749000001</v>
      </c>
      <c r="G48" s="103"/>
    </row>
    <row r="49" spans="1:7" x14ac:dyDescent="0.3">
      <c r="A49" s="109">
        <f t="shared" si="3"/>
        <v>2024</v>
      </c>
      <c r="B49" s="311">
        <v>45352</v>
      </c>
      <c r="C49" s="369">
        <v>308.36856802</v>
      </c>
      <c r="D49" s="277" t="e">
        <v>#N/A</v>
      </c>
      <c r="E49" s="336">
        <f t="shared" si="4"/>
        <v>342.53519607750007</v>
      </c>
      <c r="F49" s="336">
        <v>308.36856802</v>
      </c>
      <c r="G49" s="103"/>
    </row>
    <row r="50" spans="1:7" x14ac:dyDescent="0.3">
      <c r="A50" s="109">
        <f t="shared" si="3"/>
        <v>2024</v>
      </c>
      <c r="B50" s="311">
        <v>45383</v>
      </c>
      <c r="C50" s="369">
        <v>297.01692708000002</v>
      </c>
      <c r="D50" s="277" t="e">
        <v>#N/A</v>
      </c>
      <c r="E50" s="336">
        <f t="shared" si="4"/>
        <v>342.53519607750007</v>
      </c>
      <c r="F50" s="336">
        <v>297.01692708000002</v>
      </c>
      <c r="G50" s="103"/>
    </row>
    <row r="51" spans="1:7" x14ac:dyDescent="0.3">
      <c r="A51" s="109">
        <f t="shared" si="3"/>
        <v>2024</v>
      </c>
      <c r="B51" s="311">
        <v>45413</v>
      </c>
      <c r="C51" s="369">
        <v>325.03804885</v>
      </c>
      <c r="D51" s="277" t="e">
        <v>#N/A</v>
      </c>
      <c r="E51" s="336">
        <f t="shared" si="4"/>
        <v>342.53519607750007</v>
      </c>
      <c r="F51" s="336">
        <v>325.03804885</v>
      </c>
      <c r="G51" s="103"/>
    </row>
    <row r="52" spans="1:7" x14ac:dyDescent="0.3">
      <c r="A52" s="109">
        <f t="shared" si="3"/>
        <v>2024</v>
      </c>
      <c r="B52" s="311">
        <v>45444</v>
      </c>
      <c r="C52" s="369">
        <v>366.92426940000001</v>
      </c>
      <c r="D52" s="277" t="e">
        <v>#N/A</v>
      </c>
      <c r="E52" s="336">
        <f t="shared" si="4"/>
        <v>342.53519607750007</v>
      </c>
      <c r="F52" s="336">
        <v>366.92426940000001</v>
      </c>
      <c r="G52" s="103"/>
    </row>
    <row r="53" spans="1:7" x14ac:dyDescent="0.3">
      <c r="A53" s="109">
        <f t="shared" si="3"/>
        <v>2024</v>
      </c>
      <c r="B53" s="311">
        <v>45474</v>
      </c>
      <c r="C53" s="369">
        <v>409.77265928000003</v>
      </c>
      <c r="D53" s="277" t="e">
        <v>#N/A</v>
      </c>
      <c r="E53" s="336">
        <f t="shared" si="4"/>
        <v>342.53519607750007</v>
      </c>
      <c r="F53" s="336">
        <v>409.77265928000003</v>
      </c>
      <c r="G53" s="103"/>
    </row>
    <row r="54" spans="1:7" x14ac:dyDescent="0.3">
      <c r="A54" s="109">
        <f t="shared" si="3"/>
        <v>2024</v>
      </c>
      <c r="B54" s="311">
        <v>45505</v>
      </c>
      <c r="C54" s="369">
        <v>406.42677286000003</v>
      </c>
      <c r="D54" s="277" t="e">
        <v>#N/A</v>
      </c>
      <c r="E54" s="336">
        <f t="shared" si="4"/>
        <v>342.53519607750007</v>
      </c>
      <c r="F54" s="336">
        <v>406.42677286000003</v>
      </c>
      <c r="G54" s="103"/>
    </row>
    <row r="55" spans="1:7" x14ac:dyDescent="0.3">
      <c r="A55" s="109">
        <f t="shared" si="3"/>
        <v>2024</v>
      </c>
      <c r="B55" s="311">
        <v>45536</v>
      </c>
      <c r="C55" s="369">
        <v>354.09572159999999</v>
      </c>
      <c r="D55" s="277" t="e">
        <v>#N/A</v>
      </c>
      <c r="E55" s="336">
        <f t="shared" si="4"/>
        <v>342.53519607750007</v>
      </c>
      <c r="F55" s="336">
        <v>354.09572159999999</v>
      </c>
      <c r="G55" s="103"/>
    </row>
    <row r="56" spans="1:7" x14ac:dyDescent="0.3">
      <c r="A56" s="109">
        <f t="shared" si="3"/>
        <v>2024</v>
      </c>
      <c r="B56" s="311">
        <v>45566</v>
      </c>
      <c r="C56" s="369">
        <v>326.16563665000001</v>
      </c>
      <c r="D56" s="277" t="e">
        <v>#N/A</v>
      </c>
      <c r="E56" s="336">
        <f t="shared" si="4"/>
        <v>342.53519607750007</v>
      </c>
      <c r="F56" s="336">
        <v>326.16563665000001</v>
      </c>
      <c r="G56" s="103"/>
    </row>
    <row r="57" spans="1:7" x14ac:dyDescent="0.3">
      <c r="A57" s="109">
        <f t="shared" si="3"/>
        <v>2024</v>
      </c>
      <c r="B57" s="311">
        <v>45597</v>
      </c>
      <c r="C57" s="369">
        <v>306.51137010000002</v>
      </c>
      <c r="D57" s="277" t="e">
        <v>#N/A</v>
      </c>
      <c r="E57" s="336">
        <f t="shared" si="4"/>
        <v>342.53519607750007</v>
      </c>
      <c r="F57" s="336">
        <v>306.51137010000002</v>
      </c>
      <c r="G57" s="103"/>
    </row>
    <row r="58" spans="1:7" x14ac:dyDescent="0.3">
      <c r="A58" s="109">
        <f t="shared" si="3"/>
        <v>2024</v>
      </c>
      <c r="B58" s="311">
        <v>45627</v>
      </c>
      <c r="C58" s="369">
        <v>339.85976822999999</v>
      </c>
      <c r="D58" s="277" t="e">
        <v>#N/A</v>
      </c>
      <c r="E58" s="336"/>
      <c r="F58" s="336">
        <v>339.85976822999999</v>
      </c>
      <c r="G58" s="103"/>
    </row>
    <row r="59" spans="1:7" x14ac:dyDescent="0.3">
      <c r="A59" s="109">
        <f t="shared" si="3"/>
        <v>2025</v>
      </c>
      <c r="B59" s="311">
        <v>45658</v>
      </c>
      <c r="C59" s="369">
        <v>374.26319995</v>
      </c>
      <c r="D59" s="277" t="e">
        <v>#N/A</v>
      </c>
      <c r="E59" s="336"/>
      <c r="F59" s="336">
        <v>374.26319995</v>
      </c>
      <c r="G59" s="103"/>
    </row>
    <row r="60" spans="1:7" x14ac:dyDescent="0.3">
      <c r="A60" s="109">
        <f t="shared" si="3"/>
        <v>2025</v>
      </c>
      <c r="B60" s="311">
        <v>45689</v>
      </c>
      <c r="C60" s="369">
        <v>331.31894879999999</v>
      </c>
      <c r="D60" s="277" t="e">
        <v>#N/A</v>
      </c>
      <c r="E60" s="336">
        <f t="shared" ref="E60:E69" si="5">AVERAGEIF($A$47:$A$108,A60,$F$47:$F$108)</f>
        <v>349.59037918333337</v>
      </c>
      <c r="F60" s="336">
        <v>331.31894879999999</v>
      </c>
      <c r="G60" s="103"/>
    </row>
    <row r="61" spans="1:7" x14ac:dyDescent="0.3">
      <c r="A61" s="109">
        <f t="shared" si="3"/>
        <v>2025</v>
      </c>
      <c r="B61" s="311">
        <v>45717</v>
      </c>
      <c r="C61" s="369">
        <v>318.63897212000001</v>
      </c>
      <c r="D61" s="277" t="e">
        <v>#N/A</v>
      </c>
      <c r="E61" s="336">
        <f t="shared" si="5"/>
        <v>349.59037918333337</v>
      </c>
      <c r="F61" s="336">
        <v>318.63897212000001</v>
      </c>
      <c r="G61" s="103"/>
    </row>
    <row r="62" spans="1:7" x14ac:dyDescent="0.3">
      <c r="A62" s="109">
        <f t="shared" si="3"/>
        <v>2025</v>
      </c>
      <c r="B62" s="311">
        <v>45748</v>
      </c>
      <c r="C62" s="369">
        <v>305.40323100000001</v>
      </c>
      <c r="D62" s="277" t="e">
        <v>#N/A</v>
      </c>
      <c r="E62" s="336">
        <f t="shared" si="5"/>
        <v>349.59037918333337</v>
      </c>
      <c r="F62" s="336">
        <v>305.40323100000001</v>
      </c>
      <c r="G62" s="103"/>
    </row>
    <row r="63" spans="1:7" x14ac:dyDescent="0.3">
      <c r="A63" s="109">
        <f t="shared" si="3"/>
        <v>2025</v>
      </c>
      <c r="B63" s="311">
        <v>45778</v>
      </c>
      <c r="C63" s="369">
        <v>323.31123073999998</v>
      </c>
      <c r="D63" s="277" t="e">
        <v>#N/A</v>
      </c>
      <c r="E63" s="336">
        <f t="shared" si="5"/>
        <v>349.59037918333337</v>
      </c>
      <c r="F63" s="336">
        <v>323.31123073999998</v>
      </c>
      <c r="G63" s="103"/>
    </row>
    <row r="64" spans="1:7" x14ac:dyDescent="0.3">
      <c r="A64" s="109">
        <f t="shared" si="3"/>
        <v>2025</v>
      </c>
      <c r="B64" s="311">
        <v>45809</v>
      </c>
      <c r="C64" s="369">
        <v>368.36465340000001</v>
      </c>
      <c r="D64" s="277" t="e">
        <v>#N/A</v>
      </c>
      <c r="E64" s="336">
        <f t="shared" si="5"/>
        <v>349.59037918333337</v>
      </c>
      <c r="F64" s="336">
        <v>368.36465340000001</v>
      </c>
      <c r="G64" s="103"/>
    </row>
    <row r="65" spans="1:7" x14ac:dyDescent="0.3">
      <c r="A65" s="109">
        <f t="shared" si="3"/>
        <v>2025</v>
      </c>
      <c r="B65" s="311">
        <v>45839</v>
      </c>
      <c r="C65" s="369">
        <v>419.59371689</v>
      </c>
      <c r="D65" s="277" t="e">
        <v>#N/A</v>
      </c>
      <c r="E65" s="336">
        <f t="shared" si="5"/>
        <v>349.59037918333337</v>
      </c>
      <c r="F65" s="336">
        <v>419.59371689</v>
      </c>
      <c r="G65" s="103"/>
    </row>
    <row r="66" spans="1:7" x14ac:dyDescent="0.3">
      <c r="A66" s="109">
        <f t="shared" si="3"/>
        <v>2025</v>
      </c>
      <c r="B66" s="311">
        <v>45870</v>
      </c>
      <c r="C66" s="369">
        <v>404.67085938999998</v>
      </c>
      <c r="D66" s="277" t="e">
        <v>#N/A</v>
      </c>
      <c r="E66" s="336">
        <f t="shared" si="5"/>
        <v>349.59037918333337</v>
      </c>
      <c r="F66" s="336">
        <v>404.67085938999998</v>
      </c>
      <c r="G66" s="103"/>
    </row>
    <row r="67" spans="1:7" x14ac:dyDescent="0.3">
      <c r="A67" s="109">
        <f t="shared" si="3"/>
        <v>2025</v>
      </c>
      <c r="B67" s="311">
        <v>45901</v>
      </c>
      <c r="C67" s="369">
        <v>357.6813861</v>
      </c>
      <c r="D67" s="277" t="e">
        <v>#N/A</v>
      </c>
      <c r="E67" s="336">
        <f t="shared" si="5"/>
        <v>349.59037918333337</v>
      </c>
      <c r="F67" s="336">
        <v>357.6813861</v>
      </c>
      <c r="G67" s="103"/>
    </row>
    <row r="68" spans="1:7" x14ac:dyDescent="0.3">
      <c r="A68" s="109">
        <f t="shared" si="3"/>
        <v>2025</v>
      </c>
      <c r="B68" s="311">
        <v>45931</v>
      </c>
      <c r="C68" s="369">
        <v>331.94465323999998</v>
      </c>
      <c r="D68" s="277" t="e">
        <v>#N/A</v>
      </c>
      <c r="E68" s="336">
        <f t="shared" si="5"/>
        <v>349.59037918333337</v>
      </c>
      <c r="F68" s="336">
        <v>331.94465323999998</v>
      </c>
      <c r="G68" s="103"/>
    </row>
    <row r="69" spans="1:7" x14ac:dyDescent="0.3">
      <c r="A69" s="109">
        <f t="shared" si="3"/>
        <v>2025</v>
      </c>
      <c r="B69" s="311">
        <v>45962</v>
      </c>
      <c r="C69" s="369">
        <v>310.37938830000002</v>
      </c>
      <c r="D69" s="277" t="e">
        <v>#N/A</v>
      </c>
      <c r="E69" s="336">
        <f t="shared" si="5"/>
        <v>349.59037918333337</v>
      </c>
      <c r="F69" s="336">
        <v>310.37938830000002</v>
      </c>
      <c r="G69" s="103"/>
    </row>
    <row r="70" spans="1:7" x14ac:dyDescent="0.3">
      <c r="A70" s="109">
        <f t="shared" si="3"/>
        <v>2025</v>
      </c>
      <c r="B70" s="311">
        <v>45992</v>
      </c>
      <c r="C70" s="369">
        <v>349.51431027000001</v>
      </c>
      <c r="D70" s="277" t="e">
        <v>#N/A</v>
      </c>
      <c r="E70" s="336"/>
      <c r="F70" s="336">
        <v>349.51431027000001</v>
      </c>
      <c r="G70" s="103"/>
    </row>
    <row r="71" spans="1:7" x14ac:dyDescent="0.3">
      <c r="A71" s="109">
        <f t="shared" si="3"/>
        <v>2026</v>
      </c>
      <c r="B71" s="311">
        <v>46023</v>
      </c>
      <c r="C71" s="369">
        <v>367.77148036</v>
      </c>
      <c r="D71" s="277" t="e">
        <v>#N/A</v>
      </c>
      <c r="E71" s="336"/>
      <c r="F71" s="336">
        <v>367.77148036</v>
      </c>
      <c r="G71" s="103"/>
    </row>
    <row r="72" spans="1:7" x14ac:dyDescent="0.3">
      <c r="A72" s="109">
        <f t="shared" si="3"/>
        <v>2026</v>
      </c>
      <c r="B72" s="311">
        <v>46054</v>
      </c>
      <c r="C72" s="369">
        <v>333.41882743999997</v>
      </c>
      <c r="D72" s="277" t="e">
        <v>#N/A</v>
      </c>
      <c r="E72" s="336">
        <f t="shared" ref="E72:E81" si="6">AVERAGEIF($A$47:$A$108,A72,$F$47:$F$108)</f>
        <v>353.99860898333333</v>
      </c>
      <c r="F72" s="336">
        <v>333.41882743999997</v>
      </c>
      <c r="G72" s="103"/>
    </row>
    <row r="73" spans="1:7" x14ac:dyDescent="0.3">
      <c r="A73" s="109">
        <f t="shared" si="3"/>
        <v>2026</v>
      </c>
      <c r="B73" s="311">
        <v>46082</v>
      </c>
      <c r="C73" s="369">
        <v>326.43779999999998</v>
      </c>
      <c r="D73" s="277" t="e">
        <v>#N/A</v>
      </c>
      <c r="E73" s="336">
        <f t="shared" si="6"/>
        <v>353.99860898333333</v>
      </c>
      <c r="F73" s="336">
        <v>326.43779999999998</v>
      </c>
      <c r="G73" s="103"/>
    </row>
    <row r="74" spans="1:7" x14ac:dyDescent="0.3">
      <c r="A74" s="109">
        <f t="shared" si="3"/>
        <v>2026</v>
      </c>
      <c r="B74" s="311">
        <v>46113</v>
      </c>
      <c r="C74" s="369">
        <v>306.20499999999998</v>
      </c>
      <c r="D74" s="277">
        <v>306.20499999999998</v>
      </c>
      <c r="E74" s="336">
        <f t="shared" si="6"/>
        <v>353.99860898333333</v>
      </c>
      <c r="F74" s="336">
        <v>306.20499999999998</v>
      </c>
      <c r="G74" s="103"/>
    </row>
    <row r="75" spans="1:7" x14ac:dyDescent="0.3">
      <c r="A75" s="109">
        <f t="shared" si="3"/>
        <v>2026</v>
      </c>
      <c r="B75" s="311">
        <v>46143</v>
      </c>
      <c r="C75" s="369" t="e">
        <v>#N/A</v>
      </c>
      <c r="D75" s="277">
        <v>326.21370000000002</v>
      </c>
      <c r="E75" s="336">
        <f t="shared" si="6"/>
        <v>353.99860898333333</v>
      </c>
      <c r="F75" s="336">
        <v>326.21370000000002</v>
      </c>
      <c r="G75" s="103"/>
    </row>
    <row r="76" spans="1:7" x14ac:dyDescent="0.3">
      <c r="A76" s="109">
        <f t="shared" si="3"/>
        <v>2026</v>
      </c>
      <c r="B76" s="311">
        <v>46174</v>
      </c>
      <c r="C76" s="369" t="e">
        <v>#N/A</v>
      </c>
      <c r="D76" s="277">
        <v>369.6617</v>
      </c>
      <c r="E76" s="336">
        <f t="shared" si="6"/>
        <v>353.99860898333333</v>
      </c>
      <c r="F76" s="336">
        <v>369.6617</v>
      </c>
      <c r="G76" s="103"/>
    </row>
    <row r="77" spans="1:7" x14ac:dyDescent="0.3">
      <c r="A77" s="109">
        <f t="shared" si="3"/>
        <v>2026</v>
      </c>
      <c r="B77" s="311">
        <v>46204</v>
      </c>
      <c r="C77" s="369" t="e">
        <v>#N/A</v>
      </c>
      <c r="D77" s="277">
        <v>422.58730000000003</v>
      </c>
      <c r="E77" s="336">
        <f t="shared" si="6"/>
        <v>353.99860898333333</v>
      </c>
      <c r="F77" s="336">
        <v>422.58730000000003</v>
      </c>
      <c r="G77" s="103"/>
    </row>
    <row r="78" spans="1:7" x14ac:dyDescent="0.3">
      <c r="A78" s="109">
        <f t="shared" si="3"/>
        <v>2026</v>
      </c>
      <c r="B78" s="311">
        <v>46235</v>
      </c>
      <c r="C78" s="369" t="e">
        <v>#N/A</v>
      </c>
      <c r="D78" s="277">
        <v>425.505</v>
      </c>
      <c r="E78" s="336">
        <f t="shared" si="6"/>
        <v>353.99860898333333</v>
      </c>
      <c r="F78" s="336">
        <v>425.505</v>
      </c>
      <c r="G78" s="103"/>
    </row>
    <row r="79" spans="1:7" x14ac:dyDescent="0.3">
      <c r="A79" s="109">
        <f t="shared" si="3"/>
        <v>2026</v>
      </c>
      <c r="B79" s="311">
        <v>46266</v>
      </c>
      <c r="C79" s="369" t="e">
        <v>#N/A</v>
      </c>
      <c r="D79" s="277">
        <v>368.82979999999998</v>
      </c>
      <c r="E79" s="336">
        <f t="shared" si="6"/>
        <v>353.99860898333333</v>
      </c>
      <c r="F79" s="336">
        <v>368.82979999999998</v>
      </c>
      <c r="G79" s="103"/>
    </row>
    <row r="80" spans="1:7" x14ac:dyDescent="0.3">
      <c r="A80" s="109">
        <f t="shared" si="3"/>
        <v>2026</v>
      </c>
      <c r="B80" s="311">
        <v>46296</v>
      </c>
      <c r="C80" s="369" t="e">
        <v>#N/A</v>
      </c>
      <c r="D80" s="277">
        <v>336.05079999999998</v>
      </c>
      <c r="E80" s="336">
        <f t="shared" si="6"/>
        <v>353.99860898333333</v>
      </c>
      <c r="F80" s="336">
        <v>336.05079999999998</v>
      </c>
      <c r="G80" s="103"/>
    </row>
    <row r="81" spans="1:7" x14ac:dyDescent="0.3">
      <c r="A81" s="109">
        <f t="shared" si="3"/>
        <v>2026</v>
      </c>
      <c r="B81" s="311">
        <v>46327</v>
      </c>
      <c r="C81" s="369" t="e">
        <v>#N/A</v>
      </c>
      <c r="D81" s="277">
        <v>315.97480000000002</v>
      </c>
      <c r="E81" s="336">
        <f t="shared" si="6"/>
        <v>353.99860898333333</v>
      </c>
      <c r="F81" s="336">
        <v>315.97480000000002</v>
      </c>
      <c r="G81" s="103"/>
    </row>
    <row r="82" spans="1:7" x14ac:dyDescent="0.3">
      <c r="A82" s="109">
        <f t="shared" si="3"/>
        <v>2026</v>
      </c>
      <c r="B82" s="311">
        <v>46357</v>
      </c>
      <c r="C82" s="369" t="e">
        <v>#N/A</v>
      </c>
      <c r="D82" s="277">
        <v>349.32709999999997</v>
      </c>
      <c r="E82" s="336"/>
      <c r="F82" s="336">
        <v>349.32709999999997</v>
      </c>
      <c r="G82" s="103"/>
    </row>
    <row r="83" spans="1:7" x14ac:dyDescent="0.3">
      <c r="A83" s="109">
        <f t="shared" si="3"/>
        <v>2027</v>
      </c>
      <c r="B83" s="311">
        <v>46388</v>
      </c>
      <c r="C83" s="369" t="e">
        <v>#N/A</v>
      </c>
      <c r="D83" s="277">
        <v>369.08010000000002</v>
      </c>
      <c r="E83" s="336"/>
      <c r="F83" s="336">
        <v>369.08010000000002</v>
      </c>
      <c r="G83" s="103"/>
    </row>
    <row r="84" spans="1:7" x14ac:dyDescent="0.3">
      <c r="A84" s="109">
        <f t="shared" si="3"/>
        <v>2027</v>
      </c>
      <c r="B84" s="311">
        <v>46419</v>
      </c>
      <c r="C84" s="369" t="e">
        <v>#N/A</v>
      </c>
      <c r="D84" s="277">
        <v>337.50900000000001</v>
      </c>
      <c r="E84" s="336">
        <f t="shared" ref="E84:E93" si="7">AVERAGEIF($A$47:$A$108,A84,$F$47:$F$108)</f>
        <v>364.93747499999995</v>
      </c>
      <c r="F84" s="336">
        <v>337.50900000000001</v>
      </c>
      <c r="G84" s="103"/>
    </row>
    <row r="85" spans="1:7" x14ac:dyDescent="0.3">
      <c r="A85" s="109">
        <f t="shared" si="3"/>
        <v>2027</v>
      </c>
      <c r="B85" s="311">
        <v>46447</v>
      </c>
      <c r="C85" s="369" t="e">
        <v>#N/A</v>
      </c>
      <c r="D85" s="277">
        <v>337.3854</v>
      </c>
      <c r="E85" s="336">
        <f t="shared" si="7"/>
        <v>364.93747499999995</v>
      </c>
      <c r="F85" s="336">
        <v>337.3854</v>
      </c>
      <c r="G85" s="103"/>
    </row>
    <row r="86" spans="1:7" x14ac:dyDescent="0.3">
      <c r="A86" s="109">
        <f t="shared" si="3"/>
        <v>2027</v>
      </c>
      <c r="B86" s="311">
        <v>46478</v>
      </c>
      <c r="C86" s="369" t="e">
        <v>#N/A</v>
      </c>
      <c r="D86" s="277">
        <v>317.86739999999998</v>
      </c>
      <c r="E86" s="336">
        <f t="shared" si="7"/>
        <v>364.93747499999995</v>
      </c>
      <c r="F86" s="336">
        <v>317.86739999999998</v>
      </c>
      <c r="G86" s="103"/>
    </row>
    <row r="87" spans="1:7" x14ac:dyDescent="0.3">
      <c r="A87" s="109">
        <f t="shared" si="3"/>
        <v>2027</v>
      </c>
      <c r="B87" s="311">
        <v>46508</v>
      </c>
      <c r="C87" s="369" t="e">
        <v>#N/A</v>
      </c>
      <c r="D87" s="277">
        <v>340.05880000000002</v>
      </c>
      <c r="E87" s="336">
        <f t="shared" si="7"/>
        <v>364.93747499999995</v>
      </c>
      <c r="F87" s="336">
        <v>340.05880000000002</v>
      </c>
      <c r="G87" s="103"/>
    </row>
    <row r="88" spans="1:7" x14ac:dyDescent="0.3">
      <c r="A88" s="109">
        <f t="shared" si="3"/>
        <v>2027</v>
      </c>
      <c r="B88" s="311">
        <v>46539</v>
      </c>
      <c r="C88" s="369" t="e">
        <v>#N/A</v>
      </c>
      <c r="D88" s="277">
        <v>383.22019999999998</v>
      </c>
      <c r="E88" s="336">
        <f t="shared" si="7"/>
        <v>364.93747499999995</v>
      </c>
      <c r="F88" s="336">
        <v>383.22019999999998</v>
      </c>
      <c r="G88" s="103"/>
    </row>
    <row r="89" spans="1:7" x14ac:dyDescent="0.3">
      <c r="A89" s="109">
        <f t="shared" si="3"/>
        <v>2027</v>
      </c>
      <c r="B89" s="311">
        <v>46569</v>
      </c>
      <c r="C89" s="369" t="e">
        <v>#N/A</v>
      </c>
      <c r="D89" s="277">
        <v>436.71839999999997</v>
      </c>
      <c r="E89" s="336">
        <f t="shared" si="7"/>
        <v>364.93747499999995</v>
      </c>
      <c r="F89" s="336">
        <v>436.71839999999997</v>
      </c>
      <c r="G89" s="103"/>
    </row>
    <row r="90" spans="1:7" x14ac:dyDescent="0.3">
      <c r="A90" s="109">
        <f t="shared" si="3"/>
        <v>2027</v>
      </c>
      <c r="B90" s="311">
        <v>46600</v>
      </c>
      <c r="C90" s="369" t="e">
        <v>#N/A</v>
      </c>
      <c r="D90" s="277">
        <v>440.41019999999997</v>
      </c>
      <c r="E90" s="336">
        <f t="shared" si="7"/>
        <v>364.93747499999995</v>
      </c>
      <c r="F90" s="336">
        <v>440.41019999999997</v>
      </c>
      <c r="G90" s="103"/>
    </row>
    <row r="91" spans="1:7" x14ac:dyDescent="0.3">
      <c r="A91" s="109">
        <f t="shared" si="3"/>
        <v>2027</v>
      </c>
      <c r="B91" s="311">
        <v>46631</v>
      </c>
      <c r="C91" s="369" t="e">
        <v>#N/A</v>
      </c>
      <c r="D91" s="277">
        <v>381.8648</v>
      </c>
      <c r="E91" s="336">
        <f t="shared" si="7"/>
        <v>364.93747499999995</v>
      </c>
      <c r="F91" s="336">
        <v>381.8648</v>
      </c>
      <c r="G91" s="103"/>
    </row>
    <row r="92" spans="1:7" x14ac:dyDescent="0.3">
      <c r="A92" s="109">
        <f t="shared" si="3"/>
        <v>2027</v>
      </c>
      <c r="B92" s="311">
        <v>46661</v>
      </c>
      <c r="C92" s="369" t="e">
        <v>#N/A</v>
      </c>
      <c r="D92" s="277">
        <v>347.87470000000002</v>
      </c>
      <c r="E92" s="336">
        <f t="shared" si="7"/>
        <v>364.93747499999995</v>
      </c>
      <c r="F92" s="336">
        <v>347.87470000000002</v>
      </c>
      <c r="G92" s="103"/>
    </row>
    <row r="93" spans="1:7" x14ac:dyDescent="0.3">
      <c r="A93" s="109">
        <f t="shared" si="3"/>
        <v>2027</v>
      </c>
      <c r="B93" s="311">
        <v>46692</v>
      </c>
      <c r="C93" s="369" t="e">
        <v>#N/A</v>
      </c>
      <c r="D93" s="277">
        <v>326.6891</v>
      </c>
      <c r="E93" s="336">
        <f t="shared" si="7"/>
        <v>364.93747499999995</v>
      </c>
      <c r="F93" s="336">
        <v>326.6891</v>
      </c>
      <c r="G93" s="103"/>
    </row>
    <row r="94" spans="1:7" x14ac:dyDescent="0.3">
      <c r="A94" s="109">
        <f t="shared" si="3"/>
        <v>2027</v>
      </c>
      <c r="B94" s="311">
        <v>46722</v>
      </c>
      <c r="C94" s="369" t="e">
        <v>#N/A</v>
      </c>
      <c r="D94" s="277">
        <v>360.57159999999999</v>
      </c>
      <c r="E94" s="336"/>
      <c r="F94" s="336">
        <v>360.57159999999999</v>
      </c>
      <c r="G94" s="103"/>
    </row>
    <row r="95" spans="1:7" x14ac:dyDescent="0.3">
      <c r="A95" s="109"/>
      <c r="B95" s="311"/>
      <c r="C95" s="109"/>
      <c r="D95" s="313"/>
      <c r="E95" s="109"/>
      <c r="F95" s="313"/>
      <c r="G95" s="103"/>
    </row>
    <row r="96" spans="1:7" x14ac:dyDescent="0.3">
      <c r="A96" s="109"/>
      <c r="B96" s="311"/>
      <c r="C96" s="109"/>
      <c r="D96" s="313"/>
      <c r="E96" s="109"/>
      <c r="F96" s="313"/>
      <c r="G96" s="103"/>
    </row>
    <row r="97" spans="1:7" x14ac:dyDescent="0.3">
      <c r="A97" s="109"/>
      <c r="B97" s="311"/>
      <c r="C97" s="109"/>
      <c r="D97" s="313"/>
      <c r="E97" s="109"/>
      <c r="F97" s="313"/>
      <c r="G97" s="103"/>
    </row>
    <row r="98" spans="1:7" x14ac:dyDescent="0.3">
      <c r="A98" s="109"/>
      <c r="B98" s="311"/>
      <c r="C98" s="109"/>
      <c r="D98" s="313"/>
      <c r="E98" s="109"/>
      <c r="F98" s="313"/>
      <c r="G98" s="103"/>
    </row>
    <row r="99" spans="1:7" x14ac:dyDescent="0.3">
      <c r="A99" s="52"/>
      <c r="B99" s="52" t="s">
        <v>0</v>
      </c>
      <c r="C99" s="109"/>
      <c r="D99" s="313"/>
      <c r="E99" s="109"/>
      <c r="F99" s="313"/>
      <c r="G99" s="103"/>
    </row>
    <row r="100" spans="1:7" x14ac:dyDescent="0.3">
      <c r="A100" s="21">
        <v>2.5</v>
      </c>
      <c r="B100" s="20">
        <v>-0.3</v>
      </c>
      <c r="C100" s="109"/>
      <c r="D100" s="313"/>
      <c r="E100" s="109"/>
      <c r="F100" s="313"/>
      <c r="G100" s="103"/>
    </row>
    <row r="101" spans="1:7" x14ac:dyDescent="0.3">
      <c r="A101" s="21">
        <v>2.5</v>
      </c>
      <c r="B101" s="20">
        <v>0.3</v>
      </c>
      <c r="C101" s="109"/>
      <c r="D101" s="313"/>
      <c r="E101" s="109"/>
      <c r="F101" s="313"/>
      <c r="G101" s="103"/>
    </row>
    <row r="102" spans="1:7" x14ac:dyDescent="0.3">
      <c r="B102" s="99"/>
      <c r="D102" s="104"/>
      <c r="F102" s="104"/>
      <c r="G102" s="103"/>
    </row>
    <row r="103" spans="1:7" x14ac:dyDescent="0.3">
      <c r="B103" s="99"/>
      <c r="D103" s="104"/>
      <c r="F103" s="104"/>
      <c r="G103" s="103"/>
    </row>
    <row r="104" spans="1:7" x14ac:dyDescent="0.3">
      <c r="B104" s="99"/>
      <c r="D104" s="104"/>
      <c r="F104" s="104"/>
      <c r="G104" s="103"/>
    </row>
    <row r="105" spans="1:7" x14ac:dyDescent="0.3">
      <c r="B105" s="99"/>
      <c r="D105" s="104"/>
      <c r="F105" s="104"/>
      <c r="G105" s="103"/>
    </row>
    <row r="106" spans="1:7" x14ac:dyDescent="0.3">
      <c r="B106" s="99"/>
      <c r="D106" s="104"/>
      <c r="F106" s="104"/>
      <c r="G106" s="103"/>
    </row>
    <row r="107" spans="1:7" x14ac:dyDescent="0.3">
      <c r="B107" s="99"/>
      <c r="D107" s="104"/>
      <c r="F107" s="104"/>
      <c r="G107" s="103"/>
    </row>
    <row r="108" spans="1:7" x14ac:dyDescent="0.3">
      <c r="B108" s="99"/>
      <c r="D108" s="104"/>
      <c r="F108" s="104"/>
      <c r="G108" s="103"/>
    </row>
    <row r="109" spans="1:7" x14ac:dyDescent="0.3">
      <c r="D109" s="104"/>
      <c r="F109" s="104"/>
      <c r="G109" s="103"/>
    </row>
    <row r="110" spans="1:7" x14ac:dyDescent="0.3">
      <c r="D110" s="104"/>
      <c r="F110" s="104"/>
      <c r="G110" s="103"/>
    </row>
    <row r="111" spans="1:7" x14ac:dyDescent="0.3">
      <c r="F111" s="104"/>
      <c r="G111" s="103"/>
    </row>
    <row r="112" spans="1:7" x14ac:dyDescent="0.3">
      <c r="F112" s="104"/>
      <c r="G112" s="103"/>
    </row>
    <row r="113" spans="6:7" x14ac:dyDescent="0.3">
      <c r="F113" s="104"/>
      <c r="G113" s="103"/>
    </row>
    <row r="114" spans="6:7" x14ac:dyDescent="0.3">
      <c r="F114" s="104"/>
      <c r="G114" s="103"/>
    </row>
    <row r="115" spans="6:7" x14ac:dyDescent="0.3">
      <c r="F115" s="104"/>
      <c r="G115" s="103"/>
    </row>
    <row r="116" spans="6:7" x14ac:dyDescent="0.3">
      <c r="F116" s="104"/>
      <c r="G116" s="103"/>
    </row>
    <row r="117" spans="6:7" x14ac:dyDescent="0.3">
      <c r="F117" s="104"/>
      <c r="G117" s="103"/>
    </row>
    <row r="118" spans="6:7" x14ac:dyDescent="0.3">
      <c r="F118" s="104"/>
    </row>
    <row r="119" spans="6:7" x14ac:dyDescent="0.3">
      <c r="F119" s="104"/>
    </row>
    <row r="120" spans="6:7" x14ac:dyDescent="0.3">
      <c r="F120" s="104"/>
    </row>
    <row r="121" spans="6:7" x14ac:dyDescent="0.3">
      <c r="F121" s="104"/>
    </row>
    <row r="122" spans="6:7" x14ac:dyDescent="0.3">
      <c r="F122" s="104"/>
    </row>
    <row r="123" spans="6:7" x14ac:dyDescent="0.3">
      <c r="F123" s="104"/>
    </row>
    <row r="124" spans="6:7" x14ac:dyDescent="0.3">
      <c r="F124" s="104"/>
    </row>
    <row r="125" spans="6:7" x14ac:dyDescent="0.3">
      <c r="F125" s="104"/>
    </row>
    <row r="126" spans="6:7" x14ac:dyDescent="0.3">
      <c r="F126" s="104"/>
    </row>
    <row r="127" spans="6:7" x14ac:dyDescent="0.3">
      <c r="F127" s="104"/>
    </row>
    <row r="128" spans="6:7" x14ac:dyDescent="0.3">
      <c r="F128" s="104"/>
    </row>
    <row r="129" spans="6:6" x14ac:dyDescent="0.3">
      <c r="F129" s="104"/>
    </row>
    <row r="130" spans="6:6" x14ac:dyDescent="0.3">
      <c r="F130" s="104"/>
    </row>
    <row r="131" spans="6:6" x14ac:dyDescent="0.3">
      <c r="F131" s="104"/>
    </row>
    <row r="132" spans="6:6" x14ac:dyDescent="0.3">
      <c r="F132" s="104"/>
    </row>
    <row r="133" spans="6:6" x14ac:dyDescent="0.3">
      <c r="F133" s="104"/>
    </row>
    <row r="134" spans="6:6" x14ac:dyDescent="0.3">
      <c r="F134" s="104"/>
    </row>
    <row r="135" spans="6:6" x14ac:dyDescent="0.3">
      <c r="F135" s="104"/>
    </row>
    <row r="136" spans="6:6" x14ac:dyDescent="0.3">
      <c r="F136" s="104"/>
    </row>
    <row r="137" spans="6:6" x14ac:dyDescent="0.3">
      <c r="F137" s="104"/>
    </row>
    <row r="138" spans="6:6" x14ac:dyDescent="0.3">
      <c r="F138" s="104"/>
    </row>
    <row r="139" spans="6:6" x14ac:dyDescent="0.3">
      <c r="F139" s="104"/>
    </row>
    <row r="140" spans="6:6" x14ac:dyDescent="0.3">
      <c r="F140" s="104"/>
    </row>
    <row r="141" spans="6:6" x14ac:dyDescent="0.3">
      <c r="F141" s="104"/>
    </row>
    <row r="142" spans="6:6" x14ac:dyDescent="0.3">
      <c r="F142" s="104"/>
    </row>
  </sheetData>
  <mergeCells count="2">
    <mergeCell ref="C24:G24"/>
    <mergeCell ref="I24:L24"/>
  </mergeCells>
  <conditionalFormatting sqref="C35:D94">
    <cfRule type="expression" dxfId="2" priority="1" stopIfTrue="1">
      <formula>ISNA(C35)</formula>
    </cfRule>
  </conditionalFormatting>
  <hyperlinks>
    <hyperlink ref="A3" location="Contents!A1" display="Return to Contents" xr:uid="{00000000-0004-0000-2000-000000000000}"/>
  </hyperlinks>
  <pageMargins left="0.7" right="0.7" top="0.75" bottom="0.75" header="0.3" footer="0.3"/>
  <pageSetup orientation="landscape" verticalDpi="599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3"/>
  <dimension ref="A1:AB141"/>
  <sheetViews>
    <sheetView zoomScaleNormal="100" workbookViewId="0"/>
  </sheetViews>
  <sheetFormatPr defaultColWidth="9.33203125" defaultRowHeight="14.4" x14ac:dyDescent="0.3"/>
  <cols>
    <col min="1" max="1" width="9.33203125" style="97"/>
    <col min="2" max="2" width="14.6640625" style="97" customWidth="1"/>
    <col min="3" max="13" width="9.33203125" style="97"/>
    <col min="14" max="15" width="9.33203125" style="98"/>
    <col min="16" max="16" width="9.33203125" style="97"/>
    <col min="17" max="17" width="16.6640625" style="97" customWidth="1"/>
    <col min="18" max="18" width="15.5546875" style="97" customWidth="1"/>
    <col min="19" max="26" width="9.33203125" style="97"/>
    <col min="27" max="28" width="9.33203125" style="98"/>
    <col min="29" max="16384" width="9.33203125" style="97"/>
  </cols>
  <sheetData>
    <row r="1" spans="1:18" x14ac:dyDescent="0.3">
      <c r="A1" s="138"/>
    </row>
    <row r="2" spans="1:18" ht="15.6" x14ac:dyDescent="0.3">
      <c r="A2" s="31" t="s">
        <v>968</v>
      </c>
      <c r="L2" s="98"/>
    </row>
    <row r="3" spans="1:18" x14ac:dyDescent="0.3">
      <c r="A3" s="16" t="s">
        <v>15</v>
      </c>
      <c r="L3" s="98"/>
      <c r="Q3" s="102"/>
    </row>
    <row r="4" spans="1:18" x14ac:dyDescent="0.3">
      <c r="B4" s="106"/>
      <c r="C4" s="106"/>
      <c r="D4" s="106"/>
      <c r="E4" s="106"/>
      <c r="F4" s="106"/>
      <c r="G4" s="106"/>
      <c r="H4" s="106"/>
      <c r="I4" s="106"/>
      <c r="J4" s="106"/>
      <c r="L4" s="98"/>
      <c r="Q4" s="102"/>
    </row>
    <row r="5" spans="1:18" x14ac:dyDescent="0.3">
      <c r="B5" s="106"/>
      <c r="C5" s="106"/>
      <c r="D5" s="106"/>
      <c r="E5" s="106"/>
      <c r="F5" s="106"/>
      <c r="G5" s="106"/>
      <c r="H5" s="106"/>
      <c r="I5" s="106"/>
      <c r="J5" s="106"/>
      <c r="L5" s="98"/>
      <c r="Q5" s="132" t="s">
        <v>329</v>
      </c>
      <c r="R5" s="133"/>
    </row>
    <row r="6" spans="1:18" x14ac:dyDescent="0.3">
      <c r="B6" s="106"/>
      <c r="C6" s="106"/>
      <c r="D6" s="106"/>
      <c r="E6" s="106"/>
      <c r="F6" s="106"/>
      <c r="G6" s="106"/>
      <c r="H6" s="106"/>
      <c r="I6" s="106"/>
      <c r="J6" s="106"/>
      <c r="Q6" s="231" t="s">
        <v>66</v>
      </c>
      <c r="R6" s="159" t="s">
        <v>282</v>
      </c>
    </row>
    <row r="7" spans="1:18" x14ac:dyDescent="0.3">
      <c r="B7" s="106"/>
      <c r="C7" s="106"/>
      <c r="D7" s="106"/>
      <c r="E7" s="106"/>
      <c r="F7" s="106"/>
      <c r="G7" s="106"/>
      <c r="H7" s="106"/>
      <c r="I7" s="106"/>
      <c r="J7" s="106"/>
      <c r="Q7" s="166" t="s">
        <v>67</v>
      </c>
      <c r="R7" s="160" t="s">
        <v>283</v>
      </c>
    </row>
    <row r="8" spans="1:18" x14ac:dyDescent="0.3">
      <c r="B8" s="106"/>
      <c r="C8" s="106"/>
      <c r="D8" s="106"/>
      <c r="E8" s="106"/>
      <c r="F8" s="106"/>
      <c r="G8" s="106"/>
      <c r="H8" s="106"/>
      <c r="I8" s="106"/>
      <c r="J8" s="106"/>
      <c r="Q8" s="166" t="s">
        <v>68</v>
      </c>
      <c r="R8" s="160" t="s">
        <v>284</v>
      </c>
    </row>
    <row r="9" spans="1:18" x14ac:dyDescent="0.3">
      <c r="B9" s="106"/>
      <c r="C9" s="106"/>
      <c r="D9" s="106"/>
      <c r="E9" s="106"/>
      <c r="F9" s="106"/>
      <c r="G9" s="106"/>
      <c r="H9" s="106"/>
      <c r="I9" s="106"/>
      <c r="J9" s="106"/>
      <c r="Q9" s="171" t="s">
        <v>69</v>
      </c>
      <c r="R9" s="162" t="s">
        <v>281</v>
      </c>
    </row>
    <row r="10" spans="1:18" x14ac:dyDescent="0.3">
      <c r="B10" s="106"/>
      <c r="C10" s="106"/>
      <c r="D10" s="106"/>
      <c r="E10" s="106"/>
      <c r="F10" s="106"/>
      <c r="G10" s="106"/>
      <c r="H10" s="106"/>
      <c r="I10" s="106"/>
      <c r="J10" s="106"/>
      <c r="R10" s="29"/>
    </row>
    <row r="11" spans="1:18" x14ac:dyDescent="0.3">
      <c r="B11" s="106"/>
      <c r="C11" s="106"/>
      <c r="D11" s="106"/>
      <c r="E11" s="106"/>
      <c r="F11" s="106"/>
      <c r="G11" s="106"/>
      <c r="H11" s="106"/>
      <c r="I11" s="106"/>
      <c r="J11" s="106"/>
    </row>
    <row r="12" spans="1:18" x14ac:dyDescent="0.3">
      <c r="B12" s="106"/>
      <c r="C12" s="106"/>
      <c r="D12" s="106"/>
      <c r="E12" s="106"/>
      <c r="F12" s="106"/>
      <c r="G12" s="106"/>
      <c r="H12" s="106"/>
      <c r="I12" s="106"/>
      <c r="J12" s="106"/>
    </row>
    <row r="13" spans="1:18" x14ac:dyDescent="0.3">
      <c r="B13" s="106"/>
      <c r="C13" s="106"/>
      <c r="D13" s="106"/>
      <c r="E13" s="106"/>
      <c r="F13" s="106"/>
      <c r="G13" s="106"/>
      <c r="H13" s="106"/>
      <c r="I13" s="106"/>
      <c r="J13" s="106"/>
    </row>
    <row r="14" spans="1:18" x14ac:dyDescent="0.3"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8" x14ac:dyDescent="0.3"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8" x14ac:dyDescent="0.3">
      <c r="B16" s="106"/>
      <c r="C16" s="106"/>
      <c r="D16" s="106"/>
      <c r="E16" s="106"/>
      <c r="F16" s="106"/>
      <c r="G16" s="106"/>
      <c r="H16" s="106"/>
      <c r="I16" s="106"/>
      <c r="J16" s="106"/>
    </row>
    <row r="17" spans="1:12" x14ac:dyDescent="0.3">
      <c r="B17" s="106"/>
      <c r="C17" s="106"/>
      <c r="D17" s="106"/>
      <c r="E17" s="106"/>
      <c r="F17" s="106"/>
      <c r="G17" s="106"/>
      <c r="H17" s="106"/>
      <c r="I17" s="106"/>
      <c r="J17" s="106"/>
    </row>
    <row r="18" spans="1:12" x14ac:dyDescent="0.3">
      <c r="B18" s="106"/>
      <c r="C18" s="106"/>
      <c r="D18" s="106"/>
      <c r="E18" s="106"/>
      <c r="F18" s="106"/>
      <c r="G18" s="106"/>
      <c r="H18" s="106"/>
      <c r="I18" s="106"/>
      <c r="J18" s="106"/>
    </row>
    <row r="19" spans="1:12" x14ac:dyDescent="0.3">
      <c r="B19" s="106"/>
      <c r="C19" s="106"/>
      <c r="D19" s="106"/>
      <c r="E19" s="106"/>
      <c r="F19" s="106"/>
      <c r="G19" s="137"/>
      <c r="H19" s="137"/>
      <c r="I19" s="106"/>
      <c r="J19" s="106"/>
    </row>
    <row r="20" spans="1:12" x14ac:dyDescent="0.3">
      <c r="B20" s="106"/>
      <c r="C20" s="106"/>
      <c r="D20" s="106"/>
      <c r="E20" s="106"/>
      <c r="F20" s="106"/>
      <c r="G20" s="106"/>
      <c r="H20" s="106"/>
      <c r="I20" s="106"/>
      <c r="J20" s="106"/>
    </row>
    <row r="21" spans="1:12" x14ac:dyDescent="0.3">
      <c r="B21" s="106"/>
      <c r="C21" s="106"/>
      <c r="D21" s="106"/>
      <c r="E21" s="106"/>
      <c r="F21" s="106"/>
      <c r="G21" s="106"/>
      <c r="H21" s="106"/>
      <c r="I21" s="106"/>
      <c r="J21" s="106"/>
    </row>
    <row r="22" spans="1:12" x14ac:dyDescent="0.3">
      <c r="B22" s="106"/>
      <c r="C22" s="106"/>
      <c r="D22" s="106"/>
      <c r="E22" s="106"/>
      <c r="F22" s="106"/>
      <c r="G22" s="106"/>
      <c r="H22" s="106"/>
      <c r="I22" s="106"/>
      <c r="J22" s="106"/>
    </row>
    <row r="24" spans="1:12" x14ac:dyDescent="0.3">
      <c r="A24"/>
      <c r="B24"/>
      <c r="C24" s="453" t="s">
        <v>64</v>
      </c>
      <c r="D24" s="453"/>
      <c r="E24" s="453"/>
      <c r="F24" s="453"/>
      <c r="G24" s="453"/>
      <c r="H24" s="23"/>
      <c r="I24" s="453" t="s">
        <v>65</v>
      </c>
      <c r="J24" s="453"/>
      <c r="K24" s="453"/>
      <c r="L24" s="453"/>
    </row>
    <row r="25" spans="1:12" x14ac:dyDescent="0.3">
      <c r="A25"/>
      <c r="B25" s="8"/>
      <c r="C25" s="59">
        <v>2023</v>
      </c>
      <c r="D25" s="59">
        <v>2024</v>
      </c>
      <c r="E25" s="59">
        <v>2025</v>
      </c>
      <c r="F25" s="59">
        <v>2026</v>
      </c>
      <c r="G25" s="59">
        <v>2027</v>
      </c>
      <c r="H25" s="23"/>
      <c r="I25" s="59">
        <v>2024</v>
      </c>
      <c r="J25" s="59">
        <v>2025</v>
      </c>
      <c r="K25" s="59">
        <v>2026</v>
      </c>
      <c r="L25" s="59">
        <v>2027</v>
      </c>
    </row>
    <row r="26" spans="1:12" x14ac:dyDescent="0.3">
      <c r="A26"/>
      <c r="B26" s="2" t="s">
        <v>66</v>
      </c>
      <c r="C26" s="60">
        <v>318.70849600000003</v>
      </c>
      <c r="D26" s="60">
        <v>271.18708700000002</v>
      </c>
      <c r="E26" s="60">
        <v>285.79233099999999</v>
      </c>
      <c r="F26" s="60">
        <v>284.68366800000001</v>
      </c>
      <c r="G26" s="60">
        <v>257.22692999999998</v>
      </c>
      <c r="H26" s="21"/>
      <c r="I26" s="10">
        <f t="shared" ref="I26:L28" si="0">D26-C26</f>
        <v>-47.521409000000006</v>
      </c>
      <c r="J26" s="10">
        <f t="shared" si="0"/>
        <v>14.605243999999971</v>
      </c>
      <c r="K26" s="10">
        <f t="shared" si="0"/>
        <v>-1.1086629999999786</v>
      </c>
      <c r="L26" s="10">
        <f t="shared" si="0"/>
        <v>-27.45673800000003</v>
      </c>
    </row>
    <row r="27" spans="1:12" x14ac:dyDescent="0.3">
      <c r="A27"/>
      <c r="B27" s="2" t="s">
        <v>67</v>
      </c>
      <c r="C27" s="60">
        <v>165.57101499999999</v>
      </c>
      <c r="D27" s="60">
        <v>158.051256</v>
      </c>
      <c r="E27" s="60">
        <v>159.953709</v>
      </c>
      <c r="F27" s="60">
        <v>153.51454200000001</v>
      </c>
      <c r="G27" s="60">
        <v>151.57078999999999</v>
      </c>
      <c r="H27" s="21"/>
      <c r="I27" s="10">
        <f t="shared" si="0"/>
        <v>-7.5197589999999934</v>
      </c>
      <c r="J27" s="10">
        <f t="shared" si="0"/>
        <v>1.9024530000000084</v>
      </c>
      <c r="K27" s="10">
        <f t="shared" si="0"/>
        <v>-6.4391669999999976</v>
      </c>
      <c r="L27" s="10">
        <f t="shared" si="0"/>
        <v>-1.9437520000000177</v>
      </c>
    </row>
    <row r="28" spans="1:12" x14ac:dyDescent="0.3">
      <c r="A28"/>
      <c r="B28" s="2" t="s">
        <v>68</v>
      </c>
      <c r="C28" s="60">
        <v>93.674505999999994</v>
      </c>
      <c r="D28" s="60">
        <v>83.301980999999998</v>
      </c>
      <c r="E28" s="60">
        <v>82.677378000000004</v>
      </c>
      <c r="F28" s="60">
        <v>80.449562</v>
      </c>
      <c r="G28" s="60">
        <v>78.325546000000003</v>
      </c>
      <c r="H28" s="21"/>
      <c r="I28" s="10">
        <f t="shared" si="0"/>
        <v>-10.372524999999996</v>
      </c>
      <c r="J28" s="10">
        <f t="shared" si="0"/>
        <v>-0.62460299999999336</v>
      </c>
      <c r="K28" s="10">
        <f t="shared" si="0"/>
        <v>-2.2278160000000042</v>
      </c>
      <c r="L28" s="10">
        <f t="shared" si="0"/>
        <v>-2.1240159999999975</v>
      </c>
    </row>
    <row r="29" spans="1:12" x14ac:dyDescent="0.3">
      <c r="A29"/>
      <c r="B29" s="257" t="s">
        <v>69</v>
      </c>
      <c r="C29" s="258">
        <v>577.95401700000002</v>
      </c>
      <c r="D29" s="258">
        <v>512.54032400000006</v>
      </c>
      <c r="E29" s="258">
        <v>528.42341799999997</v>
      </c>
      <c r="F29" s="258">
        <v>518.64776600000005</v>
      </c>
      <c r="G29" s="258">
        <v>487.12326000000002</v>
      </c>
      <c r="H29" s="8"/>
      <c r="I29" s="429">
        <f>+SUM(I26:I28)</f>
        <v>-65.413692999999995</v>
      </c>
      <c r="J29" s="429">
        <f>+SUM(J26:J28)</f>
        <v>15.883093999999986</v>
      </c>
      <c r="K29" s="429">
        <f>+SUM(K26:K28)</f>
        <v>-9.7756459999999805</v>
      </c>
      <c r="L29" s="429">
        <f>+SUM(L26:L28)</f>
        <v>-31.524506000000045</v>
      </c>
    </row>
    <row r="30" spans="1:12" x14ac:dyDescent="0.3">
      <c r="A30" s="260" t="s">
        <v>998</v>
      </c>
      <c r="B30"/>
      <c r="C30"/>
      <c r="D30" s="2"/>
      <c r="E30"/>
      <c r="F30"/>
      <c r="G30"/>
      <c r="H30"/>
      <c r="I30" s="2"/>
      <c r="J30" s="19"/>
      <c r="K30" s="19"/>
      <c r="L30" s="19"/>
    </row>
    <row r="32" spans="1:12" x14ac:dyDescent="0.3">
      <c r="E32" s="140"/>
    </row>
    <row r="33" spans="1:7" x14ac:dyDescent="0.3">
      <c r="A33" s="109"/>
      <c r="B33" s="109"/>
      <c r="C33" s="109" t="s">
        <v>285</v>
      </c>
      <c r="D33" s="109" t="s">
        <v>209</v>
      </c>
      <c r="E33" s="324" t="s">
        <v>208</v>
      </c>
      <c r="F33" s="324" t="s">
        <v>442</v>
      </c>
    </row>
    <row r="34" spans="1:7" x14ac:dyDescent="0.3">
      <c r="A34" s="109">
        <f t="shared" ref="A34:A45" si="1">YEAR(B34)</f>
        <v>2023</v>
      </c>
      <c r="B34" s="311">
        <v>44927</v>
      </c>
      <c r="C34" s="312">
        <v>51.052731999999999</v>
      </c>
      <c r="D34" s="105" t="e">
        <v>#N/A</v>
      </c>
      <c r="E34" s="313"/>
      <c r="F34" s="313">
        <v>51.052731999999999</v>
      </c>
      <c r="G34" s="103"/>
    </row>
    <row r="35" spans="1:7" x14ac:dyDescent="0.3">
      <c r="A35" s="109">
        <f t="shared" si="1"/>
        <v>2023</v>
      </c>
      <c r="B35" s="311">
        <v>44958</v>
      </c>
      <c r="C35" s="312">
        <v>45.750903999999998</v>
      </c>
      <c r="D35" s="105" t="e">
        <v>#N/A</v>
      </c>
      <c r="E35" s="367">
        <f>AVERAGEIF($A$34:$A$45,A35,$F$34:$F$45)</f>
        <v>48.162834750000002</v>
      </c>
      <c r="F35" s="313">
        <v>45.750903999999998</v>
      </c>
      <c r="G35" s="103"/>
    </row>
    <row r="36" spans="1:7" x14ac:dyDescent="0.3">
      <c r="A36" s="109">
        <f t="shared" si="1"/>
        <v>2023</v>
      </c>
      <c r="B36" s="311">
        <v>44986</v>
      </c>
      <c r="C36" s="312">
        <v>52.027268999999997</v>
      </c>
      <c r="D36" s="105" t="e">
        <v>#N/A</v>
      </c>
      <c r="E36" s="367">
        <f>AVERAGEIF($A$34:$A$45,A36,$F$34:$F$45)</f>
        <v>48.162834750000002</v>
      </c>
      <c r="F36" s="313">
        <v>52.027268999999997</v>
      </c>
      <c r="G36" s="291"/>
    </row>
    <row r="37" spans="1:7" x14ac:dyDescent="0.3">
      <c r="A37" s="109">
        <f t="shared" si="1"/>
        <v>2023</v>
      </c>
      <c r="B37" s="311">
        <v>45017</v>
      </c>
      <c r="C37" s="312">
        <v>47.006179000000003</v>
      </c>
      <c r="D37" s="105" t="e">
        <v>#N/A</v>
      </c>
      <c r="E37" s="367">
        <f t="shared" ref="E37:E43" si="2">AVERAGEIF($A$34:$A$45,A37,$F$34:$F$45)</f>
        <v>48.162834750000002</v>
      </c>
      <c r="F37" s="313">
        <v>47.006179000000003</v>
      </c>
      <c r="G37" s="103"/>
    </row>
    <row r="38" spans="1:7" x14ac:dyDescent="0.3">
      <c r="A38" s="109">
        <f t="shared" si="1"/>
        <v>2023</v>
      </c>
      <c r="B38" s="311">
        <v>45047</v>
      </c>
      <c r="C38" s="312">
        <v>48.262134000000003</v>
      </c>
      <c r="D38" s="105" t="e">
        <v>#N/A</v>
      </c>
      <c r="E38" s="367">
        <f t="shared" si="2"/>
        <v>48.162834750000002</v>
      </c>
      <c r="F38" s="313">
        <v>48.262134000000003</v>
      </c>
      <c r="G38" s="103"/>
    </row>
    <row r="39" spans="1:7" x14ac:dyDescent="0.3">
      <c r="A39" s="109">
        <f t="shared" si="1"/>
        <v>2023</v>
      </c>
      <c r="B39" s="311">
        <v>45078</v>
      </c>
      <c r="C39" s="312">
        <v>47.18356</v>
      </c>
      <c r="D39" s="105" t="e">
        <v>#N/A</v>
      </c>
      <c r="E39" s="367">
        <f t="shared" si="2"/>
        <v>48.162834750000002</v>
      </c>
      <c r="F39" s="313">
        <v>47.18356</v>
      </c>
      <c r="G39" s="103"/>
    </row>
    <row r="40" spans="1:7" x14ac:dyDescent="0.3">
      <c r="A40" s="109">
        <f t="shared" si="1"/>
        <v>2023</v>
      </c>
      <c r="B40" s="311">
        <v>45108</v>
      </c>
      <c r="C40" s="312">
        <v>46.594642999999998</v>
      </c>
      <c r="D40" s="105" t="e">
        <v>#N/A</v>
      </c>
      <c r="E40" s="367">
        <f t="shared" si="2"/>
        <v>48.162834750000002</v>
      </c>
      <c r="F40" s="313">
        <v>46.594642999999998</v>
      </c>
      <c r="G40" s="103"/>
    </row>
    <row r="41" spans="1:7" x14ac:dyDescent="0.3">
      <c r="A41" s="109">
        <f t="shared" si="1"/>
        <v>2023</v>
      </c>
      <c r="B41" s="311">
        <v>45139</v>
      </c>
      <c r="C41" s="312">
        <v>50.624502999999997</v>
      </c>
      <c r="D41" s="105" t="e">
        <v>#N/A</v>
      </c>
      <c r="E41" s="367">
        <f t="shared" si="2"/>
        <v>48.162834750000002</v>
      </c>
      <c r="F41" s="313">
        <v>50.624502999999997</v>
      </c>
      <c r="G41" s="103"/>
    </row>
    <row r="42" spans="1:7" x14ac:dyDescent="0.3">
      <c r="A42" s="109">
        <f t="shared" si="1"/>
        <v>2023</v>
      </c>
      <c r="B42" s="311">
        <v>45170</v>
      </c>
      <c r="C42" s="312">
        <v>48.619798000000003</v>
      </c>
      <c r="D42" s="105" t="e">
        <v>#N/A</v>
      </c>
      <c r="E42" s="367">
        <f t="shared" si="2"/>
        <v>48.162834750000002</v>
      </c>
      <c r="F42" s="313">
        <v>48.619798000000003</v>
      </c>
      <c r="G42" s="103"/>
    </row>
    <row r="43" spans="1:7" x14ac:dyDescent="0.3">
      <c r="A43" s="109">
        <f t="shared" si="1"/>
        <v>2023</v>
      </c>
      <c r="B43" s="311">
        <v>45200</v>
      </c>
      <c r="C43" s="312">
        <v>47.602803999999999</v>
      </c>
      <c r="D43" s="105" t="e">
        <v>#N/A</v>
      </c>
      <c r="E43" s="367">
        <f t="shared" si="2"/>
        <v>48.162834750000002</v>
      </c>
      <c r="F43" s="313">
        <v>47.602803999999999</v>
      </c>
      <c r="G43" s="103"/>
    </row>
    <row r="44" spans="1:7" x14ac:dyDescent="0.3">
      <c r="A44" s="109">
        <f t="shared" si="1"/>
        <v>2023</v>
      </c>
      <c r="B44" s="311">
        <v>45231</v>
      </c>
      <c r="C44" s="312">
        <v>47.518639</v>
      </c>
      <c r="D44" s="105" t="e">
        <v>#N/A</v>
      </c>
      <c r="E44" s="367">
        <f>AVERAGEIF($A$34:$A$45,A44,$F$34:$F$45)</f>
        <v>48.162834750000002</v>
      </c>
      <c r="F44" s="313">
        <v>47.518639</v>
      </c>
      <c r="G44" s="103"/>
    </row>
    <row r="45" spans="1:7" x14ac:dyDescent="0.3">
      <c r="A45" s="109">
        <f t="shared" si="1"/>
        <v>2023</v>
      </c>
      <c r="B45" s="311">
        <v>45261</v>
      </c>
      <c r="C45" s="312">
        <v>45.710852000000003</v>
      </c>
      <c r="D45" s="105" t="e">
        <v>#N/A</v>
      </c>
      <c r="E45" s="313"/>
      <c r="F45" s="313">
        <v>45.710852000000003</v>
      </c>
      <c r="G45" s="103"/>
    </row>
    <row r="46" spans="1:7" x14ac:dyDescent="0.3">
      <c r="A46" s="109">
        <f t="shared" ref="A46:A93" si="3">YEAR(B46)</f>
        <v>2024</v>
      </c>
      <c r="B46" s="311">
        <v>45292</v>
      </c>
      <c r="C46" s="312">
        <v>44.060189000000001</v>
      </c>
      <c r="D46" s="105" t="e">
        <v>#N/A</v>
      </c>
      <c r="E46" s="313"/>
      <c r="F46" s="313">
        <v>44.060189000000001</v>
      </c>
      <c r="G46" s="103"/>
    </row>
    <row r="47" spans="1:7" x14ac:dyDescent="0.3">
      <c r="A47" s="109">
        <f t="shared" si="3"/>
        <v>2024</v>
      </c>
      <c r="B47" s="311">
        <v>45323</v>
      </c>
      <c r="C47" s="312">
        <v>44.018887999999997</v>
      </c>
      <c r="D47" s="105" t="e">
        <v>#N/A</v>
      </c>
      <c r="E47" s="313">
        <f t="shared" ref="E47:E56" si="4">AVERAGEIF($A$46:$A$107,A47,$F$46:$F$107)</f>
        <v>42.711693666666669</v>
      </c>
      <c r="F47" s="313">
        <v>44.018887999999997</v>
      </c>
      <c r="G47" s="103"/>
    </row>
    <row r="48" spans="1:7" x14ac:dyDescent="0.3">
      <c r="A48" s="109">
        <f t="shared" si="3"/>
        <v>2024</v>
      </c>
      <c r="B48" s="311">
        <v>45352</v>
      </c>
      <c r="C48" s="312">
        <v>41.815978999999999</v>
      </c>
      <c r="D48" s="105" t="e">
        <v>#N/A</v>
      </c>
      <c r="E48" s="313">
        <f t="shared" si="4"/>
        <v>42.711693666666669</v>
      </c>
      <c r="F48" s="313">
        <v>41.815978999999999</v>
      </c>
      <c r="G48" s="291"/>
    </row>
    <row r="49" spans="1:7" x14ac:dyDescent="0.3">
      <c r="A49" s="109">
        <f t="shared" si="3"/>
        <v>2024</v>
      </c>
      <c r="B49" s="311">
        <v>45383</v>
      </c>
      <c r="C49" s="312">
        <v>35.763852999999997</v>
      </c>
      <c r="D49" s="105" t="e">
        <v>#N/A</v>
      </c>
      <c r="E49" s="313">
        <f t="shared" si="4"/>
        <v>42.711693666666669</v>
      </c>
      <c r="F49" s="313">
        <v>35.763852999999997</v>
      </c>
      <c r="G49" s="103"/>
    </row>
    <row r="50" spans="1:7" x14ac:dyDescent="0.3">
      <c r="A50" s="109">
        <f t="shared" si="3"/>
        <v>2024</v>
      </c>
      <c r="B50" s="311">
        <v>45413</v>
      </c>
      <c r="C50" s="312">
        <v>39.430148000000003</v>
      </c>
      <c r="D50" s="105" t="e">
        <v>#N/A</v>
      </c>
      <c r="E50" s="313">
        <f t="shared" si="4"/>
        <v>42.711693666666669</v>
      </c>
      <c r="F50" s="313">
        <v>39.430148000000003</v>
      </c>
      <c r="G50" s="103"/>
    </row>
    <row r="51" spans="1:7" x14ac:dyDescent="0.3">
      <c r="A51" s="109">
        <f t="shared" si="3"/>
        <v>2024</v>
      </c>
      <c r="B51" s="311">
        <v>45444</v>
      </c>
      <c r="C51" s="312">
        <v>43.069394000000003</v>
      </c>
      <c r="D51" s="105" t="e">
        <v>#N/A</v>
      </c>
      <c r="E51" s="313">
        <f t="shared" si="4"/>
        <v>42.711693666666669</v>
      </c>
      <c r="F51" s="313">
        <v>43.069394000000003</v>
      </c>
      <c r="G51" s="103"/>
    </row>
    <row r="52" spans="1:7" x14ac:dyDescent="0.3">
      <c r="A52" s="109">
        <f t="shared" si="3"/>
        <v>2024</v>
      </c>
      <c r="B52" s="311">
        <v>45474</v>
      </c>
      <c r="C52" s="312">
        <v>43.388767000000001</v>
      </c>
      <c r="D52" s="105" t="e">
        <v>#N/A</v>
      </c>
      <c r="E52" s="313">
        <f t="shared" si="4"/>
        <v>42.711693666666669</v>
      </c>
      <c r="F52" s="313">
        <v>43.388767000000001</v>
      </c>
      <c r="G52" s="103"/>
    </row>
    <row r="53" spans="1:7" x14ac:dyDescent="0.3">
      <c r="A53" s="109">
        <f t="shared" si="3"/>
        <v>2024</v>
      </c>
      <c r="B53" s="311">
        <v>45505</v>
      </c>
      <c r="C53" s="312">
        <v>47.159948</v>
      </c>
      <c r="D53" s="105" t="e">
        <v>#N/A</v>
      </c>
      <c r="E53" s="313">
        <f t="shared" si="4"/>
        <v>42.711693666666669</v>
      </c>
      <c r="F53" s="313">
        <v>47.159948</v>
      </c>
      <c r="G53" s="103"/>
    </row>
    <row r="54" spans="1:7" x14ac:dyDescent="0.3">
      <c r="A54" s="109">
        <f t="shared" si="3"/>
        <v>2024</v>
      </c>
      <c r="B54" s="311">
        <v>45536</v>
      </c>
      <c r="C54" s="312">
        <v>45.772016999999998</v>
      </c>
      <c r="D54" s="105" t="e">
        <v>#N/A</v>
      </c>
      <c r="E54" s="313">
        <f t="shared" si="4"/>
        <v>42.711693666666669</v>
      </c>
      <c r="F54" s="313">
        <v>45.772016999999998</v>
      </c>
      <c r="G54" s="103"/>
    </row>
    <row r="55" spans="1:7" x14ac:dyDescent="0.3">
      <c r="A55" s="109">
        <f t="shared" si="3"/>
        <v>2024</v>
      </c>
      <c r="B55" s="311">
        <v>45566</v>
      </c>
      <c r="C55" s="312">
        <v>44.317433000000001</v>
      </c>
      <c r="D55" s="105" t="e">
        <v>#N/A</v>
      </c>
      <c r="E55" s="313">
        <f t="shared" si="4"/>
        <v>42.711693666666669</v>
      </c>
      <c r="F55" s="313">
        <v>44.317433000000001</v>
      </c>
      <c r="G55" s="103"/>
    </row>
    <row r="56" spans="1:7" x14ac:dyDescent="0.3">
      <c r="A56" s="109">
        <f t="shared" si="3"/>
        <v>2024</v>
      </c>
      <c r="B56" s="311">
        <v>45597</v>
      </c>
      <c r="C56" s="312">
        <v>40.984302999999997</v>
      </c>
      <c r="D56" s="105" t="e">
        <v>#N/A</v>
      </c>
      <c r="E56" s="313">
        <f t="shared" si="4"/>
        <v>42.711693666666669</v>
      </c>
      <c r="F56" s="313">
        <v>40.984302999999997</v>
      </c>
      <c r="G56" s="103"/>
    </row>
    <row r="57" spans="1:7" x14ac:dyDescent="0.3">
      <c r="A57" s="109">
        <f t="shared" si="3"/>
        <v>2024</v>
      </c>
      <c r="B57" s="311">
        <v>45627</v>
      </c>
      <c r="C57" s="312">
        <v>42.759405000000001</v>
      </c>
      <c r="D57" s="105" t="e">
        <v>#N/A</v>
      </c>
      <c r="E57" s="313"/>
      <c r="F57" s="313">
        <v>42.759405000000001</v>
      </c>
      <c r="G57" s="103"/>
    </row>
    <row r="58" spans="1:7" x14ac:dyDescent="0.3">
      <c r="A58" s="109">
        <f t="shared" si="3"/>
        <v>2025</v>
      </c>
      <c r="B58" s="311">
        <v>45658</v>
      </c>
      <c r="C58" s="312">
        <v>44.845035000000003</v>
      </c>
      <c r="D58" s="105" t="e">
        <v>#N/A</v>
      </c>
      <c r="E58" s="313"/>
      <c r="F58" s="313">
        <v>44.845035000000003</v>
      </c>
      <c r="G58" s="103"/>
    </row>
    <row r="59" spans="1:7" x14ac:dyDescent="0.3">
      <c r="A59" s="109">
        <f t="shared" si="3"/>
        <v>2025</v>
      </c>
      <c r="B59" s="311">
        <v>45689</v>
      </c>
      <c r="C59" s="312">
        <v>39.706701000000002</v>
      </c>
      <c r="D59" s="105" t="e">
        <v>#N/A</v>
      </c>
      <c r="E59" s="313">
        <f t="shared" ref="E59:E68" si="5">AVERAGEIF($A$46:$A$107,A59,$F$46:$F$107)</f>
        <v>44.035284833333343</v>
      </c>
      <c r="F59" s="313">
        <v>39.706701000000002</v>
      </c>
      <c r="G59" s="103"/>
    </row>
    <row r="60" spans="1:7" x14ac:dyDescent="0.3">
      <c r="A60" s="109">
        <f t="shared" si="3"/>
        <v>2025</v>
      </c>
      <c r="B60" s="311">
        <v>45717</v>
      </c>
      <c r="C60" s="312">
        <v>47.781933000000002</v>
      </c>
      <c r="D60" s="105" t="e">
        <v>#N/A</v>
      </c>
      <c r="E60" s="313">
        <f t="shared" si="5"/>
        <v>44.035284833333343</v>
      </c>
      <c r="F60" s="313">
        <v>47.781933000000002</v>
      </c>
      <c r="G60" s="291"/>
    </row>
    <row r="61" spans="1:7" x14ac:dyDescent="0.3">
      <c r="A61" s="109">
        <f t="shared" si="3"/>
        <v>2025</v>
      </c>
      <c r="B61" s="311">
        <v>45748</v>
      </c>
      <c r="C61" s="312">
        <v>41.876334</v>
      </c>
      <c r="D61" s="105" t="e">
        <v>#N/A</v>
      </c>
      <c r="E61" s="313">
        <f t="shared" si="5"/>
        <v>44.035284833333343</v>
      </c>
      <c r="F61" s="313">
        <v>41.876334</v>
      </c>
      <c r="G61" s="103"/>
    </row>
    <row r="62" spans="1:7" x14ac:dyDescent="0.3">
      <c r="A62" s="109">
        <f t="shared" si="3"/>
        <v>2025</v>
      </c>
      <c r="B62" s="311">
        <v>45778</v>
      </c>
      <c r="C62" s="312">
        <v>44.020249</v>
      </c>
      <c r="D62" s="105" t="e">
        <v>#N/A</v>
      </c>
      <c r="E62" s="313">
        <f t="shared" si="5"/>
        <v>44.035284833333343</v>
      </c>
      <c r="F62" s="313">
        <v>44.020249</v>
      </c>
      <c r="G62" s="103"/>
    </row>
    <row r="63" spans="1:7" x14ac:dyDescent="0.3">
      <c r="A63" s="109">
        <f t="shared" si="3"/>
        <v>2025</v>
      </c>
      <c r="B63" s="311">
        <v>45809</v>
      </c>
      <c r="C63" s="312">
        <v>42.239888000000001</v>
      </c>
      <c r="D63" s="105" t="e">
        <v>#N/A</v>
      </c>
      <c r="E63" s="313">
        <f t="shared" si="5"/>
        <v>44.035284833333343</v>
      </c>
      <c r="F63" s="313">
        <v>42.239888000000001</v>
      </c>
      <c r="G63" s="103"/>
    </row>
    <row r="64" spans="1:7" x14ac:dyDescent="0.3">
      <c r="A64" s="109">
        <f t="shared" si="3"/>
        <v>2025</v>
      </c>
      <c r="B64" s="311">
        <v>45839</v>
      </c>
      <c r="C64" s="312">
        <v>45.160637999999999</v>
      </c>
      <c r="D64" s="105" t="e">
        <v>#N/A</v>
      </c>
      <c r="E64" s="313">
        <f t="shared" si="5"/>
        <v>44.035284833333343</v>
      </c>
      <c r="F64" s="313">
        <v>45.160637999999999</v>
      </c>
      <c r="G64" s="103"/>
    </row>
    <row r="65" spans="1:7" x14ac:dyDescent="0.3">
      <c r="A65" s="109">
        <f t="shared" si="3"/>
        <v>2025</v>
      </c>
      <c r="B65" s="311">
        <v>45870</v>
      </c>
      <c r="C65" s="312">
        <v>46.957822</v>
      </c>
      <c r="D65" s="105" t="e">
        <v>#N/A</v>
      </c>
      <c r="E65" s="313">
        <f t="shared" si="5"/>
        <v>44.035284833333343</v>
      </c>
      <c r="F65" s="313">
        <v>46.957822</v>
      </c>
      <c r="G65" s="103"/>
    </row>
    <row r="66" spans="1:7" x14ac:dyDescent="0.3">
      <c r="A66" s="109">
        <f t="shared" si="3"/>
        <v>2025</v>
      </c>
      <c r="B66" s="311">
        <v>45901</v>
      </c>
      <c r="C66" s="312">
        <v>43.802562999999999</v>
      </c>
      <c r="D66" s="105" t="e">
        <v>#N/A</v>
      </c>
      <c r="E66" s="313">
        <f t="shared" si="5"/>
        <v>44.035284833333343</v>
      </c>
      <c r="F66" s="313">
        <v>43.802562999999999</v>
      </c>
      <c r="G66" s="103"/>
    </row>
    <row r="67" spans="1:7" x14ac:dyDescent="0.3">
      <c r="A67" s="109">
        <f t="shared" si="3"/>
        <v>2025</v>
      </c>
      <c r="B67" s="311">
        <v>45931</v>
      </c>
      <c r="C67" s="312">
        <v>44.639249</v>
      </c>
      <c r="D67" s="105" t="e">
        <v>#N/A</v>
      </c>
      <c r="E67" s="313">
        <f t="shared" si="5"/>
        <v>44.035284833333343</v>
      </c>
      <c r="F67" s="313">
        <v>44.639249</v>
      </c>
      <c r="G67" s="103"/>
    </row>
    <row r="68" spans="1:7" x14ac:dyDescent="0.3">
      <c r="A68" s="109">
        <f t="shared" si="3"/>
        <v>2025</v>
      </c>
      <c r="B68" s="311">
        <v>45962</v>
      </c>
      <c r="C68" s="312">
        <v>43.250397999999997</v>
      </c>
      <c r="D68" s="105" t="e">
        <v>#N/A</v>
      </c>
      <c r="E68" s="313">
        <f t="shared" si="5"/>
        <v>44.035284833333343</v>
      </c>
      <c r="F68" s="313">
        <v>43.250397999999997</v>
      </c>
      <c r="G68" s="103"/>
    </row>
    <row r="69" spans="1:7" x14ac:dyDescent="0.3">
      <c r="A69" s="109">
        <f t="shared" si="3"/>
        <v>2025</v>
      </c>
      <c r="B69" s="311">
        <v>45992</v>
      </c>
      <c r="C69" s="312">
        <v>44.142608000000003</v>
      </c>
      <c r="D69" s="105" t="e">
        <v>#N/A</v>
      </c>
      <c r="E69" s="313"/>
      <c r="F69" s="313">
        <v>44.142608000000003</v>
      </c>
      <c r="G69" s="103"/>
    </row>
    <row r="70" spans="1:7" x14ac:dyDescent="0.3">
      <c r="A70" s="109">
        <f t="shared" si="3"/>
        <v>2026</v>
      </c>
      <c r="B70" s="311">
        <v>46023</v>
      </c>
      <c r="C70" s="312">
        <v>45.84592</v>
      </c>
      <c r="D70" s="105" t="e">
        <v>#N/A</v>
      </c>
      <c r="E70" s="313"/>
      <c r="F70" s="313">
        <v>45.84592</v>
      </c>
      <c r="G70" s="103"/>
    </row>
    <row r="71" spans="1:7" x14ac:dyDescent="0.3">
      <c r="A71" s="109">
        <f t="shared" si="3"/>
        <v>2026</v>
      </c>
      <c r="B71" s="311">
        <v>46054</v>
      </c>
      <c r="C71" s="312">
        <v>41.461249000000002</v>
      </c>
      <c r="D71" s="105" t="e">
        <v>#N/A</v>
      </c>
      <c r="E71" s="313">
        <f t="shared" ref="E71:E80" si="6">AVERAGEIF($A$46:$A$107,A71,$F$46:$F$107)</f>
        <v>43.220647166666673</v>
      </c>
      <c r="F71" s="313">
        <v>41.461249000000002</v>
      </c>
      <c r="G71" s="103"/>
    </row>
    <row r="72" spans="1:7" x14ac:dyDescent="0.3">
      <c r="A72" s="109">
        <f t="shared" si="3"/>
        <v>2026</v>
      </c>
      <c r="B72" s="311">
        <v>46082</v>
      </c>
      <c r="C72" s="312">
        <v>45.847718999999998</v>
      </c>
      <c r="D72" s="105" t="e">
        <v>#N/A</v>
      </c>
      <c r="E72" s="313">
        <f t="shared" si="6"/>
        <v>43.220647166666673</v>
      </c>
      <c r="F72" s="313">
        <v>45.847718999999998</v>
      </c>
      <c r="G72" s="291"/>
    </row>
    <row r="73" spans="1:7" x14ac:dyDescent="0.3">
      <c r="A73" s="109">
        <f t="shared" si="3"/>
        <v>2026</v>
      </c>
      <c r="B73" s="311">
        <v>46113</v>
      </c>
      <c r="C73" s="312">
        <v>41.300328</v>
      </c>
      <c r="D73" s="105">
        <v>41.300328</v>
      </c>
      <c r="E73" s="313">
        <f t="shared" si="6"/>
        <v>43.220647166666673</v>
      </c>
      <c r="F73" s="313">
        <v>41.300328</v>
      </c>
      <c r="G73" s="103"/>
    </row>
    <row r="74" spans="1:7" x14ac:dyDescent="0.3">
      <c r="A74" s="109">
        <f t="shared" si="3"/>
        <v>2026</v>
      </c>
      <c r="B74" s="311">
        <v>46143</v>
      </c>
      <c r="C74" s="312" t="e">
        <v>#N/A</v>
      </c>
      <c r="D74" s="105">
        <v>43.082720000000002</v>
      </c>
      <c r="E74" s="313">
        <f t="shared" si="6"/>
        <v>43.220647166666673</v>
      </c>
      <c r="F74" s="313">
        <v>43.082720000000002</v>
      </c>
      <c r="G74" s="103"/>
    </row>
    <row r="75" spans="1:7" x14ac:dyDescent="0.3">
      <c r="A75" s="109">
        <f t="shared" si="3"/>
        <v>2026</v>
      </c>
      <c r="B75" s="311">
        <v>46174</v>
      </c>
      <c r="C75" s="312" t="e">
        <v>#N/A</v>
      </c>
      <c r="D75" s="105">
        <v>42.439300000000003</v>
      </c>
      <c r="E75" s="313">
        <f t="shared" si="6"/>
        <v>43.220647166666673</v>
      </c>
      <c r="F75" s="313">
        <v>42.439300000000003</v>
      </c>
      <c r="G75" s="103"/>
    </row>
    <row r="76" spans="1:7" x14ac:dyDescent="0.3">
      <c r="A76" s="109">
        <f t="shared" si="3"/>
        <v>2026</v>
      </c>
      <c r="B76" s="311">
        <v>46204</v>
      </c>
      <c r="C76" s="312" t="e">
        <v>#N/A</v>
      </c>
      <c r="D76" s="105">
        <v>43.301310000000001</v>
      </c>
      <c r="E76" s="313">
        <f t="shared" si="6"/>
        <v>43.220647166666673</v>
      </c>
      <c r="F76" s="313">
        <v>43.301310000000001</v>
      </c>
      <c r="G76" s="103"/>
    </row>
    <row r="77" spans="1:7" x14ac:dyDescent="0.3">
      <c r="A77" s="109">
        <f t="shared" si="3"/>
        <v>2026</v>
      </c>
      <c r="B77" s="311">
        <v>46235</v>
      </c>
      <c r="C77" s="312" t="e">
        <v>#N/A</v>
      </c>
      <c r="D77" s="105">
        <v>46.835270000000001</v>
      </c>
      <c r="E77" s="313">
        <f t="shared" si="6"/>
        <v>43.220647166666673</v>
      </c>
      <c r="F77" s="313">
        <v>46.835270000000001</v>
      </c>
      <c r="G77" s="103"/>
    </row>
    <row r="78" spans="1:7" x14ac:dyDescent="0.3">
      <c r="A78" s="109">
        <f t="shared" si="3"/>
        <v>2026</v>
      </c>
      <c r="B78" s="311">
        <v>46266</v>
      </c>
      <c r="C78" s="312" t="e">
        <v>#N/A</v>
      </c>
      <c r="D78" s="105">
        <v>42.169130000000003</v>
      </c>
      <c r="E78" s="313">
        <f t="shared" si="6"/>
        <v>43.220647166666673</v>
      </c>
      <c r="F78" s="313">
        <v>42.169130000000003</v>
      </c>
      <c r="G78" s="103"/>
    </row>
    <row r="79" spans="1:7" x14ac:dyDescent="0.3">
      <c r="A79" s="109">
        <f t="shared" si="3"/>
        <v>2026</v>
      </c>
      <c r="B79" s="311">
        <v>46296</v>
      </c>
      <c r="C79" s="312" t="e">
        <v>#N/A</v>
      </c>
      <c r="D79" s="105">
        <v>43.273560000000003</v>
      </c>
      <c r="E79" s="313">
        <f t="shared" si="6"/>
        <v>43.220647166666673</v>
      </c>
      <c r="F79" s="313">
        <v>43.273560000000003</v>
      </c>
      <c r="G79" s="103"/>
    </row>
    <row r="80" spans="1:7" x14ac:dyDescent="0.3">
      <c r="A80" s="109">
        <f t="shared" si="3"/>
        <v>2026</v>
      </c>
      <c r="B80" s="311">
        <v>46327</v>
      </c>
      <c r="C80" s="312" t="e">
        <v>#N/A</v>
      </c>
      <c r="D80" s="105">
        <v>41.936689999999999</v>
      </c>
      <c r="E80" s="313">
        <f t="shared" si="6"/>
        <v>43.220647166666673</v>
      </c>
      <c r="F80" s="313">
        <v>41.936689999999999</v>
      </c>
      <c r="G80" s="103"/>
    </row>
    <row r="81" spans="1:7" x14ac:dyDescent="0.3">
      <c r="A81" s="109">
        <f t="shared" si="3"/>
        <v>2026</v>
      </c>
      <c r="B81" s="311">
        <v>46357</v>
      </c>
      <c r="C81" s="312" t="e">
        <v>#N/A</v>
      </c>
      <c r="D81" s="105">
        <v>41.15457</v>
      </c>
      <c r="E81" s="313"/>
      <c r="F81" s="313">
        <v>41.15457</v>
      </c>
      <c r="G81" s="103"/>
    </row>
    <row r="82" spans="1:7" x14ac:dyDescent="0.3">
      <c r="A82" s="109">
        <f t="shared" si="3"/>
        <v>2027</v>
      </c>
      <c r="B82" s="311">
        <v>46388</v>
      </c>
      <c r="C82" s="312" t="e">
        <v>#N/A</v>
      </c>
      <c r="D82" s="105">
        <v>44.399749999999997</v>
      </c>
      <c r="E82" s="313"/>
      <c r="F82" s="313">
        <v>44.399749999999997</v>
      </c>
      <c r="G82" s="103"/>
    </row>
    <row r="83" spans="1:7" x14ac:dyDescent="0.3">
      <c r="A83" s="109">
        <f t="shared" si="3"/>
        <v>2027</v>
      </c>
      <c r="B83" s="311">
        <v>46419</v>
      </c>
      <c r="C83" s="312" t="e">
        <v>#N/A</v>
      </c>
      <c r="D83" s="105">
        <v>37.990450000000003</v>
      </c>
      <c r="E83" s="313">
        <f t="shared" ref="E83:E92" si="7">AVERAGEIF($A$46:$A$107,A83,$F$46:$F$107)</f>
        <v>40.593605000000004</v>
      </c>
      <c r="F83" s="313">
        <v>37.990450000000003</v>
      </c>
      <c r="G83" s="103"/>
    </row>
    <row r="84" spans="1:7" x14ac:dyDescent="0.3">
      <c r="A84" s="109">
        <f t="shared" si="3"/>
        <v>2027</v>
      </c>
      <c r="B84" s="311">
        <v>46447</v>
      </c>
      <c r="C84" s="312" t="e">
        <v>#N/A</v>
      </c>
      <c r="D84" s="105">
        <v>41.783169999999998</v>
      </c>
      <c r="E84" s="313">
        <f t="shared" si="7"/>
        <v>40.593605000000004</v>
      </c>
      <c r="F84" s="313">
        <v>41.783169999999998</v>
      </c>
      <c r="G84" s="291"/>
    </row>
    <row r="85" spans="1:7" x14ac:dyDescent="0.3">
      <c r="A85" s="109">
        <f t="shared" si="3"/>
        <v>2027</v>
      </c>
      <c r="B85" s="311">
        <v>46478</v>
      </c>
      <c r="C85" s="312" t="e">
        <v>#N/A</v>
      </c>
      <c r="D85" s="105">
        <v>36.64237</v>
      </c>
      <c r="E85" s="313">
        <f t="shared" si="7"/>
        <v>40.593605000000004</v>
      </c>
      <c r="F85" s="313">
        <v>36.64237</v>
      </c>
      <c r="G85" s="103"/>
    </row>
    <row r="86" spans="1:7" x14ac:dyDescent="0.3">
      <c r="A86" s="109">
        <f t="shared" si="3"/>
        <v>2027</v>
      </c>
      <c r="B86" s="311">
        <v>46508</v>
      </c>
      <c r="C86" s="312" t="e">
        <v>#N/A</v>
      </c>
      <c r="D86" s="105">
        <v>39.787590000000002</v>
      </c>
      <c r="E86" s="313">
        <f t="shared" si="7"/>
        <v>40.593605000000004</v>
      </c>
      <c r="F86" s="313">
        <v>39.787590000000002</v>
      </c>
      <c r="G86" s="103"/>
    </row>
    <row r="87" spans="1:7" x14ac:dyDescent="0.3">
      <c r="A87" s="109">
        <f t="shared" si="3"/>
        <v>2027</v>
      </c>
      <c r="B87" s="311">
        <v>46539</v>
      </c>
      <c r="C87" s="312" t="e">
        <v>#N/A</v>
      </c>
      <c r="D87" s="105">
        <v>39.484200000000001</v>
      </c>
      <c r="E87" s="313">
        <f t="shared" si="7"/>
        <v>40.593605000000004</v>
      </c>
      <c r="F87" s="313">
        <v>39.484200000000001</v>
      </c>
      <c r="G87" s="103"/>
    </row>
    <row r="88" spans="1:7" x14ac:dyDescent="0.3">
      <c r="A88" s="109">
        <f t="shared" si="3"/>
        <v>2027</v>
      </c>
      <c r="B88" s="311">
        <v>46569</v>
      </c>
      <c r="C88" s="312" t="e">
        <v>#N/A</v>
      </c>
      <c r="D88" s="105">
        <v>40.759309999999999</v>
      </c>
      <c r="E88" s="313">
        <f t="shared" si="7"/>
        <v>40.593605000000004</v>
      </c>
      <c r="F88" s="313">
        <v>40.759309999999999</v>
      </c>
      <c r="G88" s="103"/>
    </row>
    <row r="89" spans="1:7" x14ac:dyDescent="0.3">
      <c r="A89" s="109">
        <f t="shared" si="3"/>
        <v>2027</v>
      </c>
      <c r="B89" s="311">
        <v>46600</v>
      </c>
      <c r="C89" s="312" t="e">
        <v>#N/A</v>
      </c>
      <c r="D89" s="105">
        <v>44.567749999999997</v>
      </c>
      <c r="E89" s="313">
        <f t="shared" si="7"/>
        <v>40.593605000000004</v>
      </c>
      <c r="F89" s="313">
        <v>44.567749999999997</v>
      </c>
      <c r="G89" s="103"/>
    </row>
    <row r="90" spans="1:7" x14ac:dyDescent="0.3">
      <c r="A90" s="109">
        <f t="shared" si="3"/>
        <v>2027</v>
      </c>
      <c r="B90" s="311">
        <v>46631</v>
      </c>
      <c r="C90" s="312" t="e">
        <v>#N/A</v>
      </c>
      <c r="D90" s="105">
        <v>40.178579999999997</v>
      </c>
      <c r="E90" s="313">
        <f t="shared" si="7"/>
        <v>40.593605000000004</v>
      </c>
      <c r="F90" s="313">
        <v>40.178579999999997</v>
      </c>
      <c r="G90" s="103"/>
    </row>
    <row r="91" spans="1:7" x14ac:dyDescent="0.3">
      <c r="A91" s="109">
        <f t="shared" si="3"/>
        <v>2027</v>
      </c>
      <c r="B91" s="311">
        <v>46661</v>
      </c>
      <c r="C91" s="312" t="e">
        <v>#N/A</v>
      </c>
      <c r="D91" s="105">
        <v>41.567250000000001</v>
      </c>
      <c r="E91" s="313">
        <f t="shared" si="7"/>
        <v>40.593605000000004</v>
      </c>
      <c r="F91" s="313">
        <v>41.567250000000001</v>
      </c>
      <c r="G91" s="103"/>
    </row>
    <row r="92" spans="1:7" x14ac:dyDescent="0.3">
      <c r="A92" s="109">
        <f t="shared" si="3"/>
        <v>2027</v>
      </c>
      <c r="B92" s="311">
        <v>46692</v>
      </c>
      <c r="C92" s="312" t="e">
        <v>#N/A</v>
      </c>
      <c r="D92" s="105">
        <v>40.322389999999999</v>
      </c>
      <c r="E92" s="313">
        <f t="shared" si="7"/>
        <v>40.593605000000004</v>
      </c>
      <c r="F92" s="313">
        <v>40.322389999999999</v>
      </c>
      <c r="G92" s="103"/>
    </row>
    <row r="93" spans="1:7" x14ac:dyDescent="0.3">
      <c r="A93" s="109">
        <f t="shared" si="3"/>
        <v>2027</v>
      </c>
      <c r="B93" s="311">
        <v>46722</v>
      </c>
      <c r="C93" s="312" t="e">
        <v>#N/A</v>
      </c>
      <c r="D93" s="105">
        <v>39.640450000000001</v>
      </c>
      <c r="E93" s="313"/>
      <c r="F93" s="313">
        <v>39.640450000000001</v>
      </c>
      <c r="G93" s="103"/>
    </row>
    <row r="94" spans="1:7" x14ac:dyDescent="0.3">
      <c r="A94" s="109"/>
      <c r="B94" s="311"/>
      <c r="C94" s="109"/>
      <c r="D94" s="109"/>
      <c r="E94" s="109"/>
      <c r="F94" s="313"/>
      <c r="G94" s="103"/>
    </row>
    <row r="95" spans="1:7" x14ac:dyDescent="0.3">
      <c r="A95" s="109"/>
      <c r="B95" s="311"/>
      <c r="C95" s="109"/>
      <c r="D95" s="109"/>
      <c r="E95" s="109"/>
      <c r="F95" s="313"/>
      <c r="G95" s="103"/>
    </row>
    <row r="96" spans="1:7" x14ac:dyDescent="0.3">
      <c r="A96" s="109"/>
      <c r="B96" s="311"/>
      <c r="C96" s="109"/>
      <c r="D96" s="109"/>
      <c r="E96" s="109"/>
      <c r="F96" s="313"/>
      <c r="G96" s="103"/>
    </row>
    <row r="97" spans="1:7" x14ac:dyDescent="0.3">
      <c r="A97" s="109"/>
      <c r="B97" s="311"/>
      <c r="C97" s="109"/>
      <c r="D97" s="109"/>
      <c r="E97" s="109"/>
      <c r="F97" s="313"/>
      <c r="G97" s="103"/>
    </row>
    <row r="98" spans="1:7" x14ac:dyDescent="0.3">
      <c r="A98" s="52"/>
      <c r="B98" s="52" t="s">
        <v>0</v>
      </c>
      <c r="C98" s="109"/>
      <c r="D98" s="109"/>
      <c r="E98" s="109"/>
      <c r="F98" s="313"/>
      <c r="G98" s="103"/>
    </row>
    <row r="99" spans="1:7" x14ac:dyDescent="0.3">
      <c r="A99" s="21">
        <v>2.5</v>
      </c>
      <c r="B99" s="20">
        <v>-200</v>
      </c>
      <c r="C99" s="109"/>
      <c r="D99" s="109"/>
      <c r="E99" s="109"/>
      <c r="F99" s="313"/>
      <c r="G99" s="103"/>
    </row>
    <row r="100" spans="1:7" x14ac:dyDescent="0.3">
      <c r="A100" s="21">
        <v>2.5</v>
      </c>
      <c r="B100" s="20">
        <v>70</v>
      </c>
      <c r="C100" s="109"/>
      <c r="D100" s="109"/>
      <c r="E100" s="109"/>
      <c r="F100" s="313"/>
      <c r="G100" s="103"/>
    </row>
    <row r="101" spans="1:7" x14ac:dyDescent="0.3">
      <c r="A101" s="109"/>
      <c r="B101" s="311"/>
      <c r="C101" s="109"/>
      <c r="D101" s="109"/>
      <c r="E101" s="109"/>
      <c r="F101" s="313"/>
      <c r="G101" s="103"/>
    </row>
    <row r="102" spans="1:7" x14ac:dyDescent="0.3">
      <c r="A102" s="109"/>
      <c r="B102" s="311"/>
      <c r="C102" s="109"/>
      <c r="D102" s="109"/>
      <c r="E102" s="109"/>
      <c r="F102" s="313"/>
      <c r="G102" s="103"/>
    </row>
    <row r="103" spans="1:7" x14ac:dyDescent="0.3">
      <c r="A103" s="109"/>
      <c r="B103" s="311"/>
      <c r="C103" s="109"/>
      <c r="D103" s="109"/>
      <c r="E103" s="109"/>
      <c r="F103" s="313"/>
      <c r="G103" s="103"/>
    </row>
    <row r="104" spans="1:7" x14ac:dyDescent="0.3">
      <c r="A104" s="109"/>
      <c r="B104" s="311"/>
      <c r="C104" s="109"/>
      <c r="D104" s="109"/>
      <c r="E104" s="109"/>
      <c r="F104" s="313"/>
      <c r="G104" s="103"/>
    </row>
    <row r="105" spans="1:7" x14ac:dyDescent="0.3">
      <c r="A105" s="109"/>
      <c r="B105" s="311"/>
      <c r="C105" s="109"/>
      <c r="D105" s="109"/>
      <c r="E105" s="109"/>
      <c r="F105" s="313"/>
      <c r="G105" s="103"/>
    </row>
    <row r="106" spans="1:7" x14ac:dyDescent="0.3">
      <c r="A106" s="109"/>
      <c r="B106" s="311"/>
      <c r="C106" s="313"/>
      <c r="D106" s="103"/>
      <c r="E106" s="109"/>
      <c r="F106" s="313"/>
      <c r="G106" s="103"/>
    </row>
    <row r="107" spans="1:7" x14ac:dyDescent="0.3">
      <c r="B107" s="99"/>
      <c r="C107" s="313"/>
      <c r="D107" s="103"/>
      <c r="F107" s="104"/>
      <c r="G107" s="103"/>
    </row>
    <row r="108" spans="1:7" x14ac:dyDescent="0.3">
      <c r="F108" s="104"/>
      <c r="G108" s="103"/>
    </row>
    <row r="109" spans="1:7" x14ac:dyDescent="0.3">
      <c r="F109" s="104"/>
      <c r="G109" s="103"/>
    </row>
    <row r="110" spans="1:7" x14ac:dyDescent="0.3">
      <c r="F110" s="104"/>
      <c r="G110" s="103"/>
    </row>
    <row r="111" spans="1:7" x14ac:dyDescent="0.3">
      <c r="F111" s="104"/>
      <c r="G111" s="103"/>
    </row>
    <row r="112" spans="1:7" x14ac:dyDescent="0.3">
      <c r="F112" s="104"/>
      <c r="G112" s="103"/>
    </row>
    <row r="113" spans="6:7" x14ac:dyDescent="0.3">
      <c r="F113" s="104"/>
      <c r="G113" s="103"/>
    </row>
    <row r="114" spans="6:7" x14ac:dyDescent="0.3">
      <c r="F114" s="104"/>
      <c r="G114" s="103"/>
    </row>
    <row r="115" spans="6:7" x14ac:dyDescent="0.3">
      <c r="F115" s="104"/>
      <c r="G115" s="103"/>
    </row>
    <row r="116" spans="6:7" x14ac:dyDescent="0.3">
      <c r="F116" s="104"/>
      <c r="G116" s="103"/>
    </row>
    <row r="117" spans="6:7" x14ac:dyDescent="0.3">
      <c r="F117" s="104"/>
    </row>
    <row r="118" spans="6:7" x14ac:dyDescent="0.3">
      <c r="F118" s="104"/>
    </row>
    <row r="119" spans="6:7" x14ac:dyDescent="0.3">
      <c r="F119" s="104"/>
    </row>
    <row r="120" spans="6:7" x14ac:dyDescent="0.3">
      <c r="F120" s="104"/>
    </row>
    <row r="121" spans="6:7" x14ac:dyDescent="0.3">
      <c r="F121" s="104"/>
    </row>
    <row r="122" spans="6:7" x14ac:dyDescent="0.3">
      <c r="F122" s="104"/>
    </row>
    <row r="123" spans="6:7" x14ac:dyDescent="0.3">
      <c r="F123" s="104"/>
    </row>
    <row r="124" spans="6:7" x14ac:dyDescent="0.3">
      <c r="F124" s="104"/>
    </row>
    <row r="125" spans="6:7" x14ac:dyDescent="0.3">
      <c r="F125" s="104"/>
    </row>
    <row r="126" spans="6:7" x14ac:dyDescent="0.3">
      <c r="F126" s="104"/>
    </row>
    <row r="127" spans="6:7" x14ac:dyDescent="0.3">
      <c r="F127" s="104"/>
    </row>
    <row r="128" spans="6:7" x14ac:dyDescent="0.3">
      <c r="F128" s="104"/>
    </row>
    <row r="129" spans="6:6" x14ac:dyDescent="0.3">
      <c r="F129" s="104"/>
    </row>
    <row r="130" spans="6:6" x14ac:dyDescent="0.3">
      <c r="F130" s="104"/>
    </row>
    <row r="131" spans="6:6" x14ac:dyDescent="0.3">
      <c r="F131" s="104"/>
    </row>
    <row r="132" spans="6:6" x14ac:dyDescent="0.3">
      <c r="F132" s="104"/>
    </row>
    <row r="133" spans="6:6" x14ac:dyDescent="0.3">
      <c r="F133" s="104"/>
    </row>
    <row r="134" spans="6:6" x14ac:dyDescent="0.3">
      <c r="F134" s="104"/>
    </row>
    <row r="135" spans="6:6" x14ac:dyDescent="0.3">
      <c r="F135" s="104"/>
    </row>
    <row r="136" spans="6:6" x14ac:dyDescent="0.3">
      <c r="F136" s="104"/>
    </row>
    <row r="137" spans="6:6" x14ac:dyDescent="0.3">
      <c r="F137" s="104"/>
    </row>
    <row r="138" spans="6:6" x14ac:dyDescent="0.3">
      <c r="F138" s="104"/>
    </row>
    <row r="139" spans="6:6" x14ac:dyDescent="0.3">
      <c r="F139" s="104"/>
    </row>
    <row r="140" spans="6:6" x14ac:dyDescent="0.3">
      <c r="F140" s="104"/>
    </row>
    <row r="141" spans="6:6" x14ac:dyDescent="0.3">
      <c r="F141" s="104"/>
    </row>
  </sheetData>
  <mergeCells count="2">
    <mergeCell ref="C24:G24"/>
    <mergeCell ref="I24:L24"/>
  </mergeCells>
  <conditionalFormatting sqref="C34:D93">
    <cfRule type="expression" dxfId="1" priority="1" stopIfTrue="1">
      <formula>ISNA(C34)</formula>
    </cfRule>
  </conditionalFormatting>
  <hyperlinks>
    <hyperlink ref="A3" location="Contents!A1" display="Return to Contents" xr:uid="{00000000-0004-0000-2100-000000000000}"/>
  </hyperlinks>
  <pageMargins left="0.7" right="0.7" top="0.75" bottom="0.75" header="0.3" footer="0.3"/>
  <pageSetup orientation="landscape" verticalDpi="599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4"/>
  <dimension ref="A2:AB142"/>
  <sheetViews>
    <sheetView zoomScaleNormal="100" workbookViewId="0"/>
  </sheetViews>
  <sheetFormatPr defaultColWidth="9.33203125" defaultRowHeight="14.4" x14ac:dyDescent="0.3"/>
  <cols>
    <col min="1" max="1" width="9.33203125" style="97"/>
    <col min="2" max="2" width="14.6640625" style="97" customWidth="1"/>
    <col min="3" max="13" width="9.33203125" style="97"/>
    <col min="14" max="15" width="9.33203125" style="98"/>
    <col min="16" max="16" width="9.33203125" style="97"/>
    <col min="17" max="17" width="15.33203125" style="97" customWidth="1"/>
    <col min="18" max="18" width="16.44140625" style="97" customWidth="1"/>
    <col min="19" max="19" width="19.6640625" style="97" customWidth="1"/>
    <col min="20" max="20" width="30.6640625" style="97" customWidth="1"/>
    <col min="21" max="26" width="9.33203125" style="97"/>
    <col min="27" max="28" width="9.33203125" style="98"/>
    <col min="29" max="16384" width="9.33203125" style="97"/>
  </cols>
  <sheetData>
    <row r="2" spans="1:18" ht="15.6" x14ac:dyDescent="0.3">
      <c r="A2" s="31" t="s">
        <v>968</v>
      </c>
    </row>
    <row r="3" spans="1:18" x14ac:dyDescent="0.3">
      <c r="A3" s="16" t="s">
        <v>15</v>
      </c>
      <c r="Q3" s="102"/>
    </row>
    <row r="4" spans="1:18" x14ac:dyDescent="0.3">
      <c r="B4" s="106"/>
      <c r="C4" s="106"/>
      <c r="D4" s="106"/>
      <c r="E4" s="106"/>
      <c r="F4" s="106"/>
      <c r="G4" s="106"/>
      <c r="H4" s="106"/>
      <c r="I4" s="106"/>
      <c r="J4" s="106"/>
      <c r="Q4" s="102"/>
    </row>
    <row r="5" spans="1:18" x14ac:dyDescent="0.3">
      <c r="B5" s="106"/>
      <c r="C5" s="106"/>
      <c r="D5" s="106"/>
      <c r="E5" s="106"/>
      <c r="F5" s="106"/>
      <c r="G5" s="106"/>
      <c r="H5" s="106"/>
      <c r="I5" s="106"/>
      <c r="J5" s="106"/>
      <c r="Q5" s="132" t="s">
        <v>329</v>
      </c>
      <c r="R5" s="133"/>
    </row>
    <row r="6" spans="1:18" x14ac:dyDescent="0.3">
      <c r="B6" s="106"/>
      <c r="C6" s="106"/>
      <c r="D6" s="106"/>
      <c r="E6" s="106"/>
      <c r="F6" s="106"/>
      <c r="G6" s="106"/>
      <c r="H6" s="106"/>
      <c r="I6" s="106"/>
      <c r="J6" s="106"/>
      <c r="Q6" s="164" t="s">
        <v>238</v>
      </c>
      <c r="R6" s="174" t="s">
        <v>248</v>
      </c>
    </row>
    <row r="7" spans="1:18" x14ac:dyDescent="0.3">
      <c r="B7" s="106"/>
      <c r="C7" s="106"/>
      <c r="D7" s="106"/>
      <c r="E7" s="106"/>
      <c r="F7" s="106"/>
      <c r="G7" s="106"/>
      <c r="H7" s="106"/>
      <c r="I7" s="106"/>
      <c r="J7" s="106"/>
      <c r="Q7" s="165" t="s">
        <v>469</v>
      </c>
      <c r="R7" s="175" t="s">
        <v>249</v>
      </c>
    </row>
    <row r="8" spans="1:18" x14ac:dyDescent="0.3">
      <c r="B8" s="106"/>
      <c r="C8" s="106"/>
      <c r="D8" s="106"/>
      <c r="E8" s="106"/>
      <c r="F8" s="106"/>
      <c r="G8" s="106"/>
      <c r="H8" s="106"/>
      <c r="I8" s="106"/>
      <c r="J8" s="106"/>
      <c r="Q8" s="165" t="s">
        <v>246</v>
      </c>
      <c r="R8" s="219" t="s">
        <v>250</v>
      </c>
    </row>
    <row r="9" spans="1:18" x14ac:dyDescent="0.3">
      <c r="B9" s="106"/>
      <c r="C9" s="106"/>
      <c r="D9" s="106"/>
      <c r="E9" s="106"/>
      <c r="F9" s="106"/>
      <c r="G9" s="106"/>
      <c r="H9" s="106"/>
      <c r="I9" s="106"/>
      <c r="J9" s="106"/>
      <c r="Q9" s="171" t="s">
        <v>202</v>
      </c>
      <c r="R9" s="162" t="s">
        <v>247</v>
      </c>
    </row>
    <row r="10" spans="1:18" x14ac:dyDescent="0.3">
      <c r="B10" s="106"/>
      <c r="C10" s="106"/>
      <c r="D10" s="106"/>
      <c r="E10" s="106"/>
      <c r="F10" s="106"/>
      <c r="G10" s="106"/>
      <c r="H10" s="106"/>
      <c r="I10" s="106"/>
      <c r="J10" s="106"/>
    </row>
    <row r="11" spans="1:18" x14ac:dyDescent="0.3">
      <c r="B11" s="106"/>
      <c r="C11" s="106"/>
      <c r="D11" s="106"/>
      <c r="E11" s="106"/>
      <c r="F11" s="106"/>
      <c r="G11" s="106"/>
      <c r="H11" s="106"/>
      <c r="I11" s="106"/>
      <c r="J11" s="106"/>
    </row>
    <row r="12" spans="1:18" x14ac:dyDescent="0.3">
      <c r="B12" s="106"/>
      <c r="C12" s="106"/>
      <c r="D12" s="106"/>
      <c r="E12" s="106"/>
      <c r="F12" s="106"/>
      <c r="G12" s="106"/>
      <c r="H12" s="106"/>
      <c r="I12" s="106"/>
      <c r="J12" s="106"/>
    </row>
    <row r="13" spans="1:18" x14ac:dyDescent="0.3">
      <c r="B13" s="106"/>
      <c r="C13" s="106"/>
      <c r="D13" s="106"/>
      <c r="E13" s="106"/>
      <c r="F13" s="106"/>
      <c r="G13" s="106"/>
      <c r="H13" s="106"/>
      <c r="I13" s="106"/>
      <c r="J13" s="106"/>
    </row>
    <row r="14" spans="1:18" x14ac:dyDescent="0.3"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8" x14ac:dyDescent="0.3"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8" x14ac:dyDescent="0.3">
      <c r="B16" s="106"/>
      <c r="C16" s="106"/>
      <c r="D16" s="106"/>
      <c r="E16" s="106"/>
      <c r="F16" s="106"/>
      <c r="G16" s="106"/>
      <c r="H16" s="106"/>
      <c r="I16" s="106"/>
      <c r="J16" s="106"/>
    </row>
    <row r="17" spans="1:12" x14ac:dyDescent="0.3">
      <c r="B17" s="106"/>
      <c r="C17" s="106"/>
      <c r="D17" s="106"/>
      <c r="E17" s="106"/>
      <c r="F17" s="106"/>
      <c r="G17" s="106"/>
      <c r="H17" s="106"/>
      <c r="I17" s="106"/>
      <c r="J17" s="106"/>
    </row>
    <row r="18" spans="1:12" x14ac:dyDescent="0.3">
      <c r="B18" s="106"/>
      <c r="C18" s="106"/>
      <c r="D18" s="106"/>
      <c r="E18" s="106"/>
      <c r="F18" s="106"/>
      <c r="G18" s="106"/>
      <c r="H18" s="106"/>
      <c r="I18" s="106"/>
      <c r="J18" s="106"/>
    </row>
    <row r="19" spans="1:12" x14ac:dyDescent="0.3">
      <c r="B19" s="106"/>
      <c r="C19" s="106"/>
      <c r="D19" s="106"/>
      <c r="E19" s="106"/>
      <c r="F19" s="106"/>
      <c r="G19" s="137"/>
      <c r="H19" s="137"/>
      <c r="I19" s="106"/>
      <c r="J19" s="106"/>
    </row>
    <row r="20" spans="1:12" x14ac:dyDescent="0.3">
      <c r="B20" s="106"/>
      <c r="C20" s="106"/>
      <c r="D20" s="106"/>
      <c r="E20" s="106"/>
      <c r="F20" s="106"/>
      <c r="G20" s="106"/>
      <c r="H20" s="106"/>
      <c r="I20" s="106"/>
      <c r="J20" s="106"/>
    </row>
    <row r="21" spans="1:12" x14ac:dyDescent="0.3">
      <c r="B21" s="106"/>
      <c r="C21" s="106"/>
      <c r="D21" s="106"/>
      <c r="E21" s="106"/>
      <c r="F21" s="106"/>
      <c r="G21" s="106"/>
      <c r="H21" s="106"/>
      <c r="I21" s="106"/>
      <c r="J21" s="106"/>
    </row>
    <row r="24" spans="1:12" x14ac:dyDescent="0.3">
      <c r="A24"/>
      <c r="B24"/>
      <c r="C24" s="453" t="s">
        <v>468</v>
      </c>
      <c r="D24" s="453"/>
      <c r="E24" s="453"/>
      <c r="F24" s="453"/>
      <c r="G24" s="453"/>
      <c r="H24" s="23"/>
      <c r="I24" s="453" t="s">
        <v>63</v>
      </c>
      <c r="J24" s="453"/>
      <c r="K24" s="453"/>
      <c r="L24" s="453"/>
    </row>
    <row r="25" spans="1:12" x14ac:dyDescent="0.3">
      <c r="A25"/>
      <c r="B25" s="8"/>
      <c r="C25" s="59">
        <v>2023</v>
      </c>
      <c r="D25" s="59">
        <v>2024</v>
      </c>
      <c r="E25" s="59">
        <v>2025</v>
      </c>
      <c r="F25" s="59">
        <v>2026</v>
      </c>
      <c r="G25" s="59">
        <v>2027</v>
      </c>
      <c r="H25" s="23"/>
      <c r="I25" s="59">
        <v>2024</v>
      </c>
      <c r="J25" s="59">
        <v>2025</v>
      </c>
      <c r="K25" s="59">
        <v>2026</v>
      </c>
      <c r="L25" s="59">
        <v>2027</v>
      </c>
    </row>
    <row r="26" spans="1:12" x14ac:dyDescent="0.3">
      <c r="A26"/>
      <c r="B26" s="21" t="s">
        <v>238</v>
      </c>
      <c r="C26" s="60">
        <v>387.20530473000002</v>
      </c>
      <c r="D26" s="60">
        <v>373.25821073999998</v>
      </c>
      <c r="E26" s="60">
        <v>416.99467919</v>
      </c>
      <c r="F26" s="60">
        <v>383.02690617000002</v>
      </c>
      <c r="G26" s="60">
        <v>366.93527</v>
      </c>
      <c r="H26" s="21"/>
      <c r="I26" s="14">
        <f t="shared" ref="I26:L28" si="0">D26-C26</f>
        <v>-13.947093990000042</v>
      </c>
      <c r="J26" s="14">
        <f t="shared" si="0"/>
        <v>43.736468450000018</v>
      </c>
      <c r="K26" s="14">
        <f t="shared" si="0"/>
        <v>-33.967773019999981</v>
      </c>
      <c r="L26" s="14">
        <f t="shared" si="0"/>
        <v>-16.091636170000015</v>
      </c>
    </row>
    <row r="27" spans="1:12" x14ac:dyDescent="0.3">
      <c r="A27"/>
      <c r="B27" s="165" t="s">
        <v>469</v>
      </c>
      <c r="C27" s="60">
        <v>22.840752085999998</v>
      </c>
      <c r="D27" s="60">
        <v>22.180639079999999</v>
      </c>
      <c r="E27" s="60">
        <v>20.787751034999999</v>
      </c>
      <c r="F27" s="60">
        <v>18.35756615</v>
      </c>
      <c r="G27" s="60">
        <v>17.579139000000001</v>
      </c>
      <c r="H27" s="21"/>
      <c r="I27" s="14">
        <f t="shared" si="0"/>
        <v>-0.66011300599999956</v>
      </c>
      <c r="J27" s="14">
        <f t="shared" si="0"/>
        <v>-1.3928880449999994</v>
      </c>
      <c r="K27" s="14">
        <f t="shared" si="0"/>
        <v>-2.4301848849999992</v>
      </c>
      <c r="L27" s="14">
        <f t="shared" si="0"/>
        <v>-0.77842714999999885</v>
      </c>
    </row>
    <row r="28" spans="1:12" x14ac:dyDescent="0.3">
      <c r="A28"/>
      <c r="B28" s="21" t="s">
        <v>246</v>
      </c>
      <c r="C28" s="60">
        <v>15.84853596</v>
      </c>
      <c r="D28" s="60">
        <v>15.499836017</v>
      </c>
      <c r="E28" s="60">
        <v>14.592537998999999</v>
      </c>
      <c r="F28" s="60">
        <v>14.7755405</v>
      </c>
      <c r="G28" s="60">
        <v>15.508891</v>
      </c>
      <c r="H28" s="21"/>
      <c r="I28" s="14">
        <f t="shared" si="0"/>
        <v>-0.34869994299999973</v>
      </c>
      <c r="J28" s="14">
        <f t="shared" si="0"/>
        <v>-0.90729801800000054</v>
      </c>
      <c r="K28" s="14">
        <f t="shared" si="0"/>
        <v>0.18300250100000071</v>
      </c>
      <c r="L28" s="14">
        <f t="shared" si="0"/>
        <v>0.73335050000000024</v>
      </c>
    </row>
    <row r="29" spans="1:12" x14ac:dyDescent="0.3">
      <c r="A29"/>
      <c r="B29" s="4" t="s">
        <v>202</v>
      </c>
      <c r="C29" s="61">
        <v>425.89459277999998</v>
      </c>
      <c r="D29" s="61">
        <v>410.93868584000001</v>
      </c>
      <c r="E29" s="61">
        <v>452.37496822999998</v>
      </c>
      <c r="F29" s="61">
        <v>416.16000652000002</v>
      </c>
      <c r="G29" s="61">
        <v>400.02330000000001</v>
      </c>
      <c r="H29"/>
      <c r="I29" s="46">
        <f>+SUM(I26:I28)</f>
        <v>-14.955906939000041</v>
      </c>
      <c r="J29" s="46">
        <f>+SUM(J26:J28)</f>
        <v>41.43628238700002</v>
      </c>
      <c r="K29" s="46">
        <f>+SUM(K26:K28)</f>
        <v>-36.21495540399998</v>
      </c>
      <c r="L29" s="46">
        <f>+SUM(L26:L28)</f>
        <v>-16.136712820000014</v>
      </c>
    </row>
    <row r="30" spans="1:12" x14ac:dyDescent="0.3">
      <c r="B30" s="260" t="s">
        <v>998</v>
      </c>
      <c r="C30"/>
      <c r="D30" s="2"/>
      <c r="E30"/>
      <c r="F30"/>
      <c r="G30"/>
      <c r="H30"/>
      <c r="I30" s="2"/>
      <c r="J30" s="19"/>
      <c r="K30" s="19"/>
      <c r="L30" s="19"/>
    </row>
    <row r="31" spans="1:12" x14ac:dyDescent="0.3">
      <c r="C31" s="108"/>
      <c r="D31" s="108"/>
      <c r="E31" s="108"/>
      <c r="F31" s="108"/>
      <c r="G31" s="108"/>
    </row>
    <row r="33" spans="1:8" x14ac:dyDescent="0.3">
      <c r="E33" s="140"/>
    </row>
    <row r="34" spans="1:8" x14ac:dyDescent="0.3">
      <c r="C34" s="115" t="s">
        <v>251</v>
      </c>
      <c r="D34" s="97" t="s">
        <v>209</v>
      </c>
      <c r="E34" s="107" t="s">
        <v>208</v>
      </c>
      <c r="F34" s="290" t="s">
        <v>442</v>
      </c>
    </row>
    <row r="35" spans="1:8" x14ac:dyDescent="0.3">
      <c r="A35" s="97">
        <f t="shared" ref="A35:A46" si="1">YEAR(B35)</f>
        <v>2023</v>
      </c>
      <c r="B35" s="99">
        <v>44927</v>
      </c>
      <c r="C35" s="100">
        <v>39.092554401999998</v>
      </c>
      <c r="D35" s="105" t="e">
        <v>#N/A</v>
      </c>
      <c r="E35" s="104"/>
      <c r="F35" s="104">
        <v>39.092554401999998</v>
      </c>
      <c r="G35" s="103"/>
      <c r="H35" s="104"/>
    </row>
    <row r="36" spans="1:8" x14ac:dyDescent="0.3">
      <c r="A36" s="97">
        <f t="shared" si="1"/>
        <v>2023</v>
      </c>
      <c r="B36" s="99">
        <v>44958</v>
      </c>
      <c r="C36" s="100">
        <v>30.341058832000002</v>
      </c>
      <c r="D36" s="105" t="e">
        <v>#N/A</v>
      </c>
      <c r="E36" s="104"/>
      <c r="F36" s="104">
        <v>30.341058832000002</v>
      </c>
      <c r="G36" s="103"/>
    </row>
    <row r="37" spans="1:8" x14ac:dyDescent="0.3">
      <c r="A37" s="97">
        <f t="shared" si="1"/>
        <v>2023</v>
      </c>
      <c r="B37" s="99">
        <v>44986</v>
      </c>
      <c r="C37" s="100">
        <v>32.317523559999998</v>
      </c>
      <c r="D37" s="105" t="e">
        <v>#N/A</v>
      </c>
      <c r="E37" s="141">
        <f>AVERAGEIF($A$35:$A$46,A37,$F$35:$F$46)</f>
        <v>35.491216064750006</v>
      </c>
      <c r="F37" s="104">
        <v>32.317523559999998</v>
      </c>
      <c r="G37" s="103"/>
    </row>
    <row r="38" spans="1:8" x14ac:dyDescent="0.3">
      <c r="A38" s="97">
        <f t="shared" si="1"/>
        <v>2023</v>
      </c>
      <c r="B38" s="99">
        <v>45017</v>
      </c>
      <c r="C38" s="100">
        <v>26.062644030000001</v>
      </c>
      <c r="D38" s="105" t="e">
        <v>#N/A</v>
      </c>
      <c r="E38" s="141">
        <f t="shared" ref="E38:E44" si="2">AVERAGEIF($A$35:$A$46,A38,$F$35:$F$46)</f>
        <v>35.491216064750006</v>
      </c>
      <c r="F38" s="104">
        <v>26.062644030000001</v>
      </c>
      <c r="G38" s="103"/>
    </row>
    <row r="39" spans="1:8" x14ac:dyDescent="0.3">
      <c r="A39" s="97">
        <f t="shared" si="1"/>
        <v>2023</v>
      </c>
      <c r="B39" s="99">
        <v>45047</v>
      </c>
      <c r="C39" s="100">
        <v>28.689242019999998</v>
      </c>
      <c r="D39" s="105" t="e">
        <v>#N/A</v>
      </c>
      <c r="E39" s="141">
        <f t="shared" si="2"/>
        <v>35.491216064750006</v>
      </c>
      <c r="F39" s="104">
        <v>28.689242019999998</v>
      </c>
      <c r="G39" s="103"/>
    </row>
    <row r="40" spans="1:8" x14ac:dyDescent="0.3">
      <c r="A40" s="97">
        <f t="shared" si="1"/>
        <v>2023</v>
      </c>
      <c r="B40" s="99">
        <v>45078</v>
      </c>
      <c r="C40" s="100">
        <v>36.729027989999999</v>
      </c>
      <c r="D40" s="105" t="e">
        <v>#N/A</v>
      </c>
      <c r="E40" s="141">
        <f t="shared" si="2"/>
        <v>35.491216064750006</v>
      </c>
      <c r="F40" s="104">
        <v>36.729027989999999</v>
      </c>
      <c r="G40" s="103"/>
    </row>
    <row r="41" spans="1:8" x14ac:dyDescent="0.3">
      <c r="A41" s="97">
        <f t="shared" si="1"/>
        <v>2023</v>
      </c>
      <c r="B41" s="99">
        <v>45108</v>
      </c>
      <c r="C41" s="100">
        <v>47.559796317999997</v>
      </c>
      <c r="D41" s="105" t="e">
        <v>#N/A</v>
      </c>
      <c r="E41" s="141">
        <f t="shared" si="2"/>
        <v>35.491216064750006</v>
      </c>
      <c r="F41" s="104">
        <v>47.559796317999997</v>
      </c>
      <c r="G41" s="103"/>
    </row>
    <row r="42" spans="1:8" x14ac:dyDescent="0.3">
      <c r="A42" s="97">
        <f t="shared" si="1"/>
        <v>2023</v>
      </c>
      <c r="B42" s="99">
        <v>45139</v>
      </c>
      <c r="C42" s="100">
        <v>47.049748575000002</v>
      </c>
      <c r="D42" s="105" t="e">
        <v>#N/A</v>
      </c>
      <c r="E42" s="141">
        <f t="shared" si="2"/>
        <v>35.491216064750006</v>
      </c>
      <c r="F42" s="104">
        <v>47.049748575000002</v>
      </c>
      <c r="G42" s="103"/>
    </row>
    <row r="43" spans="1:8" x14ac:dyDescent="0.3">
      <c r="A43" s="97">
        <f t="shared" si="1"/>
        <v>2023</v>
      </c>
      <c r="B43" s="99">
        <v>45170</v>
      </c>
      <c r="C43" s="100">
        <v>37.333333320000001</v>
      </c>
      <c r="D43" s="105" t="e">
        <v>#N/A</v>
      </c>
      <c r="E43" s="141">
        <f t="shared" si="2"/>
        <v>35.491216064750006</v>
      </c>
      <c r="F43" s="104">
        <v>37.333333320000001</v>
      </c>
      <c r="G43" s="103"/>
    </row>
    <row r="44" spans="1:8" x14ac:dyDescent="0.3">
      <c r="A44" s="97">
        <f t="shared" si="1"/>
        <v>2023</v>
      </c>
      <c r="B44" s="99">
        <v>45200</v>
      </c>
      <c r="C44" s="100">
        <v>32.707409722999998</v>
      </c>
      <c r="D44" s="105" t="e">
        <v>#N/A</v>
      </c>
      <c r="E44" s="141">
        <f t="shared" si="2"/>
        <v>35.491216064750006</v>
      </c>
      <c r="F44" s="104">
        <v>32.707409722999998</v>
      </c>
      <c r="G44" s="103"/>
    </row>
    <row r="45" spans="1:8" x14ac:dyDescent="0.3">
      <c r="A45" s="97">
        <f t="shared" si="1"/>
        <v>2023</v>
      </c>
      <c r="B45" s="99">
        <v>45231</v>
      </c>
      <c r="C45" s="100">
        <v>32.790520649999998</v>
      </c>
      <c r="D45" s="105" t="e">
        <v>#N/A</v>
      </c>
      <c r="E45" s="104"/>
      <c r="F45" s="104">
        <v>32.790520649999998</v>
      </c>
      <c r="G45" s="103"/>
    </row>
    <row r="46" spans="1:8" x14ac:dyDescent="0.3">
      <c r="A46" s="97">
        <f t="shared" si="1"/>
        <v>2023</v>
      </c>
      <c r="B46" s="99">
        <v>45261</v>
      </c>
      <c r="C46" s="100">
        <v>35.221733356999998</v>
      </c>
      <c r="D46" s="105" t="e">
        <v>#N/A</v>
      </c>
      <c r="E46" s="104"/>
      <c r="F46" s="104">
        <v>35.221733356999998</v>
      </c>
      <c r="G46" s="103"/>
    </row>
    <row r="47" spans="1:8" x14ac:dyDescent="0.3">
      <c r="A47" s="97">
        <f t="shared" ref="A47:A94" si="3">YEAR(B47)</f>
        <v>2024</v>
      </c>
      <c r="B47" s="99">
        <v>45292</v>
      </c>
      <c r="C47" s="100">
        <v>45.650107875000003</v>
      </c>
      <c r="D47" s="105" t="e">
        <v>#N/A</v>
      </c>
      <c r="E47" s="104"/>
      <c r="F47" s="104">
        <v>45.650107875000003</v>
      </c>
      <c r="G47" s="103"/>
      <c r="H47" s="104"/>
    </row>
    <row r="48" spans="1:8" x14ac:dyDescent="0.3">
      <c r="A48" s="97">
        <f t="shared" si="3"/>
        <v>2024</v>
      </c>
      <c r="B48" s="99">
        <v>45323</v>
      </c>
      <c r="C48" s="100">
        <v>29.198921990999999</v>
      </c>
      <c r="D48" s="105" t="e">
        <v>#N/A</v>
      </c>
      <c r="E48" s="104"/>
      <c r="F48" s="104">
        <v>29.198921990999999</v>
      </c>
      <c r="G48" s="103"/>
    </row>
    <row r="49" spans="1:7" x14ac:dyDescent="0.3">
      <c r="A49" s="97">
        <f t="shared" si="3"/>
        <v>2024</v>
      </c>
      <c r="B49" s="99">
        <v>45352</v>
      </c>
      <c r="C49" s="100">
        <v>25.646462998000001</v>
      </c>
      <c r="D49" s="105" t="e">
        <v>#N/A</v>
      </c>
      <c r="E49" s="104">
        <f t="shared" ref="E49:E56" si="4">AVERAGEIF($A$47:$A$108,A49,$F$47:$F$108)</f>
        <v>34.24489048658333</v>
      </c>
      <c r="F49" s="104">
        <v>25.646462998000001</v>
      </c>
      <c r="G49" s="103"/>
    </row>
    <row r="50" spans="1:7" x14ac:dyDescent="0.3">
      <c r="A50" s="97">
        <f t="shared" si="3"/>
        <v>2024</v>
      </c>
      <c r="B50" s="99">
        <v>45383</v>
      </c>
      <c r="C50" s="100">
        <v>24.27694602</v>
      </c>
      <c r="D50" s="105" t="e">
        <v>#N/A</v>
      </c>
      <c r="E50" s="104">
        <f t="shared" si="4"/>
        <v>34.24489048658333</v>
      </c>
      <c r="F50" s="104">
        <v>24.27694602</v>
      </c>
      <c r="G50" s="103"/>
    </row>
    <row r="51" spans="1:7" x14ac:dyDescent="0.3">
      <c r="A51" s="97">
        <f t="shared" si="3"/>
        <v>2024</v>
      </c>
      <c r="B51" s="99">
        <v>45413</v>
      </c>
      <c r="C51" s="100">
        <v>29.250938770000001</v>
      </c>
      <c r="D51" s="105" t="e">
        <v>#N/A</v>
      </c>
      <c r="E51" s="104">
        <f t="shared" si="4"/>
        <v>34.24489048658333</v>
      </c>
      <c r="F51" s="104">
        <v>29.250938770000001</v>
      </c>
      <c r="G51" s="103"/>
    </row>
    <row r="52" spans="1:7" x14ac:dyDescent="0.3">
      <c r="A52" s="97">
        <f t="shared" si="3"/>
        <v>2024</v>
      </c>
      <c r="B52" s="99">
        <v>45444</v>
      </c>
      <c r="C52" s="100">
        <v>37.46769372</v>
      </c>
      <c r="D52" s="105" t="e">
        <v>#N/A</v>
      </c>
      <c r="E52" s="104">
        <f t="shared" si="4"/>
        <v>34.24489048658333</v>
      </c>
      <c r="F52" s="104">
        <v>37.46769372</v>
      </c>
      <c r="G52" s="103"/>
    </row>
    <row r="53" spans="1:7" x14ac:dyDescent="0.3">
      <c r="A53" s="97">
        <f t="shared" si="3"/>
        <v>2024</v>
      </c>
      <c r="B53" s="99">
        <v>45474</v>
      </c>
      <c r="C53" s="100">
        <v>43.518561235999996</v>
      </c>
      <c r="D53" s="105" t="e">
        <v>#N/A</v>
      </c>
      <c r="E53" s="104">
        <f t="shared" si="4"/>
        <v>34.24489048658333</v>
      </c>
      <c r="F53" s="104">
        <v>43.518561235999996</v>
      </c>
      <c r="G53" s="103"/>
    </row>
    <row r="54" spans="1:7" x14ac:dyDescent="0.3">
      <c r="A54" s="97">
        <f t="shared" si="3"/>
        <v>2024</v>
      </c>
      <c r="B54" s="99">
        <v>45505</v>
      </c>
      <c r="C54" s="100">
        <v>42.474831504999997</v>
      </c>
      <c r="D54" s="105" t="e">
        <v>#N/A</v>
      </c>
      <c r="E54" s="104">
        <f t="shared" si="4"/>
        <v>34.24489048658333</v>
      </c>
      <c r="F54" s="104">
        <v>42.474831504999997</v>
      </c>
      <c r="G54" s="103"/>
    </row>
    <row r="55" spans="1:7" x14ac:dyDescent="0.3">
      <c r="A55" s="97">
        <f t="shared" si="3"/>
        <v>2024</v>
      </c>
      <c r="B55" s="99">
        <v>45536</v>
      </c>
      <c r="C55" s="100">
        <v>34.485968370000002</v>
      </c>
      <c r="D55" s="105" t="e">
        <v>#N/A</v>
      </c>
      <c r="E55" s="104">
        <f t="shared" si="4"/>
        <v>34.24489048658333</v>
      </c>
      <c r="F55" s="104">
        <v>34.485968370000002</v>
      </c>
      <c r="G55" s="103"/>
    </row>
    <row r="56" spans="1:7" x14ac:dyDescent="0.3">
      <c r="A56" s="97">
        <f t="shared" si="3"/>
        <v>2024</v>
      </c>
      <c r="B56" s="99">
        <v>45566</v>
      </c>
      <c r="C56" s="100">
        <v>30.586618099999999</v>
      </c>
      <c r="D56" s="105" t="e">
        <v>#N/A</v>
      </c>
      <c r="E56" s="104">
        <f t="shared" si="4"/>
        <v>34.24489048658333</v>
      </c>
      <c r="F56" s="104">
        <v>30.586618099999999</v>
      </c>
      <c r="G56" s="103"/>
    </row>
    <row r="57" spans="1:7" x14ac:dyDescent="0.3">
      <c r="A57" s="97">
        <f t="shared" si="3"/>
        <v>2024</v>
      </c>
      <c r="B57" s="99">
        <v>45597</v>
      </c>
      <c r="C57" s="100">
        <v>29.599145579999998</v>
      </c>
      <c r="D57" s="105" t="e">
        <v>#N/A</v>
      </c>
      <c r="E57" s="104"/>
      <c r="F57" s="104">
        <v>29.599145579999998</v>
      </c>
      <c r="G57" s="103"/>
    </row>
    <row r="58" spans="1:7" x14ac:dyDescent="0.3">
      <c r="A58" s="97">
        <f t="shared" si="3"/>
        <v>2024</v>
      </c>
      <c r="B58" s="99">
        <v>45627</v>
      </c>
      <c r="C58" s="100">
        <v>38.782489673999997</v>
      </c>
      <c r="D58" s="105" t="e">
        <v>#N/A</v>
      </c>
      <c r="E58" s="104"/>
      <c r="F58" s="104">
        <v>38.782489673999997</v>
      </c>
      <c r="G58" s="103"/>
    </row>
    <row r="59" spans="1:7" x14ac:dyDescent="0.3">
      <c r="A59" s="97">
        <f t="shared" si="3"/>
        <v>2025</v>
      </c>
      <c r="B59" s="99">
        <v>45658</v>
      </c>
      <c r="C59" s="100">
        <v>49.060488337999999</v>
      </c>
      <c r="D59" s="105" t="e">
        <v>#N/A</v>
      </c>
      <c r="E59" s="104"/>
      <c r="F59" s="104">
        <v>49.060488337999999</v>
      </c>
      <c r="G59" s="103"/>
    </row>
    <row r="60" spans="1:7" x14ac:dyDescent="0.3">
      <c r="A60" s="97">
        <f t="shared" si="3"/>
        <v>2025</v>
      </c>
      <c r="B60" s="99">
        <v>45689</v>
      </c>
      <c r="C60" s="100">
        <v>38.236135447999999</v>
      </c>
      <c r="D60" s="105" t="e">
        <v>#N/A</v>
      </c>
      <c r="E60" s="104"/>
      <c r="F60" s="104">
        <v>38.236135447999999</v>
      </c>
      <c r="G60" s="103"/>
    </row>
    <row r="61" spans="1:7" x14ac:dyDescent="0.3">
      <c r="A61" s="97">
        <f t="shared" si="3"/>
        <v>2025</v>
      </c>
      <c r="B61" s="99">
        <v>45717</v>
      </c>
      <c r="C61" s="100">
        <v>31.154847046</v>
      </c>
      <c r="D61" s="105" t="e">
        <v>#N/A</v>
      </c>
      <c r="E61" s="104">
        <f t="shared" ref="E61:E68" si="5">AVERAGEIF($A$47:$A$108,A61,$F$47:$F$108)</f>
        <v>37.69791401891667</v>
      </c>
      <c r="F61" s="104">
        <v>31.154847046</v>
      </c>
      <c r="G61" s="103"/>
    </row>
    <row r="62" spans="1:7" x14ac:dyDescent="0.3">
      <c r="A62" s="97">
        <f t="shared" si="3"/>
        <v>2025</v>
      </c>
      <c r="B62" s="99">
        <v>45748</v>
      </c>
      <c r="C62" s="100">
        <v>28.631193</v>
      </c>
      <c r="D62" s="105" t="e">
        <v>#N/A</v>
      </c>
      <c r="E62" s="104">
        <f t="shared" si="5"/>
        <v>37.69791401891667</v>
      </c>
      <c r="F62" s="104">
        <v>28.631193</v>
      </c>
      <c r="G62" s="103"/>
    </row>
    <row r="63" spans="1:7" x14ac:dyDescent="0.3">
      <c r="A63" s="97">
        <f t="shared" si="3"/>
        <v>2025</v>
      </c>
      <c r="B63" s="99">
        <v>45778</v>
      </c>
      <c r="C63" s="100">
        <v>30.761279974000001</v>
      </c>
      <c r="D63" s="105" t="e">
        <v>#N/A</v>
      </c>
      <c r="E63" s="104">
        <f t="shared" si="5"/>
        <v>37.69791401891667</v>
      </c>
      <c r="F63" s="104">
        <v>30.761279974000001</v>
      </c>
      <c r="G63" s="103"/>
    </row>
    <row r="64" spans="1:7" x14ac:dyDescent="0.3">
      <c r="A64" s="97">
        <f t="shared" si="3"/>
        <v>2025</v>
      </c>
      <c r="B64" s="99">
        <v>45809</v>
      </c>
      <c r="C64" s="100">
        <v>39.411925199999999</v>
      </c>
      <c r="D64" s="105" t="e">
        <v>#N/A</v>
      </c>
      <c r="E64" s="104">
        <f t="shared" si="5"/>
        <v>37.69791401891667</v>
      </c>
      <c r="F64" s="104">
        <v>39.411925199999999</v>
      </c>
      <c r="G64" s="103"/>
    </row>
    <row r="65" spans="1:7" x14ac:dyDescent="0.3">
      <c r="A65" s="97">
        <f t="shared" si="3"/>
        <v>2025</v>
      </c>
      <c r="B65" s="99">
        <v>45839</v>
      </c>
      <c r="C65" s="100">
        <v>48.039382531000001</v>
      </c>
      <c r="D65" s="105" t="e">
        <v>#N/A</v>
      </c>
      <c r="E65" s="104">
        <f t="shared" si="5"/>
        <v>37.69791401891667</v>
      </c>
      <c r="F65" s="104">
        <v>48.039382531000001</v>
      </c>
      <c r="G65" s="103"/>
    </row>
    <row r="66" spans="1:7" x14ac:dyDescent="0.3">
      <c r="A66" s="97">
        <f t="shared" si="3"/>
        <v>2025</v>
      </c>
      <c r="B66" s="99">
        <v>45870</v>
      </c>
      <c r="C66" s="100">
        <v>42.612866197000002</v>
      </c>
      <c r="D66" s="105" t="e">
        <v>#N/A</v>
      </c>
      <c r="E66" s="104">
        <f t="shared" si="5"/>
        <v>37.69791401891667</v>
      </c>
      <c r="F66" s="104">
        <v>42.612866197000002</v>
      </c>
      <c r="G66" s="103"/>
    </row>
    <row r="67" spans="1:7" x14ac:dyDescent="0.3">
      <c r="A67" s="97">
        <f t="shared" si="3"/>
        <v>2025</v>
      </c>
      <c r="B67" s="99">
        <v>45901</v>
      </c>
      <c r="C67" s="100">
        <v>36.267017760000002</v>
      </c>
      <c r="D67" s="105" t="e">
        <v>#N/A</v>
      </c>
      <c r="E67" s="104">
        <f t="shared" si="5"/>
        <v>37.69791401891667</v>
      </c>
      <c r="F67" s="104">
        <v>36.267017760000002</v>
      </c>
      <c r="G67" s="103"/>
    </row>
    <row r="68" spans="1:7" x14ac:dyDescent="0.3">
      <c r="A68" s="97">
        <f t="shared" si="3"/>
        <v>2025</v>
      </c>
      <c r="B68" s="99">
        <v>45931</v>
      </c>
      <c r="C68" s="100">
        <v>34.016102189000001</v>
      </c>
      <c r="D68" s="105" t="e">
        <v>#N/A</v>
      </c>
      <c r="E68" s="104">
        <f t="shared" si="5"/>
        <v>37.69791401891667</v>
      </c>
      <c r="F68" s="104">
        <v>34.016102189000001</v>
      </c>
      <c r="G68" s="103"/>
    </row>
    <row r="69" spans="1:7" x14ac:dyDescent="0.3">
      <c r="A69" s="97">
        <f t="shared" si="3"/>
        <v>2025</v>
      </c>
      <c r="B69" s="99">
        <v>45962</v>
      </c>
      <c r="C69" s="100">
        <v>33.962876520000002</v>
      </c>
      <c r="D69" s="105" t="e">
        <v>#N/A</v>
      </c>
      <c r="E69" s="104"/>
      <c r="F69" s="104">
        <v>33.962876520000002</v>
      </c>
      <c r="G69" s="103"/>
    </row>
    <row r="70" spans="1:7" x14ac:dyDescent="0.3">
      <c r="A70" s="97">
        <f t="shared" si="3"/>
        <v>2025</v>
      </c>
      <c r="B70" s="99">
        <v>45992</v>
      </c>
      <c r="C70" s="100">
        <v>40.220854023999998</v>
      </c>
      <c r="D70" s="105" t="e">
        <v>#N/A</v>
      </c>
      <c r="E70" s="104"/>
      <c r="F70" s="104">
        <v>40.220854023999998</v>
      </c>
      <c r="G70" s="103"/>
    </row>
    <row r="71" spans="1:7" x14ac:dyDescent="0.3">
      <c r="A71" s="97">
        <f t="shared" si="3"/>
        <v>2026</v>
      </c>
      <c r="B71" s="99">
        <v>46023</v>
      </c>
      <c r="C71" s="100">
        <v>42.741602999000001</v>
      </c>
      <c r="D71" s="105" t="e">
        <v>#N/A</v>
      </c>
      <c r="E71" s="104"/>
      <c r="F71" s="104">
        <v>42.741602999000001</v>
      </c>
      <c r="G71" s="103"/>
    </row>
    <row r="72" spans="1:7" x14ac:dyDescent="0.3">
      <c r="A72" s="97">
        <f t="shared" si="3"/>
        <v>2026</v>
      </c>
      <c r="B72" s="99">
        <v>46054</v>
      </c>
      <c r="C72" s="100">
        <v>34.170927513999999</v>
      </c>
      <c r="D72" s="105" t="e">
        <v>#N/A</v>
      </c>
      <c r="E72" s="104"/>
      <c r="F72" s="104">
        <v>34.170927513999999</v>
      </c>
      <c r="G72" s="103"/>
    </row>
    <row r="73" spans="1:7" x14ac:dyDescent="0.3">
      <c r="A73" s="97">
        <f t="shared" si="3"/>
        <v>2026</v>
      </c>
      <c r="B73" s="99">
        <v>46082</v>
      </c>
      <c r="C73" s="100">
        <v>28.628199609999999</v>
      </c>
      <c r="D73" s="105" t="e">
        <v>#N/A</v>
      </c>
      <c r="E73" s="104">
        <f t="shared" ref="E73:E80" si="6">AVERAGEIF($A$47:$A$108,A73,$F$47:$F$108)</f>
        <v>34.680000543583333</v>
      </c>
      <c r="F73" s="104">
        <v>28.628199609999999</v>
      </c>
      <c r="G73" s="103"/>
    </row>
    <row r="74" spans="1:7" x14ac:dyDescent="0.3">
      <c r="A74" s="97">
        <f t="shared" si="3"/>
        <v>2026</v>
      </c>
      <c r="B74" s="99">
        <v>46113</v>
      </c>
      <c r="C74" s="100">
        <v>24.465776399999999</v>
      </c>
      <c r="D74" s="105">
        <v>24.465776399999999</v>
      </c>
      <c r="E74" s="104">
        <f t="shared" si="6"/>
        <v>34.680000543583333</v>
      </c>
      <c r="F74" s="104">
        <v>24.465776399999999</v>
      </c>
      <c r="G74" s="103"/>
    </row>
    <row r="75" spans="1:7" x14ac:dyDescent="0.3">
      <c r="A75" s="97">
        <f t="shared" si="3"/>
        <v>2026</v>
      </c>
      <c r="B75" s="99">
        <v>46143</v>
      </c>
      <c r="C75" s="100" t="e">
        <v>#N/A</v>
      </c>
      <c r="D75" s="105">
        <v>29.25085</v>
      </c>
      <c r="E75" s="104">
        <f t="shared" si="6"/>
        <v>34.680000543583333</v>
      </c>
      <c r="F75" s="104">
        <v>29.25085</v>
      </c>
      <c r="G75" s="103"/>
    </row>
    <row r="76" spans="1:7" x14ac:dyDescent="0.3">
      <c r="A76" s="97">
        <f t="shared" si="3"/>
        <v>2026</v>
      </c>
      <c r="B76" s="99">
        <v>46174</v>
      </c>
      <c r="C76" s="100" t="e">
        <v>#N/A</v>
      </c>
      <c r="D76" s="105">
        <v>35.499929999999999</v>
      </c>
      <c r="E76" s="104">
        <f t="shared" si="6"/>
        <v>34.680000543583333</v>
      </c>
      <c r="F76" s="104">
        <v>35.499929999999999</v>
      </c>
      <c r="G76" s="103"/>
    </row>
    <row r="77" spans="1:7" x14ac:dyDescent="0.3">
      <c r="A77" s="97">
        <f t="shared" si="3"/>
        <v>2026</v>
      </c>
      <c r="B77" s="99">
        <v>46204</v>
      </c>
      <c r="C77" s="100" t="e">
        <v>#N/A</v>
      </c>
      <c r="D77" s="105">
        <v>43.512869999999999</v>
      </c>
      <c r="E77" s="104">
        <f t="shared" si="6"/>
        <v>34.680000543583333</v>
      </c>
      <c r="F77" s="104">
        <v>43.512869999999999</v>
      </c>
      <c r="G77" s="103"/>
    </row>
    <row r="78" spans="1:7" x14ac:dyDescent="0.3">
      <c r="A78" s="97">
        <f t="shared" si="3"/>
        <v>2026</v>
      </c>
      <c r="B78" s="99">
        <v>46235</v>
      </c>
      <c r="C78" s="100" t="e">
        <v>#N/A</v>
      </c>
      <c r="D78" s="105">
        <v>43.752119999999998</v>
      </c>
      <c r="E78" s="104">
        <f t="shared" si="6"/>
        <v>34.680000543583333</v>
      </c>
      <c r="F78" s="104">
        <v>43.752119999999998</v>
      </c>
      <c r="G78" s="103"/>
    </row>
    <row r="79" spans="1:7" x14ac:dyDescent="0.3">
      <c r="A79" s="97">
        <f t="shared" si="3"/>
        <v>2026</v>
      </c>
      <c r="B79" s="99">
        <v>46266</v>
      </c>
      <c r="C79" s="100" t="e">
        <v>#N/A</v>
      </c>
      <c r="D79" s="105">
        <v>35.634599999999999</v>
      </c>
      <c r="E79" s="104">
        <f t="shared" si="6"/>
        <v>34.680000543583333</v>
      </c>
      <c r="F79" s="104">
        <v>35.634599999999999</v>
      </c>
      <c r="G79" s="103"/>
    </row>
    <row r="80" spans="1:7" x14ac:dyDescent="0.3">
      <c r="A80" s="97">
        <f t="shared" si="3"/>
        <v>2026</v>
      </c>
      <c r="B80" s="99">
        <v>46296</v>
      </c>
      <c r="C80" s="100" t="e">
        <v>#N/A</v>
      </c>
      <c r="D80" s="105">
        <v>30.957789999999999</v>
      </c>
      <c r="E80" s="104">
        <f t="shared" si="6"/>
        <v>34.680000543583333</v>
      </c>
      <c r="F80" s="104">
        <v>30.957789999999999</v>
      </c>
      <c r="G80" s="103"/>
    </row>
    <row r="81" spans="1:7" x14ac:dyDescent="0.3">
      <c r="A81" s="97">
        <f t="shared" si="3"/>
        <v>2026</v>
      </c>
      <c r="B81" s="99">
        <v>46327</v>
      </c>
      <c r="C81" s="100" t="e">
        <v>#N/A</v>
      </c>
      <c r="D81" s="105">
        <v>31.5471</v>
      </c>
      <c r="E81" s="104"/>
      <c r="F81" s="104">
        <v>31.5471</v>
      </c>
      <c r="G81" s="103"/>
    </row>
    <row r="82" spans="1:7" x14ac:dyDescent="0.3">
      <c r="A82" s="97">
        <f t="shared" si="3"/>
        <v>2026</v>
      </c>
      <c r="B82" s="99">
        <v>46357</v>
      </c>
      <c r="C82" s="100" t="e">
        <v>#N/A</v>
      </c>
      <c r="D82" s="105">
        <v>35.998240000000003</v>
      </c>
      <c r="E82" s="104"/>
      <c r="F82" s="104">
        <v>35.998240000000003</v>
      </c>
      <c r="G82" s="103"/>
    </row>
    <row r="83" spans="1:7" x14ac:dyDescent="0.3">
      <c r="A83" s="97">
        <f t="shared" si="3"/>
        <v>2027</v>
      </c>
      <c r="B83" s="99">
        <v>46388</v>
      </c>
      <c r="C83" s="100" t="e">
        <v>#N/A</v>
      </c>
      <c r="D83" s="105">
        <v>37.507159999999999</v>
      </c>
      <c r="E83" s="104"/>
      <c r="F83" s="104">
        <v>37.507159999999999</v>
      </c>
      <c r="G83" s="103"/>
    </row>
    <row r="84" spans="1:7" x14ac:dyDescent="0.3">
      <c r="A84" s="97">
        <f t="shared" si="3"/>
        <v>2027</v>
      </c>
      <c r="B84" s="99">
        <v>46419</v>
      </c>
      <c r="C84" s="100" t="e">
        <v>#N/A</v>
      </c>
      <c r="D84" s="105">
        <v>31.758099999999999</v>
      </c>
      <c r="E84" s="104"/>
      <c r="F84" s="104">
        <v>31.758099999999999</v>
      </c>
      <c r="G84" s="103"/>
    </row>
    <row r="85" spans="1:7" x14ac:dyDescent="0.3">
      <c r="A85" s="97">
        <f t="shared" si="3"/>
        <v>2027</v>
      </c>
      <c r="B85" s="99">
        <v>46447</v>
      </c>
      <c r="C85" s="100" t="e">
        <v>#N/A</v>
      </c>
      <c r="D85" s="105">
        <v>28.048369999999998</v>
      </c>
      <c r="E85" s="104">
        <f t="shared" ref="E85:E92" si="7">AVERAGEIF($A$47:$A$108,A85,$F$47:$F$108)</f>
        <v>33.335275000000003</v>
      </c>
      <c r="F85" s="104">
        <v>28.048369999999998</v>
      </c>
      <c r="G85" s="103"/>
    </row>
    <row r="86" spans="1:7" x14ac:dyDescent="0.3">
      <c r="A86" s="97">
        <f t="shared" si="3"/>
        <v>2027</v>
      </c>
      <c r="B86" s="99">
        <v>46478</v>
      </c>
      <c r="C86" s="100" t="e">
        <v>#N/A</v>
      </c>
      <c r="D86" s="105">
        <v>24.627510000000001</v>
      </c>
      <c r="E86" s="104">
        <f t="shared" si="7"/>
        <v>33.335275000000003</v>
      </c>
      <c r="F86" s="104">
        <v>24.627510000000001</v>
      </c>
      <c r="G86" s="103"/>
    </row>
    <row r="87" spans="1:7" x14ac:dyDescent="0.3">
      <c r="A87" s="97">
        <f t="shared" si="3"/>
        <v>2027</v>
      </c>
      <c r="B87" s="99">
        <v>46508</v>
      </c>
      <c r="C87" s="100" t="e">
        <v>#N/A</v>
      </c>
      <c r="D87" s="105">
        <v>27.579969999999999</v>
      </c>
      <c r="E87" s="104">
        <f t="shared" si="7"/>
        <v>33.335275000000003</v>
      </c>
      <c r="F87" s="104">
        <v>27.579969999999999</v>
      </c>
      <c r="G87" s="103"/>
    </row>
    <row r="88" spans="1:7" x14ac:dyDescent="0.3">
      <c r="A88" s="97">
        <f t="shared" si="3"/>
        <v>2027</v>
      </c>
      <c r="B88" s="99">
        <v>46539</v>
      </c>
      <c r="C88" s="100" t="e">
        <v>#N/A</v>
      </c>
      <c r="D88" s="105">
        <v>34.3733</v>
      </c>
      <c r="E88" s="104">
        <f t="shared" si="7"/>
        <v>33.335275000000003</v>
      </c>
      <c r="F88" s="104">
        <v>34.3733</v>
      </c>
      <c r="G88" s="103"/>
    </row>
    <row r="89" spans="1:7" x14ac:dyDescent="0.3">
      <c r="A89" s="97">
        <f t="shared" si="3"/>
        <v>2027</v>
      </c>
      <c r="B89" s="99">
        <v>46569</v>
      </c>
      <c r="C89" s="100" t="e">
        <v>#N/A</v>
      </c>
      <c r="D89" s="105">
        <v>42.327260000000003</v>
      </c>
      <c r="E89" s="104">
        <f t="shared" si="7"/>
        <v>33.335275000000003</v>
      </c>
      <c r="F89" s="104">
        <v>42.327260000000003</v>
      </c>
      <c r="G89" s="103"/>
    </row>
    <row r="90" spans="1:7" x14ac:dyDescent="0.3">
      <c r="A90" s="97">
        <f t="shared" si="3"/>
        <v>2027</v>
      </c>
      <c r="B90" s="99">
        <v>46600</v>
      </c>
      <c r="C90" s="100" t="e">
        <v>#N/A</v>
      </c>
      <c r="D90" s="105">
        <v>42.868020000000001</v>
      </c>
      <c r="E90" s="104">
        <f t="shared" si="7"/>
        <v>33.335275000000003</v>
      </c>
      <c r="F90" s="104">
        <v>42.868020000000001</v>
      </c>
      <c r="G90" s="103"/>
    </row>
    <row r="91" spans="1:7" x14ac:dyDescent="0.3">
      <c r="A91" s="97">
        <f t="shared" si="3"/>
        <v>2027</v>
      </c>
      <c r="B91" s="99">
        <v>46631</v>
      </c>
      <c r="C91" s="100" t="e">
        <v>#N/A</v>
      </c>
      <c r="D91" s="105">
        <v>34.904440000000001</v>
      </c>
      <c r="E91" s="104">
        <f t="shared" si="7"/>
        <v>33.335275000000003</v>
      </c>
      <c r="F91" s="104">
        <v>34.904440000000001</v>
      </c>
      <c r="G91" s="103"/>
    </row>
    <row r="92" spans="1:7" x14ac:dyDescent="0.3">
      <c r="A92" s="97">
        <f t="shared" si="3"/>
        <v>2027</v>
      </c>
      <c r="B92" s="99">
        <v>46661</v>
      </c>
      <c r="C92" s="100" t="e">
        <v>#N/A</v>
      </c>
      <c r="D92" s="105">
        <v>30.163650000000001</v>
      </c>
      <c r="E92" s="104">
        <f t="shared" si="7"/>
        <v>33.335275000000003</v>
      </c>
      <c r="F92" s="104">
        <v>30.163650000000001</v>
      </c>
      <c r="G92" s="103"/>
    </row>
    <row r="93" spans="1:7" x14ac:dyDescent="0.3">
      <c r="A93" s="97">
        <f t="shared" si="3"/>
        <v>2027</v>
      </c>
      <c r="B93" s="99">
        <v>46692</v>
      </c>
      <c r="C93" s="100" t="e">
        <v>#N/A</v>
      </c>
      <c r="D93" s="105">
        <v>30.801639999999999</v>
      </c>
      <c r="E93" s="104"/>
      <c r="F93" s="104">
        <v>30.801639999999999</v>
      </c>
      <c r="G93" s="103"/>
    </row>
    <row r="94" spans="1:7" x14ac:dyDescent="0.3">
      <c r="A94" s="97">
        <f t="shared" si="3"/>
        <v>2027</v>
      </c>
      <c r="B94" s="99">
        <v>46722</v>
      </c>
      <c r="C94" s="100" t="e">
        <v>#N/A</v>
      </c>
      <c r="D94" s="105">
        <v>35.063879999999997</v>
      </c>
      <c r="E94" s="104"/>
      <c r="F94" s="104">
        <v>35.063879999999997</v>
      </c>
      <c r="G94" s="103"/>
    </row>
    <row r="95" spans="1:7" x14ac:dyDescent="0.3">
      <c r="B95" s="99"/>
    </row>
    <row r="96" spans="1:7" x14ac:dyDescent="0.3">
      <c r="B96" s="99"/>
    </row>
    <row r="97" spans="1:7" x14ac:dyDescent="0.3">
      <c r="B97" s="99"/>
    </row>
    <row r="98" spans="1:7" x14ac:dyDescent="0.3">
      <c r="B98" s="99"/>
    </row>
    <row r="99" spans="1:7" x14ac:dyDescent="0.3">
      <c r="A99" s="4"/>
      <c r="B99" s="4" t="s">
        <v>0</v>
      </c>
    </row>
    <row r="100" spans="1:7" x14ac:dyDescent="0.3">
      <c r="A100">
        <v>2.5</v>
      </c>
      <c r="B100" s="5">
        <v>-80</v>
      </c>
    </row>
    <row r="101" spans="1:7" x14ac:dyDescent="0.3">
      <c r="A101">
        <v>2.5</v>
      </c>
      <c r="B101" s="5">
        <v>20</v>
      </c>
    </row>
    <row r="102" spans="1:7" x14ac:dyDescent="0.3">
      <c r="B102" s="99"/>
    </row>
    <row r="103" spans="1:7" x14ac:dyDescent="0.3">
      <c r="B103" s="99"/>
    </row>
    <row r="104" spans="1:7" x14ac:dyDescent="0.3">
      <c r="B104" s="99"/>
    </row>
    <row r="105" spans="1:7" x14ac:dyDescent="0.3">
      <c r="B105" s="99"/>
    </row>
    <row r="106" spans="1:7" x14ac:dyDescent="0.3">
      <c r="B106" s="99"/>
    </row>
    <row r="107" spans="1:7" x14ac:dyDescent="0.3">
      <c r="B107" s="99"/>
    </row>
    <row r="108" spans="1:7" x14ac:dyDescent="0.3">
      <c r="B108" s="99"/>
    </row>
    <row r="109" spans="1:7" x14ac:dyDescent="0.3">
      <c r="F109" s="104"/>
      <c r="G109" s="103"/>
    </row>
    <row r="110" spans="1:7" x14ac:dyDescent="0.3">
      <c r="F110" s="104"/>
      <c r="G110" s="103"/>
    </row>
    <row r="111" spans="1:7" x14ac:dyDescent="0.3">
      <c r="F111" s="104"/>
      <c r="G111" s="103"/>
    </row>
    <row r="112" spans="1:7" x14ac:dyDescent="0.3">
      <c r="F112" s="104"/>
      <c r="G112" s="103"/>
    </row>
    <row r="113" spans="6:7" x14ac:dyDescent="0.3">
      <c r="F113" s="104"/>
      <c r="G113" s="103"/>
    </row>
    <row r="114" spans="6:7" x14ac:dyDescent="0.3">
      <c r="F114" s="104"/>
      <c r="G114" s="103"/>
    </row>
    <row r="115" spans="6:7" x14ac:dyDescent="0.3">
      <c r="F115" s="104"/>
      <c r="G115" s="103"/>
    </row>
    <row r="116" spans="6:7" x14ac:dyDescent="0.3">
      <c r="F116" s="104"/>
      <c r="G116" s="103"/>
    </row>
    <row r="117" spans="6:7" x14ac:dyDescent="0.3">
      <c r="F117" s="104"/>
      <c r="G117" s="103"/>
    </row>
    <row r="118" spans="6:7" x14ac:dyDescent="0.3">
      <c r="F118" s="104"/>
    </row>
    <row r="119" spans="6:7" x14ac:dyDescent="0.3">
      <c r="F119" s="104"/>
    </row>
    <row r="120" spans="6:7" x14ac:dyDescent="0.3">
      <c r="F120" s="104"/>
    </row>
    <row r="121" spans="6:7" x14ac:dyDescent="0.3">
      <c r="F121" s="104"/>
    </row>
    <row r="122" spans="6:7" x14ac:dyDescent="0.3">
      <c r="F122" s="104"/>
    </row>
    <row r="123" spans="6:7" x14ac:dyDescent="0.3">
      <c r="F123" s="104"/>
    </row>
    <row r="124" spans="6:7" x14ac:dyDescent="0.3">
      <c r="F124" s="104"/>
    </row>
    <row r="125" spans="6:7" x14ac:dyDescent="0.3">
      <c r="F125" s="104"/>
    </row>
    <row r="126" spans="6:7" x14ac:dyDescent="0.3">
      <c r="F126" s="104"/>
    </row>
    <row r="127" spans="6:7" x14ac:dyDescent="0.3">
      <c r="F127" s="104"/>
    </row>
    <row r="128" spans="6:7" x14ac:dyDescent="0.3">
      <c r="F128" s="104"/>
    </row>
    <row r="129" spans="6:6" x14ac:dyDescent="0.3">
      <c r="F129" s="104"/>
    </row>
    <row r="130" spans="6:6" x14ac:dyDescent="0.3">
      <c r="F130" s="104"/>
    </row>
    <row r="131" spans="6:6" x14ac:dyDescent="0.3">
      <c r="F131" s="104"/>
    </row>
    <row r="132" spans="6:6" x14ac:dyDescent="0.3">
      <c r="F132" s="104"/>
    </row>
    <row r="133" spans="6:6" x14ac:dyDescent="0.3">
      <c r="F133" s="104"/>
    </row>
    <row r="134" spans="6:6" x14ac:dyDescent="0.3">
      <c r="F134" s="104"/>
    </row>
    <row r="135" spans="6:6" x14ac:dyDescent="0.3">
      <c r="F135" s="104"/>
    </row>
    <row r="136" spans="6:6" x14ac:dyDescent="0.3">
      <c r="F136" s="104"/>
    </row>
    <row r="137" spans="6:6" x14ac:dyDescent="0.3">
      <c r="F137" s="104"/>
    </row>
    <row r="138" spans="6:6" x14ac:dyDescent="0.3">
      <c r="F138" s="104"/>
    </row>
    <row r="139" spans="6:6" x14ac:dyDescent="0.3">
      <c r="F139" s="104"/>
    </row>
    <row r="140" spans="6:6" x14ac:dyDescent="0.3">
      <c r="F140" s="104"/>
    </row>
    <row r="141" spans="6:6" x14ac:dyDescent="0.3">
      <c r="F141" s="104"/>
    </row>
    <row r="142" spans="6:6" x14ac:dyDescent="0.3">
      <c r="F142" s="104"/>
    </row>
  </sheetData>
  <mergeCells count="2">
    <mergeCell ref="C24:G24"/>
    <mergeCell ref="I24:L24"/>
  </mergeCells>
  <conditionalFormatting sqref="C35:D94">
    <cfRule type="expression" dxfId="0" priority="1" stopIfTrue="1">
      <formula>ISNA(C35)</formula>
    </cfRule>
  </conditionalFormatting>
  <hyperlinks>
    <hyperlink ref="A3" location="Contents!A1" display="Return to Contents" xr:uid="{00000000-0004-0000-2200-000000000000}"/>
  </hyperlinks>
  <pageMargins left="0.7" right="0.7" top="0.75" bottom="0.75" header="0.3" footer="0.3"/>
  <pageSetup orientation="landscape" verticalDpi="599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0">
    <pageSetUpPr fitToPage="1"/>
  </sheetPr>
  <dimension ref="A2:Q118"/>
  <sheetViews>
    <sheetView workbookViewId="0"/>
  </sheetViews>
  <sheetFormatPr defaultRowHeight="13.2" x14ac:dyDescent="0.25"/>
  <cols>
    <col min="16" max="16" width="30.6640625" customWidth="1"/>
    <col min="17" max="17" width="13.44140625" customWidth="1"/>
  </cols>
  <sheetData>
    <row r="2" spans="1:17" ht="15.6" x14ac:dyDescent="0.3">
      <c r="A2" s="31" t="s">
        <v>968</v>
      </c>
      <c r="L2" s="21"/>
    </row>
    <row r="3" spans="1:17" x14ac:dyDescent="0.25">
      <c r="A3" s="16" t="s">
        <v>15</v>
      </c>
    </row>
    <row r="4" spans="1:17" x14ac:dyDescent="0.25">
      <c r="B4" s="270"/>
      <c r="C4" s="270"/>
      <c r="D4" s="270"/>
      <c r="E4" s="270"/>
      <c r="F4" s="270"/>
      <c r="G4" s="270"/>
      <c r="H4" s="270"/>
      <c r="I4" s="270"/>
      <c r="J4" s="270"/>
      <c r="K4" s="270"/>
    </row>
    <row r="5" spans="1:17" x14ac:dyDescent="0.25">
      <c r="B5" s="270"/>
      <c r="C5" s="270"/>
      <c r="D5" s="270"/>
      <c r="E5" s="270"/>
      <c r="F5" s="270"/>
      <c r="G5" s="270"/>
      <c r="H5" s="270"/>
      <c r="I5" s="270"/>
      <c r="J5" s="270"/>
      <c r="K5" s="270"/>
      <c r="P5" s="132" t="s">
        <v>329</v>
      </c>
      <c r="Q5" s="133"/>
    </row>
    <row r="6" spans="1:17" x14ac:dyDescent="0.25">
      <c r="B6" s="270"/>
      <c r="C6" s="270"/>
      <c r="D6" s="270"/>
      <c r="E6" s="270"/>
      <c r="F6" s="270"/>
      <c r="G6" s="270"/>
      <c r="H6" s="270"/>
      <c r="I6" s="270"/>
      <c r="J6" s="270"/>
      <c r="K6" s="270"/>
      <c r="P6" s="168" t="s">
        <v>51</v>
      </c>
      <c r="Q6" s="169" t="s">
        <v>347</v>
      </c>
    </row>
    <row r="7" spans="1:17" x14ac:dyDescent="0.25">
      <c r="B7" s="270"/>
      <c r="C7" s="270"/>
      <c r="D7" s="270"/>
      <c r="E7" s="270"/>
      <c r="F7" s="270"/>
      <c r="G7" s="270"/>
      <c r="H7" s="270"/>
      <c r="I7" s="270"/>
      <c r="J7" s="270"/>
      <c r="K7" s="270"/>
      <c r="P7" s="147"/>
    </row>
    <row r="8" spans="1:17" x14ac:dyDescent="0.25">
      <c r="B8" s="270"/>
      <c r="C8" s="270"/>
      <c r="D8" s="270"/>
      <c r="E8" s="270"/>
      <c r="F8" s="270"/>
      <c r="G8" s="270"/>
      <c r="H8" s="270"/>
      <c r="I8" s="270"/>
      <c r="J8" s="270"/>
      <c r="K8" s="270"/>
    </row>
    <row r="9" spans="1:17" x14ac:dyDescent="0.25">
      <c r="B9" s="270"/>
      <c r="C9" s="270"/>
      <c r="D9" s="270"/>
      <c r="E9" s="270"/>
      <c r="F9" s="270"/>
      <c r="G9" s="270"/>
      <c r="H9" s="270"/>
      <c r="I9" s="270"/>
      <c r="J9" s="270"/>
      <c r="K9" s="270"/>
    </row>
    <row r="10" spans="1:17" x14ac:dyDescent="0.25">
      <c r="B10" s="270"/>
      <c r="C10" s="270"/>
      <c r="D10" s="270"/>
      <c r="E10" s="270"/>
      <c r="F10" s="270"/>
      <c r="G10" s="270"/>
      <c r="H10" s="270"/>
      <c r="I10" s="270"/>
      <c r="J10" s="270"/>
      <c r="K10" s="270"/>
    </row>
    <row r="11" spans="1:17" x14ac:dyDescent="0.25">
      <c r="B11" s="270"/>
      <c r="C11" s="270"/>
      <c r="D11" s="270"/>
      <c r="E11" s="270"/>
      <c r="F11" s="270"/>
      <c r="G11" s="270"/>
      <c r="H11" s="270"/>
      <c r="I11" s="270"/>
      <c r="J11" s="270"/>
      <c r="K11" s="270"/>
    </row>
    <row r="12" spans="1:17" x14ac:dyDescent="0.25">
      <c r="B12" s="270"/>
      <c r="C12" s="270"/>
      <c r="D12" s="270"/>
      <c r="E12" s="270"/>
      <c r="F12" s="270"/>
      <c r="G12" s="270"/>
      <c r="H12" s="270"/>
      <c r="I12" s="270"/>
      <c r="J12" s="270"/>
      <c r="K12" s="270"/>
    </row>
    <row r="13" spans="1:17" x14ac:dyDescent="0.25">
      <c r="B13" s="270"/>
      <c r="C13" s="270"/>
      <c r="D13" s="270"/>
      <c r="E13" s="270"/>
      <c r="F13" s="270"/>
      <c r="G13" s="270"/>
      <c r="H13" s="270"/>
      <c r="I13" s="270"/>
      <c r="J13" s="270"/>
      <c r="K13" s="270"/>
    </row>
    <row r="14" spans="1:17" x14ac:dyDescent="0.25">
      <c r="B14" s="270"/>
      <c r="C14" s="270"/>
      <c r="D14" s="270"/>
      <c r="E14" s="270"/>
      <c r="F14" s="270"/>
      <c r="G14" s="270"/>
      <c r="H14" s="270"/>
      <c r="I14" s="270"/>
      <c r="J14" s="270"/>
      <c r="K14" s="270"/>
    </row>
    <row r="15" spans="1:17" x14ac:dyDescent="0.25">
      <c r="B15" s="270"/>
      <c r="C15" s="270"/>
      <c r="D15" s="270"/>
      <c r="E15" s="270"/>
      <c r="F15" s="270"/>
      <c r="G15" s="270"/>
      <c r="H15" s="270"/>
      <c r="I15" s="270"/>
      <c r="J15" s="270"/>
      <c r="K15" s="270"/>
    </row>
    <row r="16" spans="1:17" x14ac:dyDescent="0.25">
      <c r="B16" s="270"/>
      <c r="C16" s="270"/>
      <c r="D16" s="270"/>
      <c r="E16" s="270"/>
      <c r="F16" s="270"/>
      <c r="G16" s="270"/>
      <c r="H16" s="270"/>
      <c r="I16" s="270"/>
      <c r="J16" s="270"/>
      <c r="K16" s="270"/>
    </row>
    <row r="17" spans="1:11" x14ac:dyDescent="0.25">
      <c r="B17" s="270"/>
      <c r="C17" s="270"/>
      <c r="D17" s="270"/>
      <c r="E17" s="270"/>
      <c r="F17" s="270"/>
      <c r="G17" s="270"/>
      <c r="H17" s="270"/>
      <c r="I17" s="270"/>
      <c r="J17" s="270"/>
      <c r="K17" s="270"/>
    </row>
    <row r="18" spans="1:11" x14ac:dyDescent="0.25">
      <c r="B18" s="270"/>
      <c r="C18" s="270"/>
      <c r="D18" s="270"/>
      <c r="E18" s="270"/>
      <c r="F18" s="270"/>
      <c r="G18" s="270"/>
      <c r="H18" s="270"/>
      <c r="I18" s="270"/>
      <c r="J18" s="270"/>
      <c r="K18" s="270"/>
    </row>
    <row r="19" spans="1:11" x14ac:dyDescent="0.25">
      <c r="B19" s="270"/>
      <c r="C19" s="270"/>
      <c r="D19" s="270"/>
      <c r="E19" s="270"/>
      <c r="F19" s="270"/>
      <c r="G19" s="270"/>
      <c r="H19" s="270"/>
      <c r="I19" s="270"/>
      <c r="J19" s="270"/>
      <c r="K19" s="270"/>
    </row>
    <row r="20" spans="1:11" x14ac:dyDescent="0.25">
      <c r="B20" s="270"/>
      <c r="C20" s="270"/>
      <c r="D20" s="270"/>
      <c r="E20" s="270"/>
      <c r="F20" s="270"/>
      <c r="G20" s="270"/>
      <c r="H20" s="270"/>
      <c r="I20" s="270"/>
      <c r="J20" s="270"/>
      <c r="K20" s="286"/>
    </row>
    <row r="21" spans="1:11" x14ac:dyDescent="0.25">
      <c r="B21" s="270"/>
      <c r="C21" s="270"/>
      <c r="D21" s="270"/>
      <c r="E21" s="270"/>
      <c r="F21" s="270"/>
      <c r="G21" s="270"/>
      <c r="H21" s="270"/>
      <c r="I21" s="270"/>
      <c r="J21" s="270"/>
      <c r="K21" s="270"/>
    </row>
    <row r="22" spans="1:11" x14ac:dyDescent="0.25">
      <c r="B22" s="270"/>
      <c r="C22" s="270"/>
      <c r="D22" s="270"/>
      <c r="E22" s="270"/>
      <c r="F22" s="270"/>
      <c r="G22" s="270"/>
      <c r="H22" s="270"/>
      <c r="I22" s="270"/>
      <c r="J22" s="270"/>
      <c r="K22" s="270"/>
    </row>
    <row r="23" spans="1:11" x14ac:dyDescent="0.25">
      <c r="B23" s="270"/>
      <c r="C23" s="270"/>
      <c r="D23" s="270"/>
      <c r="E23" s="270"/>
      <c r="F23" s="270"/>
      <c r="G23" s="270"/>
      <c r="H23" s="270"/>
      <c r="I23" s="270"/>
      <c r="J23" s="270"/>
      <c r="K23" s="270"/>
    </row>
    <row r="24" spans="1:11" x14ac:dyDescent="0.25">
      <c r="B24" s="270"/>
      <c r="C24" s="270"/>
      <c r="D24" s="270"/>
      <c r="E24" s="270"/>
      <c r="F24" s="270"/>
      <c r="G24" s="270"/>
      <c r="H24" s="270"/>
      <c r="I24" s="270"/>
      <c r="J24" s="270"/>
      <c r="K24" s="270"/>
    </row>
    <row r="25" spans="1:11" ht="12.75" customHeight="1" x14ac:dyDescent="0.25">
      <c r="B25" s="466" t="s">
        <v>51</v>
      </c>
      <c r="C25" s="466"/>
      <c r="D25" s="466"/>
      <c r="E25" s="466"/>
      <c r="F25" s="77"/>
    </row>
    <row r="26" spans="1:11" x14ac:dyDescent="0.25">
      <c r="B26" s="23"/>
      <c r="C26" s="459" t="s">
        <v>38</v>
      </c>
      <c r="D26" s="459"/>
      <c r="E26" s="459"/>
    </row>
    <row r="27" spans="1:11" x14ac:dyDescent="0.25">
      <c r="A27" s="2"/>
      <c r="B27" s="26"/>
      <c r="C27" s="460" t="s">
        <v>1000</v>
      </c>
      <c r="D27" s="460"/>
      <c r="E27" s="460"/>
    </row>
    <row r="28" spans="1:11" x14ac:dyDescent="0.25">
      <c r="A28" s="4"/>
      <c r="B28" s="52" t="s">
        <v>464</v>
      </c>
      <c r="C28" s="24" t="s">
        <v>8</v>
      </c>
      <c r="D28" s="24" t="s">
        <v>9</v>
      </c>
      <c r="E28" s="24" t="s">
        <v>13</v>
      </c>
    </row>
    <row r="29" spans="1:11" x14ac:dyDescent="0.25">
      <c r="A29" s="1">
        <v>44197</v>
      </c>
      <c r="B29" s="12">
        <v>123.70493999999999</v>
      </c>
      <c r="C29" s="30">
        <f>+MIN($B$29,$B$41,$B$53,$B$65,$B$77)</f>
        <v>84.541109000000006</v>
      </c>
      <c r="D29" s="30">
        <f>+MAX($B$29,$B$41,$B$53,$B$65,$B$77)</f>
        <v>123.854271</v>
      </c>
      <c r="E29" s="13">
        <f t="shared" ref="E29:E92" si="0">D29-C29</f>
        <v>39.313161999999991</v>
      </c>
      <c r="G29" s="30"/>
      <c r="H29" s="13"/>
    </row>
    <row r="30" spans="1:11" x14ac:dyDescent="0.25">
      <c r="A30" s="1">
        <v>44228</v>
      </c>
      <c r="B30" s="10">
        <v>107.697982</v>
      </c>
      <c r="C30" s="30">
        <f>+MIN($B$30,$B$42,$B$54,$B$66,$B$78)</f>
        <v>81.034187000000003</v>
      </c>
      <c r="D30" s="30">
        <f>+MAX($B$30,$B$42,$B$54,$B$66,$B$78)</f>
        <v>129.170199</v>
      </c>
      <c r="E30" s="13">
        <f t="shared" si="0"/>
        <v>48.136011999999994</v>
      </c>
      <c r="G30" s="30"/>
      <c r="H30" s="13"/>
    </row>
    <row r="31" spans="1:11" x14ac:dyDescent="0.25">
      <c r="A31" s="1">
        <v>44256</v>
      </c>
      <c r="B31" s="10">
        <v>109.613539</v>
      </c>
      <c r="C31" s="30">
        <f>+MIN($B$31,$B$43,$B$55,$B$67,$B$79)</f>
        <v>86.143270000000001</v>
      </c>
      <c r="D31" s="30">
        <f>+MAX($B$31,$B$43,$B$55,$B$67,$B$79)</f>
        <v>135.53725399999999</v>
      </c>
      <c r="E31" s="13">
        <f t="shared" si="0"/>
        <v>49.393983999999989</v>
      </c>
      <c r="G31" s="30"/>
      <c r="H31" s="13"/>
    </row>
    <row r="32" spans="1:11" x14ac:dyDescent="0.25">
      <c r="A32" s="1">
        <v>44287</v>
      </c>
      <c r="B32" s="10">
        <v>115.50493</v>
      </c>
      <c r="C32" s="30">
        <f>+MIN($B$32,$B$44,$B$56,$B$68,$B$80)</f>
        <v>90.746359999999996</v>
      </c>
      <c r="D32" s="30">
        <f>+MAX($B$32,$B$44,$B$56,$B$68,$B$80)</f>
        <v>138.83927399999999</v>
      </c>
      <c r="E32" s="13">
        <f t="shared" si="0"/>
        <v>48.092913999999993</v>
      </c>
      <c r="G32" s="30"/>
      <c r="H32" s="13"/>
    </row>
    <row r="33" spans="1:8" x14ac:dyDescent="0.25">
      <c r="A33" s="1">
        <v>44317</v>
      </c>
      <c r="B33" s="10">
        <v>117.93173899999999</v>
      </c>
      <c r="C33" s="30">
        <f>+MIN($B$33,$B$45,$B$57,$B$69,$B$81)</f>
        <v>92.692076</v>
      </c>
      <c r="D33" s="30">
        <f>+MAX($B$33,$B$45,$B$57,$B$69,$B$81)</f>
        <v>139.892605</v>
      </c>
      <c r="E33" s="13">
        <f t="shared" si="0"/>
        <v>47.200529000000003</v>
      </c>
      <c r="G33" s="30"/>
      <c r="H33" s="13"/>
    </row>
    <row r="34" spans="1:8" x14ac:dyDescent="0.25">
      <c r="A34" s="1">
        <v>44348</v>
      </c>
      <c r="B34" s="10">
        <v>108.678173</v>
      </c>
      <c r="C34" s="30">
        <f>+MIN($B$34,$B$46,$B$58,$B$70,$B$82)</f>
        <v>86.868606</v>
      </c>
      <c r="D34" s="30">
        <f>+MAX($B$34,$B$46,$B$58,$B$70,$B$82)</f>
        <v>135.229253</v>
      </c>
      <c r="E34" s="13">
        <f t="shared" si="0"/>
        <v>48.360647</v>
      </c>
      <c r="G34" s="30"/>
      <c r="H34" s="13"/>
    </row>
    <row r="35" spans="1:8" x14ac:dyDescent="0.25">
      <c r="A35" s="1">
        <v>44378</v>
      </c>
      <c r="B35" s="10">
        <v>94.974288000000001</v>
      </c>
      <c r="C35" s="30">
        <f>+MIN($B$35,$B$47,$B$59,$B$71,$B$83)</f>
        <v>79.171988999999996</v>
      </c>
      <c r="D35" s="30">
        <f>+MAX($B$35,$B$47,$B$59,$B$71,$B$83)</f>
        <v>127.37750200000001</v>
      </c>
      <c r="E35" s="13">
        <f t="shared" si="0"/>
        <v>48.20551300000001</v>
      </c>
      <c r="G35" s="30"/>
      <c r="H35" s="13"/>
    </row>
    <row r="36" spans="1:8" x14ac:dyDescent="0.25">
      <c r="A36" s="1">
        <v>44409</v>
      </c>
      <c r="B36" s="10">
        <v>81.761792</v>
      </c>
      <c r="C36" s="30">
        <f>+MIN($B$36,$B$48,$B$60,$B$72,$B$84)</f>
        <v>75.569913999999997</v>
      </c>
      <c r="D36" s="30">
        <f>+MAX($B$36,$B$48,$B$60,$B$72,$B$84)</f>
        <v>121.755689</v>
      </c>
      <c r="E36" s="13">
        <f t="shared" si="0"/>
        <v>46.185775000000007</v>
      </c>
      <c r="G36" s="30"/>
      <c r="H36" s="13"/>
    </row>
    <row r="37" spans="1:8" x14ac:dyDescent="0.25">
      <c r="A37" s="1">
        <v>44440</v>
      </c>
      <c r="B37" s="10">
        <v>77.475972999999996</v>
      </c>
      <c r="C37" s="30">
        <f>+MIN($B$37,$B$49,$B$61,$B$73,$B$85)</f>
        <v>77.475972999999996</v>
      </c>
      <c r="D37" s="30">
        <f>+MAX($B$37,$B$49,$B$61,$B$73,$B$85)</f>
        <v>122.555119</v>
      </c>
      <c r="E37" s="13">
        <f t="shared" si="0"/>
        <v>45.079146000000009</v>
      </c>
      <c r="G37" s="30"/>
      <c r="H37" s="13"/>
    </row>
    <row r="38" spans="1:8" x14ac:dyDescent="0.25">
      <c r="A38" s="1">
        <v>44470</v>
      </c>
      <c r="B38" s="10">
        <v>81.879538999999994</v>
      </c>
      <c r="C38" s="30">
        <f>+MIN($B$38,$B$50,$B$62,$B$74,$B$86)</f>
        <v>81.879538999999994</v>
      </c>
      <c r="D38" s="30">
        <f>+MAX($B$38,$B$50,$B$62,$B$74,$B$86)</f>
        <v>127.74657000000001</v>
      </c>
      <c r="E38" s="13">
        <f t="shared" si="0"/>
        <v>45.867031000000011</v>
      </c>
      <c r="G38" s="30"/>
      <c r="H38" s="13"/>
    </row>
    <row r="39" spans="1:8" x14ac:dyDescent="0.25">
      <c r="A39" s="1">
        <v>44501</v>
      </c>
      <c r="B39" s="10">
        <v>89.191877000000005</v>
      </c>
      <c r="C39" s="30">
        <f>+MIN($B$39,$B$51,$B$63,$B$75,$B$87)</f>
        <v>89.191877000000005</v>
      </c>
      <c r="D39" s="30">
        <f>+MAX($B$39,$B$51,$B$63,$B$75,$B$87)</f>
        <v>131.09076999999999</v>
      </c>
      <c r="E39" s="13">
        <f t="shared" si="0"/>
        <v>41.898892999999987</v>
      </c>
      <c r="G39" s="30"/>
      <c r="H39" s="13"/>
    </row>
    <row r="40" spans="1:8" x14ac:dyDescent="0.25">
      <c r="A40" s="1">
        <v>44531</v>
      </c>
      <c r="B40" s="10">
        <v>91.884252000000004</v>
      </c>
      <c r="C40" s="30">
        <f>+MIN($B$40,$B$52,$B$64,$B$76,$B$88)</f>
        <v>88.860583000000005</v>
      </c>
      <c r="D40" s="30">
        <f>+MAX($B$40,$B$52,$B$64,$B$76,$B$88)</f>
        <v>133.02838700000001</v>
      </c>
      <c r="E40" s="13">
        <f t="shared" si="0"/>
        <v>44.167804000000004</v>
      </c>
      <c r="G40" s="30"/>
      <c r="H40" s="13"/>
    </row>
    <row r="41" spans="1:8" x14ac:dyDescent="0.25">
      <c r="A41" s="1">
        <v>44562</v>
      </c>
      <c r="B41" s="10">
        <v>84.541109000000006</v>
      </c>
      <c r="C41" s="30">
        <f>+MIN($B$29,$B$41,$B$53,$B$65,$B$77)</f>
        <v>84.541109000000006</v>
      </c>
      <c r="D41" s="30">
        <f>+MAX($B$29,$B$41,$B$53,$B$65,$B$77)</f>
        <v>123.854271</v>
      </c>
      <c r="E41" s="13">
        <f t="shared" si="0"/>
        <v>39.313161999999991</v>
      </c>
      <c r="G41" s="30"/>
      <c r="H41" s="13"/>
    </row>
    <row r="42" spans="1:8" x14ac:dyDescent="0.25">
      <c r="A42" s="1">
        <v>44593</v>
      </c>
      <c r="B42" s="10">
        <v>81.034187000000003</v>
      </c>
      <c r="C42" s="30">
        <f>+MIN($B$30,$B$42,$B$54,$B$66,$B$78)</f>
        <v>81.034187000000003</v>
      </c>
      <c r="D42" s="30">
        <f>+MAX($B$30,$B$42,$B$54,$B$66,$B$78)</f>
        <v>129.170199</v>
      </c>
      <c r="E42" s="13">
        <f t="shared" si="0"/>
        <v>48.136011999999994</v>
      </c>
      <c r="G42" s="30"/>
      <c r="H42" s="13"/>
    </row>
    <row r="43" spans="1:8" x14ac:dyDescent="0.25">
      <c r="A43" s="1">
        <v>44621</v>
      </c>
      <c r="B43" s="10">
        <v>86.143270000000001</v>
      </c>
      <c r="C43" s="30">
        <f>+MIN($B$31,$B$43,$B$55,$B$67,$B$79)</f>
        <v>86.143270000000001</v>
      </c>
      <c r="D43" s="30">
        <f>+MAX($B$31,$B$43,$B$55,$B$67,$B$79)</f>
        <v>135.53725399999999</v>
      </c>
      <c r="E43" s="13">
        <f t="shared" si="0"/>
        <v>49.393983999999989</v>
      </c>
      <c r="G43" s="30"/>
      <c r="H43" s="13"/>
    </row>
    <row r="44" spans="1:8" x14ac:dyDescent="0.25">
      <c r="A44" s="1">
        <v>44652</v>
      </c>
      <c r="B44" s="10">
        <v>90.746359999999996</v>
      </c>
      <c r="C44" s="30">
        <f>+MIN($B$32,$B$44,$B$56,$B$68,$B$80)</f>
        <v>90.746359999999996</v>
      </c>
      <c r="D44" s="30">
        <f>+MAX($B$32,$B$44,$B$56,$B$68,$B$80)</f>
        <v>138.83927399999999</v>
      </c>
      <c r="E44" s="13">
        <f t="shared" si="0"/>
        <v>48.092913999999993</v>
      </c>
      <c r="G44" s="30"/>
      <c r="H44" s="13"/>
    </row>
    <row r="45" spans="1:8" x14ac:dyDescent="0.25">
      <c r="A45" s="1">
        <v>44682</v>
      </c>
      <c r="B45" s="10">
        <v>92.692076</v>
      </c>
      <c r="C45" s="30">
        <f>+MIN($B$33,$B$45,$B$57,$B$69,$B$81)</f>
        <v>92.692076</v>
      </c>
      <c r="D45" s="30">
        <f>+MAX($B$33,$B$45,$B$57,$B$69,$B$81)</f>
        <v>139.892605</v>
      </c>
      <c r="E45" s="13">
        <f t="shared" si="0"/>
        <v>47.200529000000003</v>
      </c>
      <c r="G45" s="30"/>
      <c r="H45" s="13"/>
    </row>
    <row r="46" spans="1:8" x14ac:dyDescent="0.25">
      <c r="A46" s="1">
        <v>44713</v>
      </c>
      <c r="B46" s="10">
        <v>86.868606</v>
      </c>
      <c r="C46" s="30">
        <f>+MIN($B$34,$B$46,$B$58,$B$70,$B$82)</f>
        <v>86.868606</v>
      </c>
      <c r="D46" s="30">
        <f>+MAX($B$34,$B$46,$B$58,$B$70,$B$82)</f>
        <v>135.229253</v>
      </c>
      <c r="E46" s="13">
        <f t="shared" si="0"/>
        <v>48.360647</v>
      </c>
      <c r="G46" s="30"/>
      <c r="H46" s="13"/>
    </row>
    <row r="47" spans="1:8" x14ac:dyDescent="0.25">
      <c r="A47" s="1">
        <v>44743</v>
      </c>
      <c r="B47" s="10">
        <v>79.171988999999996</v>
      </c>
      <c r="C47" s="30">
        <f>+MIN($B$35,$B$47,$B$59,$B$71,$B$83)</f>
        <v>79.171988999999996</v>
      </c>
      <c r="D47" s="30">
        <f>+MAX($B$35,$B$47,$B$59,$B$71,$B$83)</f>
        <v>127.37750200000001</v>
      </c>
      <c r="E47" s="13">
        <f t="shared" si="0"/>
        <v>48.20551300000001</v>
      </c>
      <c r="G47" s="30"/>
      <c r="H47" s="13"/>
    </row>
    <row r="48" spans="1:8" x14ac:dyDescent="0.25">
      <c r="A48" s="1">
        <v>44774</v>
      </c>
      <c r="B48" s="10">
        <v>75.569913999999997</v>
      </c>
      <c r="C48" s="30">
        <f>+MIN($B$36,$B$48,$B$60,$B$72,$B$84)</f>
        <v>75.569913999999997</v>
      </c>
      <c r="D48" s="30">
        <f>+MAX($B$36,$B$48,$B$60,$B$72,$B$84)</f>
        <v>121.755689</v>
      </c>
      <c r="E48" s="13">
        <f t="shared" si="0"/>
        <v>46.185775000000007</v>
      </c>
      <c r="G48" s="30"/>
      <c r="H48" s="13"/>
    </row>
    <row r="49" spans="1:8" x14ac:dyDescent="0.25">
      <c r="A49" s="1">
        <v>44805</v>
      </c>
      <c r="B49" s="10">
        <v>79.354139000000004</v>
      </c>
      <c r="C49" s="30">
        <f>+MIN($B$37,$B$49,$B$61,$B$73,$B$85)</f>
        <v>77.475972999999996</v>
      </c>
      <c r="D49" s="30">
        <f>+MAX($B$37,$B$49,$B$61,$B$73,$B$85)</f>
        <v>122.555119</v>
      </c>
      <c r="E49" s="13">
        <f t="shared" si="0"/>
        <v>45.079146000000009</v>
      </c>
      <c r="G49" s="30"/>
      <c r="H49" s="13"/>
    </row>
    <row r="50" spans="1:8" x14ac:dyDescent="0.25">
      <c r="A50" s="1">
        <v>44835</v>
      </c>
      <c r="B50" s="10">
        <v>87.342115000000007</v>
      </c>
      <c r="C50" s="30">
        <f>+MIN($B$38,$B$50,$B$62,$B$74,$B$86)</f>
        <v>81.879538999999994</v>
      </c>
      <c r="D50" s="30">
        <f>+MAX($B$38,$B$50,$B$62,$B$74,$B$86)</f>
        <v>127.74657000000001</v>
      </c>
      <c r="E50" s="13">
        <f t="shared" si="0"/>
        <v>45.867031000000011</v>
      </c>
      <c r="G50" s="30"/>
      <c r="H50" s="13"/>
    </row>
    <row r="51" spans="1:8" x14ac:dyDescent="0.25">
      <c r="A51" s="1">
        <v>44866</v>
      </c>
      <c r="B51" s="10">
        <v>93.202696000000003</v>
      </c>
      <c r="C51" s="30">
        <f>+MIN($B$39,$B$51,$B$63,$B$75,$B$87)</f>
        <v>89.191877000000005</v>
      </c>
      <c r="D51" s="30">
        <f>+MAX($B$39,$B$51,$B$63,$B$75,$B$87)</f>
        <v>131.09076999999999</v>
      </c>
      <c r="E51" s="13">
        <f t="shared" si="0"/>
        <v>41.898892999999987</v>
      </c>
      <c r="G51" s="30"/>
      <c r="H51" s="13"/>
    </row>
    <row r="52" spans="1:8" x14ac:dyDescent="0.25">
      <c r="A52" s="1">
        <v>44896</v>
      </c>
      <c r="B52" s="10">
        <v>88.860583000000005</v>
      </c>
      <c r="C52" s="30">
        <f>+MIN($B$40,$B$52,$B$64,$B$76,$B$88)</f>
        <v>88.860583000000005</v>
      </c>
      <c r="D52" s="30">
        <f>+MAX($B$40,$B$52,$B$64,$B$76,$B$88)</f>
        <v>133.02838700000001</v>
      </c>
      <c r="E52" s="13">
        <f t="shared" si="0"/>
        <v>44.167804000000004</v>
      </c>
      <c r="G52" s="30"/>
      <c r="H52" s="13"/>
    </row>
    <row r="53" spans="1:8" x14ac:dyDescent="0.25">
      <c r="A53" s="1">
        <v>44927</v>
      </c>
      <c r="B53" s="10">
        <v>92.713750000000005</v>
      </c>
      <c r="C53" s="30">
        <f>+MIN($B$29,$B$41,$B$53,$B$65,$B$77)</f>
        <v>84.541109000000006</v>
      </c>
      <c r="D53" s="30">
        <f>+MAX($B$29,$B$41,$B$53,$B$65,$B$77)</f>
        <v>123.854271</v>
      </c>
      <c r="E53" s="13">
        <f t="shared" si="0"/>
        <v>39.313161999999991</v>
      </c>
      <c r="G53" s="30"/>
      <c r="H53" s="13"/>
    </row>
    <row r="54" spans="1:8" x14ac:dyDescent="0.25">
      <c r="A54" s="1">
        <v>44958</v>
      </c>
      <c r="B54" s="10">
        <v>99.759538000000006</v>
      </c>
      <c r="C54" s="30">
        <f>+MIN($B$30,$B$42,$B$54,$B$66,$B$78)</f>
        <v>81.034187000000003</v>
      </c>
      <c r="D54" s="30">
        <f>+MAX($B$30,$B$42,$B$54,$B$66,$B$78)</f>
        <v>129.170199</v>
      </c>
      <c r="E54" s="13">
        <f t="shared" si="0"/>
        <v>48.136011999999994</v>
      </c>
      <c r="G54" s="30"/>
      <c r="H54" s="13"/>
    </row>
    <row r="55" spans="1:8" x14ac:dyDescent="0.25">
      <c r="A55" s="1">
        <v>44986</v>
      </c>
      <c r="B55" s="10">
        <v>109.04113700000001</v>
      </c>
      <c r="C55" s="30">
        <f>+MIN($B$31,$B$43,$B$55,$B$67,$B$79)</f>
        <v>86.143270000000001</v>
      </c>
      <c r="D55" s="30">
        <f>+MAX($B$31,$B$43,$B$55,$B$67,$B$79)</f>
        <v>135.53725399999999</v>
      </c>
      <c r="E55" s="13">
        <f t="shared" si="0"/>
        <v>49.393983999999989</v>
      </c>
      <c r="G55" s="30"/>
      <c r="H55" s="13"/>
    </row>
    <row r="56" spans="1:8" x14ac:dyDescent="0.25">
      <c r="A56" s="1">
        <v>45017</v>
      </c>
      <c r="B56" s="10">
        <v>119.46028</v>
      </c>
      <c r="C56" s="30">
        <f>+MIN($B$32,$B$44,$B$56,$B$68,$B$80)</f>
        <v>90.746359999999996</v>
      </c>
      <c r="D56" s="30">
        <f>+MAX($B$32,$B$44,$B$56,$B$68,$B$80)</f>
        <v>138.83927399999999</v>
      </c>
      <c r="E56" s="13">
        <f t="shared" si="0"/>
        <v>48.092913999999993</v>
      </c>
      <c r="G56" s="30"/>
      <c r="H56" s="13"/>
    </row>
    <row r="57" spans="1:8" x14ac:dyDescent="0.25">
      <c r="A57" s="1">
        <v>45047</v>
      </c>
      <c r="B57" s="10">
        <v>127.78824</v>
      </c>
      <c r="C57" s="30">
        <f>+MIN($B$33,$B$45,$B$57,$B$69,$B$81)</f>
        <v>92.692076</v>
      </c>
      <c r="D57" s="30">
        <f>+MAX($B$33,$B$45,$B$57,$B$69,$B$81)</f>
        <v>139.892605</v>
      </c>
      <c r="E57" s="13">
        <f t="shared" si="0"/>
        <v>47.200529000000003</v>
      </c>
      <c r="G57" s="30"/>
      <c r="H57" s="13"/>
    </row>
    <row r="58" spans="1:8" x14ac:dyDescent="0.25">
      <c r="A58" s="1">
        <v>45078</v>
      </c>
      <c r="B58" s="10">
        <v>129.190541</v>
      </c>
      <c r="C58" s="30">
        <f>+MIN($B$34,$B$46,$B$58,$B$70,$B$82)</f>
        <v>86.868606</v>
      </c>
      <c r="D58" s="30">
        <f>+MAX($B$34,$B$46,$B$58,$B$70,$B$82)</f>
        <v>135.229253</v>
      </c>
      <c r="E58" s="13">
        <f t="shared" si="0"/>
        <v>48.360647</v>
      </c>
      <c r="G58" s="30"/>
      <c r="H58" s="13"/>
    </row>
    <row r="59" spans="1:8" x14ac:dyDescent="0.25">
      <c r="A59" s="1">
        <v>45108</v>
      </c>
      <c r="B59" s="10">
        <v>122.916276</v>
      </c>
      <c r="C59" s="30">
        <f>+MIN($B$35,$B$47,$B$59,$B$71,$B$83)</f>
        <v>79.171988999999996</v>
      </c>
      <c r="D59" s="30">
        <f>+MAX($B$35,$B$47,$B$59,$B$71,$B$83)</f>
        <v>127.37750200000001</v>
      </c>
      <c r="E59" s="13">
        <f t="shared" si="0"/>
        <v>48.20551300000001</v>
      </c>
      <c r="G59" s="30"/>
      <c r="H59" s="13"/>
    </row>
    <row r="60" spans="1:8" x14ac:dyDescent="0.25">
      <c r="A60" s="1">
        <v>45139</v>
      </c>
      <c r="B60" s="10">
        <v>117.89783300000001</v>
      </c>
      <c r="C60" s="30">
        <f>+MIN($B$36,$B$48,$B$60,$B$72,$B$84)</f>
        <v>75.569913999999997</v>
      </c>
      <c r="D60" s="30">
        <f>+MAX($B$36,$B$48,$B$60,$B$72,$B$84)</f>
        <v>121.755689</v>
      </c>
      <c r="E60" s="13">
        <f t="shared" si="0"/>
        <v>46.185775000000007</v>
      </c>
      <c r="G60" s="30"/>
      <c r="H60" s="13"/>
    </row>
    <row r="61" spans="1:8" x14ac:dyDescent="0.25">
      <c r="A61" s="1">
        <v>45170</v>
      </c>
      <c r="B61" s="10">
        <v>118.05373299999999</v>
      </c>
      <c r="C61" s="30">
        <f>+MIN($B$37,$B$49,$B$61,$B$73,$B$85)</f>
        <v>77.475972999999996</v>
      </c>
      <c r="D61" s="30">
        <f>+MAX($B$37,$B$49,$B$61,$B$73,$B$85)</f>
        <v>122.555119</v>
      </c>
      <c r="E61" s="13">
        <f t="shared" si="0"/>
        <v>45.079146000000009</v>
      </c>
      <c r="G61" s="30"/>
      <c r="H61" s="13"/>
    </row>
    <row r="62" spans="1:8" x14ac:dyDescent="0.25">
      <c r="A62" s="1">
        <v>45200</v>
      </c>
      <c r="B62" s="10">
        <v>123.046131</v>
      </c>
      <c r="C62" s="30">
        <f>+MIN($B$38,$B$50,$B$62,$B$74,$B$86)</f>
        <v>81.879538999999994</v>
      </c>
      <c r="D62" s="30">
        <f>+MAX($B$38,$B$50,$B$62,$B$74,$B$86)</f>
        <v>127.74657000000001</v>
      </c>
      <c r="E62" s="13">
        <f t="shared" si="0"/>
        <v>45.867031000000011</v>
      </c>
      <c r="G62" s="30"/>
      <c r="H62" s="13"/>
    </row>
    <row r="63" spans="1:8" x14ac:dyDescent="0.25">
      <c r="A63" s="1">
        <v>45231</v>
      </c>
      <c r="B63" s="10">
        <v>130.98483400000001</v>
      </c>
      <c r="C63" s="30">
        <f>+MIN($B$39,$B$51,$B$63,$B$75,$B$87)</f>
        <v>89.191877000000005</v>
      </c>
      <c r="D63" s="30">
        <f>+MAX($B$39,$B$51,$B$63,$B$75,$B$87)</f>
        <v>131.09076999999999</v>
      </c>
      <c r="E63" s="13">
        <f t="shared" si="0"/>
        <v>41.898892999999987</v>
      </c>
      <c r="G63" s="30"/>
      <c r="H63" s="13"/>
    </row>
    <row r="64" spans="1:8" x14ac:dyDescent="0.25">
      <c r="A64" s="1">
        <v>45261</v>
      </c>
      <c r="B64" s="10">
        <v>133.02838700000001</v>
      </c>
      <c r="C64" s="30">
        <f>+MIN($B$40,$B$52,$B$64,$B$76,$B$88)</f>
        <v>88.860583000000005</v>
      </c>
      <c r="D64" s="30">
        <f>+MAX($B$40,$B$52,$B$64,$B$76,$B$88)</f>
        <v>133.02838700000001</v>
      </c>
      <c r="E64" s="13">
        <f t="shared" si="0"/>
        <v>44.167804000000004</v>
      </c>
      <c r="G64" s="30"/>
      <c r="H64" s="13"/>
    </row>
    <row r="65" spans="1:8" x14ac:dyDescent="0.25">
      <c r="A65" s="1">
        <v>45292</v>
      </c>
      <c r="B65" s="10">
        <v>123.854271</v>
      </c>
      <c r="C65" s="30">
        <f>+MIN($B$29,$B$41,$B$53,$B$65,$B$77)</f>
        <v>84.541109000000006</v>
      </c>
      <c r="D65" s="30">
        <f>+MAX($B$29,$B$41,$B$53,$B$65,$B$77)</f>
        <v>123.854271</v>
      </c>
      <c r="E65" s="13">
        <f t="shared" si="0"/>
        <v>39.313161999999991</v>
      </c>
      <c r="G65" s="30"/>
      <c r="H65" s="13"/>
    </row>
    <row r="66" spans="1:8" x14ac:dyDescent="0.25">
      <c r="A66" s="1">
        <v>45323</v>
      </c>
      <c r="B66" s="10">
        <v>129.170199</v>
      </c>
      <c r="C66" s="30">
        <f>+MIN($B$30,$B$42,$B$54,$B$66,$B$78)</f>
        <v>81.034187000000003</v>
      </c>
      <c r="D66" s="30">
        <f>+MAX($B$30,$B$42,$B$54,$B$66,$B$78)</f>
        <v>129.170199</v>
      </c>
      <c r="E66" s="13">
        <f t="shared" si="0"/>
        <v>48.136011999999994</v>
      </c>
      <c r="G66" s="30"/>
      <c r="H66" s="13"/>
    </row>
    <row r="67" spans="1:8" x14ac:dyDescent="0.25">
      <c r="A67" s="1">
        <v>45352</v>
      </c>
      <c r="B67" s="10">
        <v>135.53725399999999</v>
      </c>
      <c r="C67" s="30">
        <f>+MIN($B$31,$B$43,$B$55,$B$67,$B$79)</f>
        <v>86.143270000000001</v>
      </c>
      <c r="D67" s="30">
        <f>+MAX($B$31,$B$43,$B$55,$B$67,$B$79)</f>
        <v>135.53725399999999</v>
      </c>
      <c r="E67" s="13">
        <f t="shared" si="0"/>
        <v>49.393983999999989</v>
      </c>
      <c r="G67" s="30"/>
      <c r="H67" s="13"/>
    </row>
    <row r="68" spans="1:8" x14ac:dyDescent="0.25">
      <c r="A68" s="1">
        <v>45383</v>
      </c>
      <c r="B68" s="10">
        <v>138.83927399999999</v>
      </c>
      <c r="C68" s="30">
        <f>+MIN($B$32,$B$44,$B$56,$B$68,$B$80)</f>
        <v>90.746359999999996</v>
      </c>
      <c r="D68" s="30">
        <f>+MAX($B$32,$B$44,$B$56,$B$68,$B$80)</f>
        <v>138.83927399999999</v>
      </c>
      <c r="E68" s="13">
        <f t="shared" si="0"/>
        <v>48.092913999999993</v>
      </c>
      <c r="G68" s="30"/>
      <c r="H68" s="13"/>
    </row>
    <row r="69" spans="1:8" x14ac:dyDescent="0.25">
      <c r="A69" s="1">
        <v>45413</v>
      </c>
      <c r="B69" s="10">
        <v>139.892605</v>
      </c>
      <c r="C69" s="30">
        <f>+MIN($B$33,$B$45,$B$57,$B$69,$B$81)</f>
        <v>92.692076</v>
      </c>
      <c r="D69" s="30">
        <f>+MAX($B$33,$B$45,$B$57,$B$69,$B$81)</f>
        <v>139.892605</v>
      </c>
      <c r="E69" s="13">
        <f t="shared" si="0"/>
        <v>47.200529000000003</v>
      </c>
      <c r="G69" s="30"/>
      <c r="H69" s="13"/>
    </row>
    <row r="70" spans="1:8" x14ac:dyDescent="0.25">
      <c r="A70" s="1">
        <v>45444</v>
      </c>
      <c r="B70" s="10">
        <v>135.229253</v>
      </c>
      <c r="C70" s="30">
        <f>+MIN($B$34,$B$46,$B$58,$B$70,$B$82)</f>
        <v>86.868606</v>
      </c>
      <c r="D70" s="30">
        <f>+MAX($B$34,$B$46,$B$58,$B$70,$B$82)</f>
        <v>135.229253</v>
      </c>
      <c r="E70" s="13">
        <f t="shared" si="0"/>
        <v>48.360647</v>
      </c>
      <c r="G70" s="30"/>
      <c r="H70" s="13"/>
    </row>
    <row r="71" spans="1:8" x14ac:dyDescent="0.25">
      <c r="A71" s="1">
        <v>45474</v>
      </c>
      <c r="B71" s="10">
        <v>127.37750200000001</v>
      </c>
      <c r="C71" s="30">
        <f>+MIN($B$35,$B$47,$B$59,$B$71,$B$83)</f>
        <v>79.171988999999996</v>
      </c>
      <c r="D71" s="30">
        <f>+MAX($B$35,$B$47,$B$59,$B$71,$B$83)</f>
        <v>127.37750200000001</v>
      </c>
      <c r="E71" s="13">
        <f t="shared" si="0"/>
        <v>48.20551300000001</v>
      </c>
      <c r="G71" s="30"/>
      <c r="H71" s="13"/>
    </row>
    <row r="72" spans="1:8" x14ac:dyDescent="0.25">
      <c r="A72" s="1">
        <v>45505</v>
      </c>
      <c r="B72" s="10">
        <v>121.755689</v>
      </c>
      <c r="C72" s="30">
        <f>+MIN($B$36,$B$48,$B$60,$B$72,$B$84)</f>
        <v>75.569913999999997</v>
      </c>
      <c r="D72" s="30">
        <f>+MAX($B$36,$B$48,$B$60,$B$72,$B$84)</f>
        <v>121.755689</v>
      </c>
      <c r="E72" s="13">
        <f t="shared" si="0"/>
        <v>46.185775000000007</v>
      </c>
      <c r="G72" s="30"/>
      <c r="H72" s="13"/>
    </row>
    <row r="73" spans="1:8" x14ac:dyDescent="0.25">
      <c r="A73" s="1">
        <v>45536</v>
      </c>
      <c r="B73" s="10">
        <v>122.555119</v>
      </c>
      <c r="C73" s="30">
        <f>+MIN($B$37,$B$49,$B$61,$B$73,$B$85)</f>
        <v>77.475972999999996</v>
      </c>
      <c r="D73" s="30">
        <f>+MAX($B$37,$B$49,$B$61,$B$73,$B$85)</f>
        <v>122.555119</v>
      </c>
      <c r="E73" s="13">
        <f t="shared" si="0"/>
        <v>45.079146000000009</v>
      </c>
      <c r="G73" s="30"/>
      <c r="H73" s="13"/>
    </row>
    <row r="74" spans="1:8" x14ac:dyDescent="0.25">
      <c r="A74" s="1">
        <v>45566</v>
      </c>
      <c r="B74" s="10">
        <v>127.74657000000001</v>
      </c>
      <c r="C74" s="30">
        <f>+MIN($B$38,$B$50,$B$62,$B$74,$B$86)</f>
        <v>81.879538999999994</v>
      </c>
      <c r="D74" s="30">
        <f>+MAX($B$38,$B$50,$B$62,$B$74,$B$86)</f>
        <v>127.74657000000001</v>
      </c>
      <c r="E74" s="13">
        <f t="shared" si="0"/>
        <v>45.867031000000011</v>
      </c>
      <c r="G74" s="30"/>
      <c r="H74" s="13"/>
    </row>
    <row r="75" spans="1:8" x14ac:dyDescent="0.25">
      <c r="A75" s="1">
        <v>45597</v>
      </c>
      <c r="B75" s="10">
        <v>131.09076999999999</v>
      </c>
      <c r="C75" s="30">
        <f>+MIN($B$39,$B$51,$B$63,$B$75,$B$87)</f>
        <v>89.191877000000005</v>
      </c>
      <c r="D75" s="30">
        <f>+MAX($B$39,$B$51,$B$63,$B$75,$B$87)</f>
        <v>131.09076999999999</v>
      </c>
      <c r="E75" s="13">
        <f t="shared" si="0"/>
        <v>41.898892999999987</v>
      </c>
      <c r="G75" s="30"/>
      <c r="H75" s="13"/>
    </row>
    <row r="76" spans="1:8" x14ac:dyDescent="0.25">
      <c r="A76" s="1">
        <v>45627</v>
      </c>
      <c r="B76" s="10">
        <v>127.825935</v>
      </c>
      <c r="C76" s="30">
        <f>+MIN($B$40,$B$52,$B$64,$B$76,$B$88)</f>
        <v>88.860583000000005</v>
      </c>
      <c r="D76" s="30">
        <f>+MAX($B$40,$B$52,$B$64,$B$76,$B$88)</f>
        <v>133.02838700000001</v>
      </c>
      <c r="E76" s="13">
        <f t="shared" si="0"/>
        <v>44.167804000000004</v>
      </c>
      <c r="G76" s="30"/>
      <c r="H76" s="13"/>
    </row>
    <row r="77" spans="1:8" x14ac:dyDescent="0.25">
      <c r="A77" s="1">
        <v>45658</v>
      </c>
      <c r="B77" s="10">
        <v>113.290268</v>
      </c>
      <c r="C77" s="30">
        <f>+MIN($B$29,$B$41,$B$53,$B$65,$B$77)</f>
        <v>84.541109000000006</v>
      </c>
      <c r="D77" s="30">
        <f>+MAX($B$29,$B$41,$B$53,$B$65,$B$77)</f>
        <v>123.854271</v>
      </c>
      <c r="E77" s="13">
        <f t="shared" si="0"/>
        <v>39.313161999999991</v>
      </c>
      <c r="G77" s="30"/>
      <c r="H77" s="13"/>
    </row>
    <row r="78" spans="1:8" x14ac:dyDescent="0.25">
      <c r="A78" s="1">
        <v>45689</v>
      </c>
      <c r="B78" s="10">
        <v>106.80279299999999</v>
      </c>
      <c r="C78" s="30">
        <f>+MIN($B$30,$B$42,$B$54,$B$66,$B$78)</f>
        <v>81.034187000000003</v>
      </c>
      <c r="D78" s="30">
        <f>+MAX($B$30,$B$42,$B$54,$B$66,$B$78)</f>
        <v>129.170199</v>
      </c>
      <c r="E78" s="13">
        <f t="shared" si="0"/>
        <v>48.136011999999994</v>
      </c>
      <c r="G78" s="30"/>
      <c r="H78" s="13"/>
    </row>
    <row r="79" spans="1:8" x14ac:dyDescent="0.25">
      <c r="A79" s="1">
        <v>45717</v>
      </c>
      <c r="B79" s="10">
        <v>111.65731599999999</v>
      </c>
      <c r="C79" s="30">
        <f>+MIN($B$31,$B$43,$B$55,$B$67,$B$79)</f>
        <v>86.143270000000001</v>
      </c>
      <c r="D79" s="30">
        <f>+MAX($B$31,$B$43,$B$55,$B$67,$B$79)</f>
        <v>135.53725399999999</v>
      </c>
      <c r="E79" s="13">
        <f t="shared" si="0"/>
        <v>49.393983999999989</v>
      </c>
      <c r="G79" s="30"/>
      <c r="H79" s="13"/>
    </row>
    <row r="80" spans="1:8" x14ac:dyDescent="0.25">
      <c r="A80" s="1">
        <v>45748</v>
      </c>
      <c r="B80" s="10">
        <v>115.91934500000001</v>
      </c>
      <c r="C80" s="30">
        <f>+MIN($B$32,$B$44,$B$56,$B$68,$B$80)</f>
        <v>90.746359999999996</v>
      </c>
      <c r="D80" s="30">
        <f>+MAX($B$32,$B$44,$B$56,$B$68,$B$80)</f>
        <v>138.83927399999999</v>
      </c>
      <c r="E80" s="13">
        <f t="shared" si="0"/>
        <v>48.092913999999993</v>
      </c>
      <c r="G80" s="30"/>
      <c r="H80" s="13"/>
    </row>
    <row r="81" spans="1:8" x14ac:dyDescent="0.25">
      <c r="A81" s="1">
        <v>45778</v>
      </c>
      <c r="B81" s="10">
        <v>119.48746800000001</v>
      </c>
      <c r="C81" s="30">
        <f>+MIN($B$33,$B$45,$B$57,$B$69,$B$81)</f>
        <v>92.692076</v>
      </c>
      <c r="D81" s="30">
        <f>+MAX($B$33,$B$45,$B$57,$B$69,$B$81)</f>
        <v>139.892605</v>
      </c>
      <c r="E81" s="13">
        <f t="shared" si="0"/>
        <v>47.200529000000003</v>
      </c>
      <c r="G81" s="30"/>
      <c r="H81" s="13"/>
    </row>
    <row r="82" spans="1:8" x14ac:dyDescent="0.25">
      <c r="A82" s="1">
        <v>45809</v>
      </c>
      <c r="B82" s="10">
        <v>116.420506</v>
      </c>
      <c r="C82" s="30">
        <f>+MIN($B$34,$B$46,$B$58,$B$70,$B$82)</f>
        <v>86.868606</v>
      </c>
      <c r="D82" s="30">
        <f>+MAX($B$34,$B$46,$B$58,$B$70,$B$82)</f>
        <v>135.229253</v>
      </c>
      <c r="E82" s="13">
        <f t="shared" si="0"/>
        <v>48.360647</v>
      </c>
      <c r="G82" s="30"/>
      <c r="H82" s="13"/>
    </row>
    <row r="83" spans="1:8" x14ac:dyDescent="0.25">
      <c r="A83" s="1">
        <v>45839</v>
      </c>
      <c r="B83" s="10">
        <v>108.73090500000001</v>
      </c>
      <c r="C83" s="30">
        <f>+MIN($B$35,$B$47,$B$59,$B$71,$B$83)</f>
        <v>79.171988999999996</v>
      </c>
      <c r="D83" s="30">
        <f>+MAX($B$35,$B$47,$B$59,$B$71,$B$83)</f>
        <v>127.37750200000001</v>
      </c>
      <c r="E83" s="13">
        <f t="shared" si="0"/>
        <v>48.20551300000001</v>
      </c>
      <c r="G83" s="30"/>
      <c r="H83" s="13"/>
    </row>
    <row r="84" spans="1:8" x14ac:dyDescent="0.25">
      <c r="A84" s="1">
        <v>45870</v>
      </c>
      <c r="B84" s="10">
        <v>104.604045</v>
      </c>
      <c r="C84" s="30">
        <f>+MIN($B$36,$B$48,$B$60,$B$72,$B$84)</f>
        <v>75.569913999999997</v>
      </c>
      <c r="D84" s="30">
        <f>+MAX($B$36,$B$48,$B$60,$B$72,$B$84)</f>
        <v>121.755689</v>
      </c>
      <c r="E84" s="13">
        <f t="shared" si="0"/>
        <v>46.185775000000007</v>
      </c>
      <c r="G84" s="30"/>
      <c r="H84" s="13"/>
    </row>
    <row r="85" spans="1:8" x14ac:dyDescent="0.25">
      <c r="A85" s="1">
        <v>45901</v>
      </c>
      <c r="B85" s="10">
        <v>105.397986</v>
      </c>
      <c r="C85" s="30">
        <f>+MIN($B$37,$B$49,$B$61,$B$73,$B$85)</f>
        <v>77.475972999999996</v>
      </c>
      <c r="D85" s="30">
        <f>+MAX($B$37,$B$49,$B$61,$B$73,$B$85)</f>
        <v>122.555119</v>
      </c>
      <c r="E85" s="13">
        <f t="shared" si="0"/>
        <v>45.079146000000009</v>
      </c>
      <c r="G85" s="30"/>
      <c r="H85" s="13"/>
    </row>
    <row r="86" spans="1:8" x14ac:dyDescent="0.25">
      <c r="A86" s="1">
        <v>45931</v>
      </c>
      <c r="B86" s="10">
        <v>109.066423</v>
      </c>
      <c r="C86" s="30">
        <f>+MIN($B$38,$B$50,$B$62,$B$74,$B$86)</f>
        <v>81.879538999999994</v>
      </c>
      <c r="D86" s="30">
        <f>+MAX($B$38,$B$50,$B$62,$B$74,$B$86)</f>
        <v>127.74657000000001</v>
      </c>
      <c r="E86" s="13">
        <f t="shared" si="0"/>
        <v>45.867031000000011</v>
      </c>
      <c r="G86" s="30"/>
      <c r="H86" s="13"/>
    </row>
    <row r="87" spans="1:8" x14ac:dyDescent="0.25">
      <c r="A87" s="1">
        <v>45962</v>
      </c>
      <c r="B87" s="10">
        <v>111.846991</v>
      </c>
      <c r="C87" s="30">
        <f>+MIN($B$39,$B$51,$B$63,$B$75,$B$87)</f>
        <v>89.191877000000005</v>
      </c>
      <c r="D87" s="30">
        <f>+MAX($B$39,$B$51,$B$63,$B$75,$B$87)</f>
        <v>131.09076999999999</v>
      </c>
      <c r="E87" s="13">
        <f t="shared" si="0"/>
        <v>41.898892999999987</v>
      </c>
      <c r="G87" s="30"/>
      <c r="H87" s="13"/>
    </row>
    <row r="88" spans="1:8" x14ac:dyDescent="0.25">
      <c r="A88" s="1">
        <v>45992</v>
      </c>
      <c r="B88" s="10">
        <v>109.451629</v>
      </c>
      <c r="C88" s="30">
        <f>+MIN($B$40,$B$52,$B$64,$B$76,$B$88)</f>
        <v>88.860583000000005</v>
      </c>
      <c r="D88" s="30">
        <f>+MAX($B$40,$B$52,$B$64,$B$76,$B$88)</f>
        <v>133.02838700000001</v>
      </c>
      <c r="E88" s="13">
        <f t="shared" si="0"/>
        <v>44.167804000000004</v>
      </c>
      <c r="G88" s="30"/>
      <c r="H88" s="13"/>
    </row>
    <row r="89" spans="1:8" x14ac:dyDescent="0.25">
      <c r="A89" s="1">
        <v>46023</v>
      </c>
      <c r="B89" s="10">
        <v>104.018411</v>
      </c>
      <c r="C89" s="30">
        <f>+MIN($B$29,$B$41,$B$53,$B$65,$B$77)</f>
        <v>84.541109000000006</v>
      </c>
      <c r="D89" s="30">
        <f>+MAX($B$29,$B$41,$B$53,$B$65,$B$77)</f>
        <v>123.854271</v>
      </c>
      <c r="E89" s="13">
        <f t="shared" si="0"/>
        <v>39.313161999999991</v>
      </c>
      <c r="G89" s="30"/>
      <c r="H89" s="13"/>
    </row>
    <row r="90" spans="1:8" x14ac:dyDescent="0.25">
      <c r="A90" s="1">
        <v>46054</v>
      </c>
      <c r="B90" s="10">
        <v>104.72132499999999</v>
      </c>
      <c r="C90" s="30">
        <f>+MIN($B$30,$B$42,$B$54,$B$66,$B$78)</f>
        <v>81.034187000000003</v>
      </c>
      <c r="D90" s="30">
        <f>+MAX($B$30,$B$42,$B$54,$B$66,$B$78)</f>
        <v>129.170199</v>
      </c>
      <c r="E90" s="13">
        <f t="shared" si="0"/>
        <v>48.136011999999994</v>
      </c>
      <c r="G90" s="30"/>
      <c r="H90" s="13"/>
    </row>
    <row r="91" spans="1:8" x14ac:dyDescent="0.25">
      <c r="A91" s="1">
        <v>46082</v>
      </c>
      <c r="B91" s="10">
        <v>113.9498</v>
      </c>
      <c r="C91" s="30">
        <f>+MIN($B$31,$B$43,$B$55,$B$67,$B$79)</f>
        <v>86.143270000000001</v>
      </c>
      <c r="D91" s="30">
        <f>+MAX($B$31,$B$43,$B$55,$B$67,$B$79)</f>
        <v>135.53725399999999</v>
      </c>
      <c r="E91" s="13">
        <f t="shared" si="0"/>
        <v>49.393983999999989</v>
      </c>
      <c r="G91" s="30"/>
      <c r="H91" s="13"/>
    </row>
    <row r="92" spans="1:8" x14ac:dyDescent="0.25">
      <c r="A92" s="1">
        <v>46113</v>
      </c>
      <c r="B92" s="10">
        <v>122.23</v>
      </c>
      <c r="C92" s="30">
        <f>+MIN($B$32,$B$44,$B$56,$B$68,$B$80)</f>
        <v>90.746359999999996</v>
      </c>
      <c r="D92" s="30">
        <f>+MAX($B$32,$B$44,$B$56,$B$68,$B$80)</f>
        <v>138.83927399999999</v>
      </c>
      <c r="E92" s="13">
        <f t="shared" si="0"/>
        <v>48.092913999999993</v>
      </c>
      <c r="G92" s="30"/>
      <c r="H92" s="13"/>
    </row>
    <row r="93" spans="1:8" x14ac:dyDescent="0.25">
      <c r="A93" s="1">
        <v>46143</v>
      </c>
      <c r="B93" s="10">
        <v>129.24780000000001</v>
      </c>
      <c r="C93" s="30">
        <f>+MIN($B$33,$B$45,$B$57,$B$69,$B$81)</f>
        <v>92.692076</v>
      </c>
      <c r="D93" s="30">
        <f>+MAX($B$33,$B$45,$B$57,$B$69,$B$81)</f>
        <v>139.892605</v>
      </c>
      <c r="E93" s="13">
        <f t="shared" ref="E93:E112" si="1">D93-C93</f>
        <v>47.200529000000003</v>
      </c>
      <c r="G93" s="30"/>
      <c r="H93" s="13"/>
    </row>
    <row r="94" spans="1:8" x14ac:dyDescent="0.25">
      <c r="A94" s="1">
        <v>46174</v>
      </c>
      <c r="B94" s="10">
        <v>129.18809999999999</v>
      </c>
      <c r="C94" s="30">
        <f>+MIN($B$34,$B$46,$B$58,$B$70,$B$82)</f>
        <v>86.868606</v>
      </c>
      <c r="D94" s="30">
        <f>+MAX($B$34,$B$46,$B$58,$B$70,$B$82)</f>
        <v>135.229253</v>
      </c>
      <c r="E94" s="13">
        <f t="shared" si="1"/>
        <v>48.360647</v>
      </c>
      <c r="G94" s="30"/>
      <c r="H94" s="13"/>
    </row>
    <row r="95" spans="1:8" x14ac:dyDescent="0.25">
      <c r="A95" s="1">
        <v>46204</v>
      </c>
      <c r="B95" s="10">
        <v>122.8565</v>
      </c>
      <c r="C95" s="30">
        <f>+MIN($B$35,$B$47,$B$59,$B$71,$B$83)</f>
        <v>79.171988999999996</v>
      </c>
      <c r="D95" s="30">
        <f>+MAX($B$35,$B$47,$B$59,$B$71,$B$83)</f>
        <v>127.37750200000001</v>
      </c>
      <c r="E95" s="13">
        <f t="shared" si="1"/>
        <v>48.20551300000001</v>
      </c>
      <c r="G95" s="30"/>
      <c r="H95" s="13"/>
    </row>
    <row r="96" spans="1:8" x14ac:dyDescent="0.25">
      <c r="A96" s="1">
        <v>46235</v>
      </c>
      <c r="B96" s="10">
        <v>119.1108</v>
      </c>
      <c r="C96" s="30">
        <f>+MIN($B$36,$B$48,$B$60,$B$72,$B$84)</f>
        <v>75.569913999999997</v>
      </c>
      <c r="D96" s="30">
        <f>+MAX($B$36,$B$48,$B$60,$B$72,$B$84)</f>
        <v>121.755689</v>
      </c>
      <c r="E96" s="13">
        <f t="shared" si="1"/>
        <v>46.185775000000007</v>
      </c>
      <c r="G96" s="30"/>
      <c r="H96" s="13"/>
    </row>
    <row r="97" spans="1:8" x14ac:dyDescent="0.25">
      <c r="A97" s="1">
        <v>46266</v>
      </c>
      <c r="B97" s="10">
        <v>118.84569999999999</v>
      </c>
      <c r="C97" s="30">
        <f>+MIN($B$37,$B$49,$B$61,$B$73,$B$85)</f>
        <v>77.475972999999996</v>
      </c>
      <c r="D97" s="30">
        <f>+MAX($B$37,$B$49,$B$61,$B$73,$B$85)</f>
        <v>122.555119</v>
      </c>
      <c r="E97" s="13">
        <f t="shared" si="1"/>
        <v>45.079146000000009</v>
      </c>
      <c r="G97" s="30"/>
      <c r="H97" s="13"/>
    </row>
    <row r="98" spans="1:8" x14ac:dyDescent="0.25">
      <c r="A98" s="1">
        <v>46296</v>
      </c>
      <c r="B98" s="10">
        <v>123.4374</v>
      </c>
      <c r="C98" s="30">
        <f>+MIN($B$38,$B$50,$B$62,$B$74,$B$86)</f>
        <v>81.879538999999994</v>
      </c>
      <c r="D98" s="30">
        <f>+MAX($B$38,$B$50,$B$62,$B$74,$B$86)</f>
        <v>127.74657000000001</v>
      </c>
      <c r="E98" s="13">
        <f t="shared" si="1"/>
        <v>45.867031000000011</v>
      </c>
      <c r="G98" s="30"/>
      <c r="H98" s="13"/>
    </row>
    <row r="99" spans="1:8" x14ac:dyDescent="0.25">
      <c r="A99" s="1">
        <v>46327</v>
      </c>
      <c r="B99" s="10">
        <v>126.2214</v>
      </c>
      <c r="C99" s="30">
        <f>+MIN($B$39,$B$51,$B$63,$B$75,$B$87)</f>
        <v>89.191877000000005</v>
      </c>
      <c r="D99" s="30">
        <f>+MAX($B$39,$B$51,$B$63,$B$75,$B$87)</f>
        <v>131.09076999999999</v>
      </c>
      <c r="E99" s="13">
        <f t="shared" si="1"/>
        <v>41.898892999999987</v>
      </c>
      <c r="G99" s="30"/>
      <c r="H99" s="13"/>
    </row>
    <row r="100" spans="1:8" x14ac:dyDescent="0.25">
      <c r="A100" s="1">
        <v>46357</v>
      </c>
      <c r="B100" s="10">
        <v>122.9034</v>
      </c>
      <c r="C100" s="30">
        <f>+MIN($B$40,$B$52,$B$64,$B$76,$B$88)</f>
        <v>88.860583000000005</v>
      </c>
      <c r="D100" s="30">
        <f>+MAX($B$40,$B$52,$B$64,$B$76,$B$88)</f>
        <v>133.02838700000001</v>
      </c>
      <c r="E100" s="13">
        <f t="shared" si="1"/>
        <v>44.167804000000004</v>
      </c>
      <c r="G100" s="30"/>
      <c r="H100" s="13"/>
    </row>
    <row r="101" spans="1:8" x14ac:dyDescent="0.25">
      <c r="A101" s="1">
        <v>46388</v>
      </c>
      <c r="B101" s="10">
        <v>123.874</v>
      </c>
      <c r="C101" s="30">
        <f>+MIN($B$29,$B$41,$B$53,$B$65,$B$77)</f>
        <v>84.541109000000006</v>
      </c>
      <c r="D101" s="13">
        <f>+MAX($B$29,$B$41,$B$53,$B$65,$B$77)</f>
        <v>123.854271</v>
      </c>
      <c r="E101" s="13">
        <f t="shared" si="1"/>
        <v>39.313161999999991</v>
      </c>
      <c r="G101" s="30"/>
      <c r="H101" s="13"/>
    </row>
    <row r="102" spans="1:8" x14ac:dyDescent="0.25">
      <c r="A102" s="1">
        <v>46419</v>
      </c>
      <c r="B102" s="10">
        <v>123.197</v>
      </c>
      <c r="C102" s="30">
        <f>+MIN($B$30,$B$42,$B$54,$B$66,$B$78)</f>
        <v>81.034187000000003</v>
      </c>
      <c r="D102" s="13">
        <f>+MAX($B$30,$B$42,$B$54,$B$66,$B$78)</f>
        <v>129.170199</v>
      </c>
      <c r="E102" s="13">
        <f t="shared" si="1"/>
        <v>48.136011999999994</v>
      </c>
      <c r="G102" s="30"/>
      <c r="H102" s="13"/>
    </row>
    <row r="103" spans="1:8" x14ac:dyDescent="0.25">
      <c r="A103" s="1">
        <v>46447</v>
      </c>
      <c r="B103" s="10">
        <v>128.958</v>
      </c>
      <c r="C103" s="30">
        <f>+MIN($B$31,$B$43,$B$55,$B$67,$B$79)</f>
        <v>86.143270000000001</v>
      </c>
      <c r="D103" s="13">
        <f>+MAX($B$31,$B$43,$B$55,$B$67,$B$79)</f>
        <v>135.53725399999999</v>
      </c>
      <c r="E103" s="13">
        <f t="shared" si="1"/>
        <v>49.393983999999989</v>
      </c>
      <c r="G103" s="30"/>
      <c r="H103" s="13"/>
    </row>
    <row r="104" spans="1:8" x14ac:dyDescent="0.25">
      <c r="A104" s="1">
        <v>46478</v>
      </c>
      <c r="B104" s="10">
        <v>133.89420000000001</v>
      </c>
      <c r="C104" s="30">
        <f>+MIN($B$32,$B$44,$B$56,$B$68,$B$80)</f>
        <v>90.746359999999996</v>
      </c>
      <c r="D104" s="13">
        <f>+MAX($B$32,$B$44,$B$56,$B$68,$B$80)</f>
        <v>138.83927399999999</v>
      </c>
      <c r="E104" s="13">
        <f t="shared" si="1"/>
        <v>48.092913999999993</v>
      </c>
      <c r="G104" s="30"/>
      <c r="H104" s="13"/>
    </row>
    <row r="105" spans="1:8" x14ac:dyDescent="0.25">
      <c r="A105" s="1">
        <v>46508</v>
      </c>
      <c r="B105" s="10">
        <v>139.11240000000001</v>
      </c>
      <c r="C105" s="30">
        <f>+MIN($B$33,$B$45,$B$57,$B$69,$B$81)</f>
        <v>92.692076</v>
      </c>
      <c r="D105" s="13">
        <f>+MAX($B$33,$B$45,$B$57,$B$69,$B$81)</f>
        <v>139.892605</v>
      </c>
      <c r="E105" s="13">
        <f t="shared" si="1"/>
        <v>47.200529000000003</v>
      </c>
      <c r="G105" s="30"/>
      <c r="H105" s="13"/>
    </row>
    <row r="106" spans="1:8" x14ac:dyDescent="0.25">
      <c r="A106" s="1">
        <v>46539</v>
      </c>
      <c r="B106" s="10">
        <v>136.965</v>
      </c>
      <c r="C106" s="30">
        <f>+MIN($B$34,$B$46,$B$58,$B$70,$B$82)</f>
        <v>86.868606</v>
      </c>
      <c r="D106" s="13">
        <f>+MAX($B$34,$B$46,$B$58,$B$70,$B$82)</f>
        <v>135.229253</v>
      </c>
      <c r="E106" s="13">
        <f t="shared" si="1"/>
        <v>48.360647</v>
      </c>
      <c r="G106" s="30"/>
      <c r="H106" s="13"/>
    </row>
    <row r="107" spans="1:8" x14ac:dyDescent="0.25">
      <c r="A107" s="1">
        <v>46569</v>
      </c>
      <c r="B107" s="10">
        <v>128.8854</v>
      </c>
      <c r="C107" s="30">
        <f>+MIN($B$35,$B$47,$B$59,$B$71,$B$83)</f>
        <v>79.171988999999996</v>
      </c>
      <c r="D107" s="13">
        <f>+MAX($B$35,$B$47,$B$59,$B$71,$B$83)</f>
        <v>127.37750200000001</v>
      </c>
      <c r="E107" s="13">
        <f t="shared" si="1"/>
        <v>48.20551300000001</v>
      </c>
      <c r="G107" s="30"/>
      <c r="H107" s="13"/>
    </row>
    <row r="108" spans="1:8" x14ac:dyDescent="0.25">
      <c r="A108" s="1">
        <v>46600</v>
      </c>
      <c r="B108" s="10">
        <v>123.32769999999999</v>
      </c>
      <c r="C108" s="30">
        <f>+MIN($B$36,$B$48,$B$60,$B$72,$B$84)</f>
        <v>75.569913999999997</v>
      </c>
      <c r="D108" s="13">
        <f>+MAX($B$36,$B$48,$B$60,$B$72,$B$84)</f>
        <v>121.755689</v>
      </c>
      <c r="E108" s="13">
        <f t="shared" si="1"/>
        <v>46.185775000000007</v>
      </c>
      <c r="G108" s="30"/>
      <c r="H108" s="13"/>
    </row>
    <row r="109" spans="1:8" x14ac:dyDescent="0.25">
      <c r="A109" s="1">
        <v>46631</v>
      </c>
      <c r="B109" s="10">
        <v>121.4187</v>
      </c>
      <c r="C109" s="30">
        <f>+MIN($B$37,$B$49,$B$61,$B$73,$B$85)</f>
        <v>77.475972999999996</v>
      </c>
      <c r="D109" s="13">
        <f>+MAX($B$37,$B$49,$B$61,$B$73,$B$85)</f>
        <v>122.555119</v>
      </c>
      <c r="E109" s="13">
        <f t="shared" si="1"/>
        <v>45.079146000000009</v>
      </c>
      <c r="G109" s="30"/>
      <c r="H109" s="13"/>
    </row>
    <row r="110" spans="1:8" x14ac:dyDescent="0.25">
      <c r="A110" s="1">
        <v>46661</v>
      </c>
      <c r="B110" s="10">
        <v>124.4186</v>
      </c>
      <c r="C110" s="30">
        <f>+MIN($B$38,$B$50,$B$62,$B$74,$B$86)</f>
        <v>81.879538999999994</v>
      </c>
      <c r="D110" s="13">
        <f>+MAX($B$38,$B$50,$B$62,$B$74,$B$86)</f>
        <v>127.74657000000001</v>
      </c>
      <c r="E110" s="13">
        <f t="shared" si="1"/>
        <v>45.867031000000011</v>
      </c>
      <c r="G110" s="30"/>
      <c r="H110" s="13"/>
    </row>
    <row r="111" spans="1:8" x14ac:dyDescent="0.25">
      <c r="A111" s="1">
        <v>46692</v>
      </c>
      <c r="B111" s="10">
        <v>125.9572</v>
      </c>
      <c r="C111" s="30">
        <f>+MIN($B$39,$B$51,$B$63,$B$75,$B$87)</f>
        <v>89.191877000000005</v>
      </c>
      <c r="D111" s="13">
        <f>+MAX($B$39,$B$51,$B$63,$B$75,$B$87)</f>
        <v>131.09076999999999</v>
      </c>
      <c r="E111" s="13">
        <f t="shared" si="1"/>
        <v>41.898892999999987</v>
      </c>
      <c r="G111" s="30"/>
      <c r="H111" s="13"/>
    </row>
    <row r="112" spans="1:8" x14ac:dyDescent="0.25">
      <c r="A112" s="42">
        <v>46722</v>
      </c>
      <c r="B112" s="48">
        <v>121.66419999999999</v>
      </c>
      <c r="C112" s="47">
        <f>+MIN($B$40,$B$52,$B$64,$B$76,$B$88)</f>
        <v>88.860583000000005</v>
      </c>
      <c r="D112" s="46">
        <f>+MAX($B$40,$B$52,$B$64,$B$76,$B$88)</f>
        <v>133.02838700000001</v>
      </c>
      <c r="E112" s="46">
        <f t="shared" si="1"/>
        <v>44.167804000000004</v>
      </c>
      <c r="G112" s="30"/>
      <c r="H112" s="13"/>
    </row>
    <row r="113" spans="1:2" x14ac:dyDescent="0.25">
      <c r="A113" s="260" t="s">
        <v>998</v>
      </c>
    </row>
    <row r="114" spans="1:2" x14ac:dyDescent="0.25">
      <c r="A114" t="s">
        <v>1012</v>
      </c>
    </row>
    <row r="115" spans="1:2" x14ac:dyDescent="0.25">
      <c r="A115" s="269" t="s">
        <v>1002</v>
      </c>
    </row>
    <row r="116" spans="1:2" x14ac:dyDescent="0.25">
      <c r="A116" s="3"/>
      <c r="B116" s="52" t="s">
        <v>328</v>
      </c>
    </row>
    <row r="117" spans="1:2" x14ac:dyDescent="0.25">
      <c r="A117" s="13">
        <v>64</v>
      </c>
      <c r="B117">
        <v>0</v>
      </c>
    </row>
    <row r="118" spans="1:2" x14ac:dyDescent="0.25">
      <c r="A118" s="13">
        <v>64</v>
      </c>
      <c r="B118">
        <v>1</v>
      </c>
    </row>
  </sheetData>
  <mergeCells count="3">
    <mergeCell ref="C26:E26"/>
    <mergeCell ref="B25:E25"/>
    <mergeCell ref="C27:E27"/>
  </mergeCells>
  <phoneticPr fontId="0" type="noConversion"/>
  <hyperlinks>
    <hyperlink ref="A3" location="Contents!A1" display="Return to Contents" xr:uid="{00000000-0004-0000-2300-000000000000}"/>
  </hyperlinks>
  <pageMargins left="0.75" right="0.75" top="1" bottom="1" header="0.5" footer="0.5"/>
  <pageSetup scale="50" fitToHeight="2" orientation="landscape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9">
    <pageSetUpPr fitToPage="1"/>
  </sheetPr>
  <dimension ref="A1:S164"/>
  <sheetViews>
    <sheetView zoomScaleNormal="100" workbookViewId="0"/>
  </sheetViews>
  <sheetFormatPr defaultRowHeight="13.2" x14ac:dyDescent="0.25"/>
  <cols>
    <col min="2" max="3" width="9.33203125" style="5"/>
    <col min="17" max="17" width="14.33203125" customWidth="1"/>
    <col min="18" max="18" width="10.44140625" customWidth="1"/>
  </cols>
  <sheetData>
    <row r="1" spans="1:18" x14ac:dyDescent="0.25">
      <c r="B1"/>
      <c r="C1"/>
    </row>
    <row r="2" spans="1:18" ht="15.6" x14ac:dyDescent="0.3">
      <c r="A2" s="31" t="s">
        <v>968</v>
      </c>
      <c r="B2"/>
      <c r="C2"/>
    </row>
    <row r="3" spans="1:18" x14ac:dyDescent="0.25">
      <c r="A3" s="16" t="s">
        <v>15</v>
      </c>
      <c r="B3"/>
      <c r="C3"/>
    </row>
    <row r="4" spans="1:18" x14ac:dyDescent="0.25">
      <c r="B4" s="270"/>
      <c r="C4" s="270"/>
      <c r="D4" s="270"/>
      <c r="E4" s="270"/>
      <c r="F4" s="270"/>
      <c r="G4" s="270"/>
      <c r="H4" s="270"/>
      <c r="I4" s="270"/>
      <c r="J4" s="270"/>
      <c r="K4" s="270"/>
    </row>
    <row r="5" spans="1:18" x14ac:dyDescent="0.25">
      <c r="B5" s="270"/>
      <c r="C5" s="270"/>
      <c r="D5" s="270"/>
      <c r="E5" s="270"/>
      <c r="F5" s="270"/>
      <c r="G5" s="270"/>
      <c r="H5" s="270"/>
      <c r="I5" s="270"/>
      <c r="J5" s="270"/>
      <c r="K5" s="270"/>
      <c r="Q5" s="132" t="s">
        <v>329</v>
      </c>
      <c r="R5" s="133"/>
    </row>
    <row r="6" spans="1:18" x14ac:dyDescent="0.25">
      <c r="B6" s="270"/>
      <c r="C6" s="270"/>
      <c r="D6" s="270"/>
      <c r="E6" s="270"/>
      <c r="F6" s="270"/>
      <c r="G6" s="270"/>
      <c r="H6" s="270"/>
      <c r="I6" s="270"/>
      <c r="J6" s="270"/>
      <c r="K6" s="270"/>
      <c r="Q6" s="170" t="s">
        <v>79</v>
      </c>
      <c r="R6" s="159" t="s">
        <v>348</v>
      </c>
    </row>
    <row r="7" spans="1:18" x14ac:dyDescent="0.25">
      <c r="B7" s="270"/>
      <c r="C7" s="270"/>
      <c r="D7" s="270"/>
      <c r="E7" s="270"/>
      <c r="F7" s="270"/>
      <c r="G7" s="270"/>
      <c r="H7" s="270"/>
      <c r="I7" s="270"/>
      <c r="J7" s="270"/>
      <c r="K7" s="270"/>
      <c r="Q7" s="166" t="s">
        <v>80</v>
      </c>
      <c r="R7" s="160" t="s">
        <v>349</v>
      </c>
    </row>
    <row r="8" spans="1:18" x14ac:dyDescent="0.25">
      <c r="B8" s="270"/>
      <c r="C8" s="270"/>
      <c r="D8" s="270"/>
      <c r="E8" s="270"/>
      <c r="F8" s="270"/>
      <c r="G8" s="270"/>
      <c r="H8" s="270"/>
      <c r="I8" s="270"/>
      <c r="J8" s="270"/>
      <c r="K8" s="270"/>
      <c r="Q8" s="166" t="s">
        <v>583</v>
      </c>
      <c r="R8" s="160" t="s">
        <v>582</v>
      </c>
    </row>
    <row r="9" spans="1:18" x14ac:dyDescent="0.25">
      <c r="B9" s="270"/>
      <c r="C9" s="270"/>
      <c r="D9" s="270"/>
      <c r="E9" s="270"/>
      <c r="F9" s="270"/>
      <c r="G9" s="270"/>
      <c r="H9" s="270"/>
      <c r="I9" s="270"/>
      <c r="J9" s="270"/>
      <c r="K9" s="270"/>
      <c r="Q9" s="166" t="s">
        <v>584</v>
      </c>
      <c r="R9" s="160" t="s">
        <v>581</v>
      </c>
    </row>
    <row r="10" spans="1:18" x14ac:dyDescent="0.25">
      <c r="B10" s="270"/>
      <c r="C10" s="270"/>
      <c r="D10" s="270"/>
      <c r="E10" s="270"/>
      <c r="F10" s="270"/>
      <c r="G10" s="270"/>
      <c r="H10" s="270"/>
      <c r="I10" s="270"/>
      <c r="J10" s="270"/>
      <c r="K10" s="270"/>
      <c r="Q10" s="166" t="s">
        <v>585</v>
      </c>
      <c r="R10" s="160" t="s">
        <v>586</v>
      </c>
    </row>
    <row r="11" spans="1:18" x14ac:dyDescent="0.25">
      <c r="B11" s="270"/>
      <c r="C11" s="270"/>
      <c r="D11" s="270"/>
      <c r="E11" s="270"/>
      <c r="F11" s="270"/>
      <c r="G11" s="270"/>
      <c r="H11" s="270"/>
      <c r="I11" s="270"/>
      <c r="J11" s="270"/>
      <c r="K11" s="270"/>
      <c r="Q11" s="166" t="s">
        <v>82</v>
      </c>
      <c r="R11" s="160" t="s">
        <v>350</v>
      </c>
    </row>
    <row r="12" spans="1:18" x14ac:dyDescent="0.25">
      <c r="B12" s="270"/>
      <c r="C12" s="270"/>
      <c r="D12" s="270"/>
      <c r="E12" s="270"/>
      <c r="F12" s="270"/>
      <c r="G12" s="270"/>
      <c r="H12" s="270"/>
      <c r="I12" s="270"/>
      <c r="J12" s="270"/>
      <c r="K12" s="270"/>
      <c r="Q12" s="165" t="s">
        <v>440</v>
      </c>
      <c r="R12" s="160" t="s">
        <v>351</v>
      </c>
    </row>
    <row r="13" spans="1:18" x14ac:dyDescent="0.25">
      <c r="B13" s="270"/>
      <c r="C13" s="270"/>
      <c r="D13" s="270"/>
      <c r="E13" s="270"/>
      <c r="F13" s="270"/>
      <c r="G13" s="270"/>
      <c r="H13" s="270"/>
      <c r="I13" s="270"/>
      <c r="J13" s="270"/>
      <c r="K13" s="270"/>
      <c r="Q13" s="166" t="s">
        <v>71</v>
      </c>
      <c r="R13" s="160" t="s">
        <v>352</v>
      </c>
    </row>
    <row r="14" spans="1:18" x14ac:dyDescent="0.25">
      <c r="B14" s="270"/>
      <c r="C14" s="270"/>
      <c r="D14" s="270"/>
      <c r="E14" s="270"/>
      <c r="F14" s="270"/>
      <c r="G14" s="270"/>
      <c r="H14" s="270"/>
      <c r="I14" s="270"/>
      <c r="J14" s="270"/>
      <c r="K14" s="270"/>
      <c r="Q14" s="171" t="s">
        <v>72</v>
      </c>
      <c r="R14" s="162" t="s">
        <v>353</v>
      </c>
    </row>
    <row r="15" spans="1:18" x14ac:dyDescent="0.25">
      <c r="B15" s="270"/>
      <c r="C15" s="270"/>
      <c r="D15" s="270"/>
      <c r="E15" s="270"/>
      <c r="F15" s="270"/>
      <c r="G15" s="270"/>
      <c r="H15" s="270"/>
      <c r="I15" s="270"/>
      <c r="J15" s="270"/>
      <c r="K15" s="270"/>
    </row>
    <row r="16" spans="1:18" x14ac:dyDescent="0.25">
      <c r="B16" s="270"/>
      <c r="C16" s="270"/>
      <c r="D16" s="270"/>
      <c r="E16" s="270"/>
      <c r="F16" s="270"/>
      <c r="G16" s="270"/>
      <c r="H16" s="270"/>
      <c r="I16" s="270"/>
      <c r="J16" s="270"/>
      <c r="K16" s="270"/>
    </row>
    <row r="17" spans="1:19" x14ac:dyDescent="0.25">
      <c r="B17" s="270"/>
      <c r="C17" s="270"/>
      <c r="D17" s="270"/>
      <c r="E17" s="270"/>
      <c r="F17" s="270"/>
      <c r="G17" s="270"/>
      <c r="H17" s="270"/>
      <c r="I17" s="270"/>
      <c r="J17" s="270"/>
      <c r="K17" s="270"/>
    </row>
    <row r="18" spans="1:19" x14ac:dyDescent="0.25">
      <c r="B18" s="270"/>
      <c r="C18" s="270"/>
      <c r="D18" s="270"/>
      <c r="E18" s="270"/>
      <c r="F18" s="270"/>
      <c r="G18" s="270"/>
      <c r="H18" s="270"/>
      <c r="I18" s="270"/>
      <c r="J18" s="270"/>
      <c r="K18" s="270"/>
    </row>
    <row r="19" spans="1:19" x14ac:dyDescent="0.25">
      <c r="B19" s="270"/>
      <c r="C19" s="270"/>
      <c r="D19" s="270"/>
      <c r="E19" s="270"/>
      <c r="F19" s="270"/>
      <c r="G19" s="270"/>
      <c r="H19" s="270"/>
      <c r="I19" s="270"/>
      <c r="J19" s="270"/>
      <c r="K19" s="270"/>
    </row>
    <row r="20" spans="1:19" x14ac:dyDescent="0.25">
      <c r="B20" s="270"/>
      <c r="C20" s="270"/>
      <c r="D20" s="270"/>
      <c r="E20" s="270"/>
      <c r="F20" s="270"/>
      <c r="G20" s="270"/>
      <c r="H20" s="270"/>
      <c r="I20" s="270"/>
      <c r="J20" s="270"/>
      <c r="K20" s="270"/>
    </row>
    <row r="21" spans="1:19" x14ac:dyDescent="0.25">
      <c r="B21" s="270"/>
      <c r="C21" s="270"/>
      <c r="D21" s="270"/>
      <c r="E21" s="270"/>
      <c r="F21" s="270"/>
      <c r="G21" s="270"/>
      <c r="H21" s="270"/>
      <c r="I21" s="270"/>
      <c r="J21" s="270"/>
      <c r="K21" s="270"/>
    </row>
    <row r="22" spans="1:19" x14ac:dyDescent="0.25">
      <c r="B22" s="270"/>
      <c r="C22" s="270"/>
      <c r="D22" s="270"/>
      <c r="E22" s="270"/>
      <c r="F22" s="270"/>
      <c r="G22" s="270"/>
      <c r="H22" s="270"/>
      <c r="I22" s="270"/>
      <c r="J22" s="270"/>
      <c r="K22" s="270"/>
    </row>
    <row r="23" spans="1:19" x14ac:dyDescent="0.25">
      <c r="B23" s="270"/>
      <c r="C23" s="270"/>
      <c r="D23" s="270"/>
      <c r="E23" s="270"/>
      <c r="F23" s="270"/>
      <c r="G23" s="270"/>
      <c r="H23" s="270"/>
      <c r="I23" s="270"/>
      <c r="J23" s="270"/>
      <c r="K23" s="270"/>
    </row>
    <row r="24" spans="1:19" x14ac:dyDescent="0.25">
      <c r="B24" s="270"/>
      <c r="C24" s="270"/>
      <c r="D24" s="270"/>
      <c r="E24" s="270"/>
      <c r="F24" s="270"/>
      <c r="G24" s="270"/>
      <c r="H24" s="270"/>
      <c r="I24" s="270"/>
      <c r="J24" s="270"/>
      <c r="K24" s="270"/>
    </row>
    <row r="25" spans="1:19" x14ac:dyDescent="0.25">
      <c r="C25"/>
      <c r="E25" s="33" t="s">
        <v>74</v>
      </c>
      <c r="F25" s="33"/>
      <c r="G25" s="33"/>
      <c r="H25" s="33"/>
      <c r="J25" s="33"/>
      <c r="K25" s="33" t="s">
        <v>355</v>
      </c>
      <c r="L25" s="33"/>
      <c r="M25" s="33"/>
      <c r="N25" s="33"/>
    </row>
    <row r="26" spans="1:19" x14ac:dyDescent="0.25">
      <c r="A26" s="8"/>
      <c r="B26" s="63" t="s">
        <v>73</v>
      </c>
      <c r="C26" s="173">
        <v>2023</v>
      </c>
      <c r="D26" s="173">
        <v>2024</v>
      </c>
      <c r="E26" s="34">
        <v>2025</v>
      </c>
      <c r="F26" s="34">
        <v>2026</v>
      </c>
      <c r="G26" s="34">
        <v>2027</v>
      </c>
      <c r="H26" s="176"/>
      <c r="I26" s="59">
        <v>2024</v>
      </c>
      <c r="J26" s="59">
        <v>2025</v>
      </c>
      <c r="K26" s="59">
        <v>2026</v>
      </c>
      <c r="L26" s="59">
        <v>2027</v>
      </c>
    </row>
    <row r="27" spans="1:19" x14ac:dyDescent="0.25">
      <c r="B27" s="6" t="s">
        <v>79</v>
      </c>
      <c r="C27" s="14">
        <v>0.83594797700000001</v>
      </c>
      <c r="D27" s="14">
        <v>0.82876133600000002</v>
      </c>
      <c r="E27" s="14">
        <v>0.84284318899999999</v>
      </c>
      <c r="F27" s="14">
        <v>0.87817363299999995</v>
      </c>
      <c r="G27" s="14">
        <v>0.87697400000000003</v>
      </c>
      <c r="I27" s="14">
        <f t="shared" ref="I27:I33" si="0">D27-C27</f>
        <v>-7.1866409999999936E-3</v>
      </c>
      <c r="J27" s="14">
        <f t="shared" ref="J27:J33" si="1">E27-D27</f>
        <v>1.4081852999999978E-2</v>
      </c>
      <c r="K27" s="14">
        <f t="shared" ref="K27:K33" si="2">F27-E27</f>
        <v>3.5330443999999961E-2</v>
      </c>
      <c r="L27" s="14">
        <f t="shared" ref="L27:L33" si="3">G27-F27</f>
        <v>-1.1996329999999222E-3</v>
      </c>
    </row>
    <row r="28" spans="1:19" x14ac:dyDescent="0.25">
      <c r="B28" s="2" t="s">
        <v>80</v>
      </c>
      <c r="C28" s="14">
        <v>1.9690460139999999</v>
      </c>
      <c r="D28" s="14">
        <v>1.919875682</v>
      </c>
      <c r="E28" s="14">
        <v>1.9117863500000001</v>
      </c>
      <c r="F28" s="14">
        <v>1.973935081</v>
      </c>
      <c r="G28" s="14">
        <v>2.0205812999999999</v>
      </c>
      <c r="I28" s="14">
        <f t="shared" si="0"/>
        <v>-4.9170331999999872E-2</v>
      </c>
      <c r="J28" s="14">
        <f t="shared" si="1"/>
        <v>-8.0893319999999491E-3</v>
      </c>
      <c r="K28" s="14">
        <f t="shared" si="2"/>
        <v>6.2148730999999957E-2</v>
      </c>
      <c r="L28" s="14">
        <f t="shared" si="3"/>
        <v>4.6646218999999878E-2</v>
      </c>
      <c r="O28" s="14"/>
      <c r="P28" s="14"/>
      <c r="S28" s="14"/>
    </row>
    <row r="29" spans="1:19" x14ac:dyDescent="0.25">
      <c r="B29" s="2" t="s">
        <v>81</v>
      </c>
      <c r="C29" s="14">
        <v>2.6587489587299999</v>
      </c>
      <c r="D29" s="14">
        <v>2.8024019597100001</v>
      </c>
      <c r="E29" s="14">
        <v>2.56493317821</v>
      </c>
      <c r="F29" s="14">
        <v>2.77253958375</v>
      </c>
      <c r="G29" s="14">
        <v>2.9695708999999999</v>
      </c>
      <c r="I29" s="14">
        <f t="shared" si="0"/>
        <v>0.14365300098000011</v>
      </c>
      <c r="J29" s="14">
        <f t="shared" si="1"/>
        <v>-0.23746878150000006</v>
      </c>
      <c r="K29" s="14">
        <f t="shared" si="2"/>
        <v>0.20760640553999998</v>
      </c>
      <c r="L29" s="14">
        <f t="shared" si="3"/>
        <v>0.19703131624999992</v>
      </c>
      <c r="O29" s="14"/>
      <c r="P29" s="14"/>
      <c r="Q29" s="14"/>
      <c r="R29" s="14"/>
      <c r="S29" s="14"/>
    </row>
    <row r="30" spans="1:19" x14ac:dyDescent="0.25">
      <c r="B30" s="2" t="s">
        <v>82</v>
      </c>
      <c r="C30" s="14">
        <v>1.4361092893</v>
      </c>
      <c r="D30" s="14">
        <v>1.5411040491000001</v>
      </c>
      <c r="E30" s="14">
        <v>1.5834614248000001</v>
      </c>
      <c r="F30" s="14">
        <v>1.6735038188</v>
      </c>
      <c r="G30" s="14">
        <v>1.7798505</v>
      </c>
      <c r="I30" s="14">
        <f t="shared" si="0"/>
        <v>0.10499475980000006</v>
      </c>
      <c r="J30" s="14">
        <f t="shared" si="1"/>
        <v>4.2357375699999977E-2</v>
      </c>
      <c r="K30" s="14">
        <f t="shared" si="2"/>
        <v>9.0042393999999915E-2</v>
      </c>
      <c r="L30" s="14">
        <f t="shared" si="3"/>
        <v>0.10634668120000002</v>
      </c>
      <c r="O30" s="14"/>
      <c r="P30" s="14"/>
      <c r="Q30" s="14"/>
      <c r="R30" s="14"/>
      <c r="S30" s="14"/>
    </row>
    <row r="31" spans="1:19" x14ac:dyDescent="0.25">
      <c r="B31" s="51" t="s">
        <v>440</v>
      </c>
      <c r="C31" s="14">
        <v>0.39417228199999998</v>
      </c>
      <c r="D31" s="14">
        <v>0.38688530700000001</v>
      </c>
      <c r="E31" s="14">
        <v>0.37183166200000001</v>
      </c>
      <c r="F31" s="14">
        <v>0.37492308400000002</v>
      </c>
      <c r="G31" s="14">
        <v>0.37422240000000001</v>
      </c>
      <c r="I31" s="14">
        <f t="shared" si="0"/>
        <v>-7.2869749999999733E-3</v>
      </c>
      <c r="J31" s="14">
        <f t="shared" si="1"/>
        <v>-1.5053645000000004E-2</v>
      </c>
      <c r="K31" s="14">
        <f t="shared" si="2"/>
        <v>3.0914220000000103E-3</v>
      </c>
      <c r="L31" s="14">
        <f t="shared" si="3"/>
        <v>-7.0068400000000697E-4</v>
      </c>
      <c r="O31" s="14"/>
      <c r="P31" s="14"/>
      <c r="Q31" s="14"/>
      <c r="R31" s="14"/>
      <c r="S31" s="14"/>
    </row>
    <row r="32" spans="1:19" x14ac:dyDescent="0.25">
      <c r="B32" s="2" t="s">
        <v>71</v>
      </c>
      <c r="C32" s="14">
        <v>0.119345564</v>
      </c>
      <c r="D32" s="14">
        <v>0.11606916</v>
      </c>
      <c r="E32" s="14">
        <v>0.11696200700000001</v>
      </c>
      <c r="F32" s="14">
        <v>0.113007081</v>
      </c>
      <c r="G32" s="14">
        <v>0.11505053</v>
      </c>
      <c r="I32" s="14">
        <f t="shared" si="0"/>
        <v>-3.2764039999999967E-3</v>
      </c>
      <c r="J32" s="14">
        <f t="shared" si="1"/>
        <v>8.9284700000000217E-4</v>
      </c>
      <c r="K32" s="14">
        <f t="shared" si="2"/>
        <v>-3.9549260000000114E-3</v>
      </c>
      <c r="L32" s="14">
        <f t="shared" si="3"/>
        <v>2.0434490000000027E-3</v>
      </c>
      <c r="Q32" s="14"/>
      <c r="R32" s="14"/>
    </row>
    <row r="33" spans="1:19" x14ac:dyDescent="0.25">
      <c r="A33" s="8"/>
      <c r="B33" s="4" t="s">
        <v>72</v>
      </c>
      <c r="C33" s="45">
        <v>0.87841413129000001</v>
      </c>
      <c r="D33" s="45">
        <v>1.1002462942</v>
      </c>
      <c r="E33" s="45">
        <v>1.3881299236</v>
      </c>
      <c r="F33" s="45">
        <v>1.6220182866999999</v>
      </c>
      <c r="G33" s="45">
        <v>1.8781743</v>
      </c>
      <c r="H33" s="8"/>
      <c r="I33" s="45">
        <f t="shared" si="0"/>
        <v>0.22183216290999996</v>
      </c>
      <c r="J33" s="45">
        <f t="shared" si="1"/>
        <v>0.28788362940000001</v>
      </c>
      <c r="K33" s="45">
        <f t="shared" si="2"/>
        <v>0.23388836309999994</v>
      </c>
      <c r="L33" s="45">
        <f t="shared" si="3"/>
        <v>0.25615601330000004</v>
      </c>
      <c r="O33" s="414"/>
      <c r="P33" s="414"/>
      <c r="S33" s="414"/>
    </row>
    <row r="34" spans="1:19" x14ac:dyDescent="0.25">
      <c r="C34"/>
      <c r="H34" s="23" t="s">
        <v>404</v>
      </c>
      <c r="I34" s="6">
        <f>+SUM(I27:I33)</f>
        <v>0.40355957169000028</v>
      </c>
      <c r="J34" s="6">
        <f>+SUM(J27:J33)</f>
        <v>8.4603946599999952E-2</v>
      </c>
      <c r="K34" s="6">
        <f>+SUM(K27:K33)</f>
        <v>0.62815283363999974</v>
      </c>
      <c r="L34" s="6">
        <f>+SUM(L27:L33)</f>
        <v>0.6063233617499999</v>
      </c>
      <c r="Q34" s="414"/>
      <c r="R34" s="414"/>
    </row>
    <row r="35" spans="1:19" ht="12.75" customHeight="1" x14ac:dyDescent="0.25">
      <c r="A35" s="467" t="s">
        <v>589</v>
      </c>
      <c r="B35" s="467"/>
      <c r="C35" s="467"/>
      <c r="D35" s="467"/>
      <c r="E35" s="467"/>
      <c r="F35" s="467"/>
      <c r="G35" s="467"/>
      <c r="H35" s="467"/>
      <c r="I35" s="467"/>
      <c r="J35" s="467"/>
      <c r="K35" s="467"/>
      <c r="L35" s="467"/>
      <c r="M35" s="467"/>
    </row>
    <row r="36" spans="1:19" x14ac:dyDescent="0.25">
      <c r="A36" s="467"/>
      <c r="B36" s="467"/>
      <c r="C36" s="467"/>
      <c r="D36" s="467"/>
      <c r="E36" s="467"/>
      <c r="F36" s="467"/>
      <c r="G36" s="467"/>
      <c r="H36" s="467"/>
      <c r="I36" s="467"/>
      <c r="J36" s="467"/>
      <c r="K36" s="467"/>
      <c r="L36" s="467"/>
      <c r="M36" s="467"/>
    </row>
    <row r="37" spans="1:19" x14ac:dyDescent="0.25">
      <c r="A37" s="260" t="s">
        <v>998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</row>
    <row r="38" spans="1:19" x14ac:dyDescent="0.25">
      <c r="A38" s="149"/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</row>
    <row r="39" spans="1:19" x14ac:dyDescent="0.25">
      <c r="A39" s="149"/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</row>
    <row r="40" spans="1:19" x14ac:dyDescent="0.25">
      <c r="A40" s="4"/>
      <c r="B40" s="4" t="s">
        <v>328</v>
      </c>
      <c r="C40"/>
    </row>
    <row r="41" spans="1:19" x14ac:dyDescent="0.25">
      <c r="A41">
        <v>3.5</v>
      </c>
      <c r="B41">
        <v>0</v>
      </c>
      <c r="C41"/>
    </row>
    <row r="42" spans="1:19" x14ac:dyDescent="0.25">
      <c r="A42">
        <v>3.5</v>
      </c>
      <c r="B42">
        <v>1</v>
      </c>
      <c r="C42"/>
    </row>
    <row r="43" spans="1:19" x14ac:dyDescent="0.25">
      <c r="C43"/>
    </row>
    <row r="44" spans="1:19" x14ac:dyDescent="0.25">
      <c r="A44" s="4"/>
      <c r="B44" s="4" t="s">
        <v>328</v>
      </c>
      <c r="C44"/>
    </row>
    <row r="45" spans="1:19" x14ac:dyDescent="0.25">
      <c r="A45">
        <v>2.5</v>
      </c>
      <c r="B45" s="5">
        <v>-0.5</v>
      </c>
      <c r="C45"/>
    </row>
    <row r="46" spans="1:19" x14ac:dyDescent="0.25">
      <c r="A46">
        <v>2.5</v>
      </c>
      <c r="B46" s="5">
        <v>1</v>
      </c>
      <c r="C46"/>
    </row>
    <row r="47" spans="1:19" x14ac:dyDescent="0.25">
      <c r="C47"/>
    </row>
    <row r="48" spans="1:19" x14ac:dyDescent="0.25">
      <c r="C48"/>
    </row>
    <row r="49" spans="3:3" x14ac:dyDescent="0.25">
      <c r="C49"/>
    </row>
    <row r="50" spans="3:3" x14ac:dyDescent="0.25">
      <c r="C50"/>
    </row>
    <row r="51" spans="3:3" x14ac:dyDescent="0.25">
      <c r="C51"/>
    </row>
    <row r="52" spans="3:3" x14ac:dyDescent="0.25">
      <c r="C52"/>
    </row>
    <row r="53" spans="3:3" x14ac:dyDescent="0.25">
      <c r="C53"/>
    </row>
    <row r="54" spans="3:3" x14ac:dyDescent="0.25">
      <c r="C54"/>
    </row>
    <row r="55" spans="3:3" x14ac:dyDescent="0.25">
      <c r="C55"/>
    </row>
    <row r="56" spans="3:3" x14ac:dyDescent="0.25">
      <c r="C56"/>
    </row>
    <row r="57" spans="3:3" x14ac:dyDescent="0.25">
      <c r="C57"/>
    </row>
    <row r="58" spans="3:3" x14ac:dyDescent="0.25">
      <c r="C58"/>
    </row>
    <row r="59" spans="3:3" x14ac:dyDescent="0.25">
      <c r="C59"/>
    </row>
    <row r="60" spans="3:3" x14ac:dyDescent="0.25">
      <c r="C60"/>
    </row>
    <row r="61" spans="3:3" x14ac:dyDescent="0.25">
      <c r="C61"/>
    </row>
    <row r="62" spans="3:3" x14ac:dyDescent="0.25">
      <c r="C62"/>
    </row>
    <row r="63" spans="3:3" x14ac:dyDescent="0.25">
      <c r="C63"/>
    </row>
    <row r="64" spans="3:3" x14ac:dyDescent="0.25">
      <c r="C64"/>
    </row>
    <row r="65" spans="3:3" x14ac:dyDescent="0.25">
      <c r="C65"/>
    </row>
    <row r="66" spans="3:3" x14ac:dyDescent="0.25">
      <c r="C66"/>
    </row>
    <row r="67" spans="3:3" x14ac:dyDescent="0.25">
      <c r="C67"/>
    </row>
    <row r="68" spans="3:3" x14ac:dyDescent="0.25">
      <c r="C68"/>
    </row>
    <row r="69" spans="3:3" x14ac:dyDescent="0.25">
      <c r="C69"/>
    </row>
    <row r="70" spans="3:3" x14ac:dyDescent="0.25">
      <c r="C70"/>
    </row>
    <row r="71" spans="3:3" x14ac:dyDescent="0.25">
      <c r="C71"/>
    </row>
    <row r="72" spans="3:3" x14ac:dyDescent="0.25">
      <c r="C72"/>
    </row>
    <row r="73" spans="3:3" x14ac:dyDescent="0.25">
      <c r="C73"/>
    </row>
    <row r="74" spans="3:3" x14ac:dyDescent="0.25">
      <c r="C74"/>
    </row>
    <row r="75" spans="3:3" x14ac:dyDescent="0.25">
      <c r="C75"/>
    </row>
    <row r="76" spans="3:3" x14ac:dyDescent="0.25">
      <c r="C76"/>
    </row>
    <row r="77" spans="3:3" x14ac:dyDescent="0.25">
      <c r="C77"/>
    </row>
    <row r="78" spans="3:3" x14ac:dyDescent="0.25">
      <c r="C78"/>
    </row>
    <row r="79" spans="3:3" x14ac:dyDescent="0.25">
      <c r="C79"/>
    </row>
    <row r="80" spans="3:3" x14ac:dyDescent="0.25">
      <c r="C80"/>
    </row>
    <row r="81" spans="3:3" x14ac:dyDescent="0.25">
      <c r="C81"/>
    </row>
    <row r="82" spans="3:3" x14ac:dyDescent="0.25">
      <c r="C82"/>
    </row>
    <row r="83" spans="3:3" x14ac:dyDescent="0.25">
      <c r="C83"/>
    </row>
    <row r="84" spans="3:3" x14ac:dyDescent="0.25">
      <c r="C84"/>
    </row>
    <row r="85" spans="3:3" x14ac:dyDescent="0.25">
      <c r="C85"/>
    </row>
    <row r="86" spans="3:3" x14ac:dyDescent="0.25">
      <c r="C86"/>
    </row>
    <row r="87" spans="3:3" x14ac:dyDescent="0.25">
      <c r="C87"/>
    </row>
    <row r="88" spans="3:3" x14ac:dyDescent="0.25">
      <c r="C88"/>
    </row>
    <row r="89" spans="3:3" x14ac:dyDescent="0.25">
      <c r="C89"/>
    </row>
    <row r="90" spans="3:3" x14ac:dyDescent="0.25">
      <c r="C90"/>
    </row>
    <row r="91" spans="3:3" x14ac:dyDescent="0.25">
      <c r="C91"/>
    </row>
    <row r="92" spans="3:3" x14ac:dyDescent="0.25">
      <c r="C92"/>
    </row>
    <row r="93" spans="3:3" x14ac:dyDescent="0.25">
      <c r="C93"/>
    </row>
    <row r="94" spans="3:3" x14ac:dyDescent="0.25">
      <c r="C94"/>
    </row>
    <row r="95" spans="3:3" x14ac:dyDescent="0.25">
      <c r="C95"/>
    </row>
    <row r="96" spans="3:3" x14ac:dyDescent="0.25">
      <c r="C96"/>
    </row>
    <row r="97" spans="3:3" x14ac:dyDescent="0.25">
      <c r="C97"/>
    </row>
    <row r="98" spans="3:3" x14ac:dyDescent="0.25">
      <c r="C98"/>
    </row>
    <row r="99" spans="3:3" x14ac:dyDescent="0.25">
      <c r="C99"/>
    </row>
    <row r="100" spans="3:3" x14ac:dyDescent="0.25">
      <c r="C100"/>
    </row>
    <row r="101" spans="3:3" x14ac:dyDescent="0.25">
      <c r="C101"/>
    </row>
    <row r="102" spans="3:3" x14ac:dyDescent="0.25">
      <c r="C102"/>
    </row>
    <row r="103" spans="3:3" x14ac:dyDescent="0.25">
      <c r="C103"/>
    </row>
    <row r="104" spans="3:3" x14ac:dyDescent="0.25">
      <c r="C104"/>
    </row>
    <row r="105" spans="3:3" x14ac:dyDescent="0.25">
      <c r="C105"/>
    </row>
    <row r="106" spans="3:3" x14ac:dyDescent="0.25">
      <c r="C106"/>
    </row>
    <row r="107" spans="3:3" x14ac:dyDescent="0.25">
      <c r="C107"/>
    </row>
    <row r="108" spans="3:3" x14ac:dyDescent="0.25">
      <c r="C108"/>
    </row>
    <row r="109" spans="3:3" x14ac:dyDescent="0.25">
      <c r="C109"/>
    </row>
    <row r="110" spans="3:3" x14ac:dyDescent="0.25">
      <c r="C110"/>
    </row>
    <row r="111" spans="3:3" x14ac:dyDescent="0.25">
      <c r="C111"/>
    </row>
    <row r="112" spans="3:3" x14ac:dyDescent="0.25">
      <c r="C112"/>
    </row>
    <row r="113" spans="3:3" x14ac:dyDescent="0.25">
      <c r="C113"/>
    </row>
    <row r="114" spans="3:3" x14ac:dyDescent="0.25">
      <c r="C114"/>
    </row>
    <row r="115" spans="3:3" x14ac:dyDescent="0.25">
      <c r="C115"/>
    </row>
    <row r="116" spans="3:3" x14ac:dyDescent="0.25">
      <c r="C116"/>
    </row>
    <row r="117" spans="3:3" x14ac:dyDescent="0.25">
      <c r="C117"/>
    </row>
    <row r="118" spans="3:3" x14ac:dyDescent="0.25">
      <c r="C118"/>
    </row>
    <row r="119" spans="3:3" x14ac:dyDescent="0.25">
      <c r="C119"/>
    </row>
    <row r="120" spans="3:3" x14ac:dyDescent="0.25">
      <c r="C120"/>
    </row>
    <row r="121" spans="3:3" x14ac:dyDescent="0.25">
      <c r="C121"/>
    </row>
    <row r="122" spans="3:3" x14ac:dyDescent="0.25">
      <c r="C122"/>
    </row>
    <row r="123" spans="3:3" x14ac:dyDescent="0.25">
      <c r="C123"/>
    </row>
    <row r="124" spans="3:3" x14ac:dyDescent="0.25">
      <c r="C124"/>
    </row>
    <row r="125" spans="3:3" x14ac:dyDescent="0.25">
      <c r="C125"/>
    </row>
    <row r="126" spans="3:3" x14ac:dyDescent="0.25">
      <c r="C126"/>
    </row>
    <row r="127" spans="3:3" x14ac:dyDescent="0.25">
      <c r="C127"/>
    </row>
    <row r="128" spans="3:3" x14ac:dyDescent="0.25">
      <c r="C128"/>
    </row>
    <row r="129" spans="3:3" x14ac:dyDescent="0.25">
      <c r="C129"/>
    </row>
    <row r="130" spans="3:3" x14ac:dyDescent="0.25">
      <c r="C130"/>
    </row>
    <row r="131" spans="3:3" x14ac:dyDescent="0.25">
      <c r="C131"/>
    </row>
    <row r="132" spans="3:3" x14ac:dyDescent="0.25">
      <c r="C132"/>
    </row>
    <row r="133" spans="3:3" x14ac:dyDescent="0.25">
      <c r="C133"/>
    </row>
    <row r="134" spans="3:3" x14ac:dyDescent="0.25">
      <c r="C134"/>
    </row>
    <row r="135" spans="3:3" x14ac:dyDescent="0.25">
      <c r="C135"/>
    </row>
    <row r="136" spans="3:3" x14ac:dyDescent="0.25">
      <c r="C136"/>
    </row>
    <row r="137" spans="3:3" x14ac:dyDescent="0.25">
      <c r="C137"/>
    </row>
    <row r="138" spans="3:3" x14ac:dyDescent="0.25">
      <c r="C138"/>
    </row>
    <row r="139" spans="3:3" x14ac:dyDescent="0.25">
      <c r="C139"/>
    </row>
    <row r="140" spans="3:3" x14ac:dyDescent="0.25">
      <c r="C140"/>
    </row>
    <row r="141" spans="3:3" x14ac:dyDescent="0.25">
      <c r="C141"/>
    </row>
    <row r="142" spans="3:3" x14ac:dyDescent="0.25">
      <c r="C142"/>
    </row>
    <row r="143" spans="3:3" x14ac:dyDescent="0.25">
      <c r="C143"/>
    </row>
    <row r="144" spans="3:3" x14ac:dyDescent="0.25">
      <c r="C144"/>
    </row>
    <row r="145" spans="3:3" x14ac:dyDescent="0.25">
      <c r="C145"/>
    </row>
    <row r="146" spans="3:3" x14ac:dyDescent="0.25">
      <c r="C146"/>
    </row>
    <row r="147" spans="3:3" x14ac:dyDescent="0.25">
      <c r="C147"/>
    </row>
    <row r="148" spans="3:3" x14ac:dyDescent="0.25">
      <c r="C148"/>
    </row>
    <row r="149" spans="3:3" x14ac:dyDescent="0.25">
      <c r="C149"/>
    </row>
    <row r="150" spans="3:3" x14ac:dyDescent="0.25">
      <c r="C150"/>
    </row>
    <row r="151" spans="3:3" x14ac:dyDescent="0.25">
      <c r="C151"/>
    </row>
    <row r="152" spans="3:3" x14ac:dyDescent="0.25">
      <c r="C152"/>
    </row>
    <row r="153" spans="3:3" x14ac:dyDescent="0.25">
      <c r="C153"/>
    </row>
    <row r="154" spans="3:3" x14ac:dyDescent="0.25">
      <c r="C154"/>
    </row>
    <row r="155" spans="3:3" x14ac:dyDescent="0.25">
      <c r="C155"/>
    </row>
    <row r="156" spans="3:3" x14ac:dyDescent="0.25">
      <c r="C156"/>
    </row>
    <row r="157" spans="3:3" x14ac:dyDescent="0.25">
      <c r="C157"/>
    </row>
    <row r="158" spans="3:3" x14ac:dyDescent="0.25">
      <c r="C158"/>
    </row>
    <row r="159" spans="3:3" x14ac:dyDescent="0.25">
      <c r="C159"/>
    </row>
    <row r="160" spans="3:3" x14ac:dyDescent="0.25">
      <c r="C160"/>
    </row>
    <row r="161" spans="3:3" x14ac:dyDescent="0.25">
      <c r="C161"/>
    </row>
    <row r="162" spans="3:3" x14ac:dyDescent="0.25">
      <c r="C162"/>
    </row>
    <row r="163" spans="3:3" x14ac:dyDescent="0.25">
      <c r="C163"/>
    </row>
    <row r="164" spans="3:3" x14ac:dyDescent="0.25">
      <c r="C164"/>
    </row>
  </sheetData>
  <mergeCells count="1">
    <mergeCell ref="A35:M36"/>
  </mergeCells>
  <hyperlinks>
    <hyperlink ref="A3" location="Contents!A1" display="Return to Contents" xr:uid="{00000000-0004-0000-2400-000000000000}"/>
  </hyperlinks>
  <pageMargins left="0.75" right="0.75" top="1" bottom="1" header="0.5" footer="0.5"/>
  <pageSetup scale="90" fitToHeight="2" orientation="landscape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43"/>
  <dimension ref="A2:F56"/>
  <sheetViews>
    <sheetView zoomScale="70" zoomScaleNormal="70" workbookViewId="0"/>
  </sheetViews>
  <sheetFormatPr defaultColWidth="8.6640625" defaultRowHeight="13.8" x14ac:dyDescent="0.25"/>
  <cols>
    <col min="1" max="1" width="8.6640625" style="398"/>
    <col min="2" max="2" width="11.6640625" style="398" customWidth="1"/>
    <col min="3" max="3" width="29.5546875" style="398" customWidth="1"/>
    <col min="4" max="4" width="54.44140625" style="398" customWidth="1"/>
    <col min="5" max="5" width="38.5546875" style="398" customWidth="1"/>
    <col min="6" max="16384" width="8.6640625" style="398"/>
  </cols>
  <sheetData>
    <row r="2" spans="1:6" ht="15.6" x14ac:dyDescent="0.3">
      <c r="A2" s="31" t="s">
        <v>968</v>
      </c>
    </row>
    <row r="3" spans="1:6" x14ac:dyDescent="0.25">
      <c r="A3" s="16" t="s">
        <v>15</v>
      </c>
    </row>
    <row r="4" spans="1:6" x14ac:dyDescent="0.25">
      <c r="B4" s="433"/>
      <c r="C4" s="433"/>
      <c r="D4" s="433"/>
      <c r="E4" s="433"/>
      <c r="F4" s="433"/>
    </row>
    <row r="5" spans="1:6" x14ac:dyDescent="0.25">
      <c r="B5" s="433"/>
      <c r="C5" s="433"/>
      <c r="D5" s="433"/>
      <c r="E5" s="433"/>
      <c r="F5" s="433"/>
    </row>
    <row r="6" spans="1:6" x14ac:dyDescent="0.25">
      <c r="B6" s="433"/>
      <c r="C6" s="433"/>
      <c r="D6" s="433"/>
      <c r="E6" s="433"/>
      <c r="F6" s="433"/>
    </row>
    <row r="7" spans="1:6" x14ac:dyDescent="0.25">
      <c r="B7" s="433"/>
      <c r="C7" s="433"/>
      <c r="D7" s="433"/>
      <c r="E7" s="433"/>
      <c r="F7" s="433"/>
    </row>
    <row r="8" spans="1:6" x14ac:dyDescent="0.25">
      <c r="B8" s="433"/>
      <c r="C8" s="433"/>
      <c r="D8" s="433"/>
      <c r="E8" s="433"/>
      <c r="F8" s="433"/>
    </row>
    <row r="9" spans="1:6" x14ac:dyDescent="0.25">
      <c r="B9" s="433"/>
      <c r="C9" s="433"/>
      <c r="D9" s="433"/>
      <c r="E9" s="433"/>
      <c r="F9" s="433"/>
    </row>
    <row r="10" spans="1:6" x14ac:dyDescent="0.25">
      <c r="B10" s="433"/>
      <c r="C10" s="433"/>
      <c r="D10" s="433"/>
      <c r="E10" s="433"/>
      <c r="F10" s="433"/>
    </row>
    <row r="11" spans="1:6" x14ac:dyDescent="0.25">
      <c r="B11" s="433"/>
      <c r="C11" s="433"/>
      <c r="D11" s="433"/>
      <c r="E11" s="433"/>
      <c r="F11" s="433"/>
    </row>
    <row r="12" spans="1:6" x14ac:dyDescent="0.25">
      <c r="B12" s="433"/>
      <c r="C12" s="433"/>
      <c r="D12" s="433"/>
      <c r="E12" s="433"/>
      <c r="F12" s="433"/>
    </row>
    <row r="13" spans="1:6" x14ac:dyDescent="0.25">
      <c r="B13" s="433"/>
      <c r="C13" s="433"/>
      <c r="D13" s="433"/>
      <c r="E13" s="433"/>
      <c r="F13" s="433"/>
    </row>
    <row r="14" spans="1:6" x14ac:dyDescent="0.25">
      <c r="B14" s="433"/>
      <c r="C14" s="433"/>
      <c r="D14" s="433"/>
      <c r="E14" s="433"/>
      <c r="F14" s="433"/>
    </row>
    <row r="15" spans="1:6" x14ac:dyDescent="0.25">
      <c r="B15" s="433"/>
      <c r="C15" s="433"/>
      <c r="D15" s="433"/>
      <c r="E15" s="433"/>
      <c r="F15" s="433"/>
    </row>
    <row r="16" spans="1:6" x14ac:dyDescent="0.25">
      <c r="B16" s="433"/>
      <c r="C16" s="433"/>
      <c r="D16" s="433"/>
      <c r="E16" s="433"/>
      <c r="F16" s="433"/>
    </row>
    <row r="17" spans="2:6" x14ac:dyDescent="0.25">
      <c r="B17" s="433"/>
      <c r="C17" s="433"/>
      <c r="D17" s="433"/>
      <c r="E17" s="433"/>
      <c r="F17" s="433"/>
    </row>
    <row r="18" spans="2:6" x14ac:dyDescent="0.25">
      <c r="B18" s="433"/>
      <c r="C18" s="433"/>
      <c r="D18" s="433"/>
      <c r="E18" s="433"/>
      <c r="F18" s="433"/>
    </row>
    <row r="19" spans="2:6" x14ac:dyDescent="0.25">
      <c r="B19" s="433"/>
      <c r="C19" s="433"/>
      <c r="D19" s="433"/>
      <c r="E19" s="433"/>
      <c r="F19" s="433"/>
    </row>
    <row r="20" spans="2:6" x14ac:dyDescent="0.25">
      <c r="B20" s="433"/>
      <c r="C20" s="433"/>
      <c r="D20" s="433"/>
      <c r="E20" s="433"/>
      <c r="F20" s="433"/>
    </row>
    <row r="21" spans="2:6" x14ac:dyDescent="0.25">
      <c r="B21" s="433"/>
      <c r="C21" s="433"/>
      <c r="D21" s="433"/>
      <c r="E21" s="433"/>
      <c r="F21" s="433"/>
    </row>
    <row r="22" spans="2:6" x14ac:dyDescent="0.25">
      <c r="B22" s="433"/>
      <c r="C22" s="433"/>
      <c r="D22" s="433"/>
      <c r="E22" s="433"/>
      <c r="F22" s="433"/>
    </row>
    <row r="23" spans="2:6" x14ac:dyDescent="0.25">
      <c r="B23" s="433"/>
      <c r="C23" s="433"/>
      <c r="D23" s="433"/>
      <c r="E23" s="433"/>
      <c r="F23" s="433"/>
    </row>
    <row r="24" spans="2:6" x14ac:dyDescent="0.25">
      <c r="B24" s="433"/>
      <c r="C24" s="433"/>
      <c r="D24" s="433"/>
      <c r="E24" s="433"/>
      <c r="F24" s="433"/>
    </row>
    <row r="25" spans="2:6" x14ac:dyDescent="0.25">
      <c r="B25" s="433"/>
      <c r="C25" s="433"/>
      <c r="D25" s="433"/>
      <c r="E25" s="433"/>
      <c r="F25" s="433"/>
    </row>
    <row r="26" spans="2:6" x14ac:dyDescent="0.25">
      <c r="B26" s="433"/>
      <c r="C26" s="433"/>
      <c r="D26" s="433"/>
      <c r="E26" s="433"/>
      <c r="F26" s="433"/>
    </row>
    <row r="27" spans="2:6" x14ac:dyDescent="0.25">
      <c r="B27" s="433"/>
      <c r="C27" s="433"/>
      <c r="D27" s="433"/>
      <c r="E27" s="433"/>
      <c r="F27" s="433"/>
    </row>
    <row r="28" spans="2:6" x14ac:dyDescent="0.25">
      <c r="B28" s="433"/>
      <c r="C28" s="433"/>
      <c r="D28" s="433"/>
      <c r="E28" s="433"/>
      <c r="F28" s="433"/>
    </row>
    <row r="29" spans="2:6" x14ac:dyDescent="0.25">
      <c r="B29" s="433"/>
      <c r="C29" s="433"/>
      <c r="D29" s="433"/>
      <c r="E29" s="433"/>
      <c r="F29" s="433"/>
    </row>
    <row r="30" spans="2:6" x14ac:dyDescent="0.25">
      <c r="B30" s="433"/>
      <c r="C30" s="433"/>
      <c r="D30" s="433"/>
      <c r="E30" s="433"/>
      <c r="F30" s="433"/>
    </row>
    <row r="31" spans="2:6" x14ac:dyDescent="0.25">
      <c r="B31" s="433"/>
      <c r="C31" s="433"/>
      <c r="D31" s="433"/>
      <c r="E31" s="433"/>
      <c r="F31" s="433"/>
    </row>
    <row r="32" spans="2:6" x14ac:dyDescent="0.25">
      <c r="B32" s="433"/>
      <c r="C32" s="433"/>
      <c r="D32" s="433"/>
      <c r="E32" s="433"/>
      <c r="F32" s="433"/>
    </row>
    <row r="33" spans="2:6" x14ac:dyDescent="0.25">
      <c r="B33" s="433"/>
      <c r="C33" s="433"/>
      <c r="D33" s="433"/>
      <c r="E33" s="433"/>
      <c r="F33" s="433"/>
    </row>
    <row r="34" spans="2:6" x14ac:dyDescent="0.25">
      <c r="B34" s="433"/>
      <c r="C34" s="433"/>
      <c r="D34" s="433"/>
      <c r="E34" s="433"/>
      <c r="F34" s="433"/>
    </row>
    <row r="35" spans="2:6" x14ac:dyDescent="0.25">
      <c r="B35" s="433"/>
      <c r="C35" s="433"/>
      <c r="D35" s="433"/>
      <c r="E35" s="433"/>
      <c r="F35" s="433"/>
    </row>
    <row r="36" spans="2:6" x14ac:dyDescent="0.25">
      <c r="B36" s="433"/>
      <c r="C36" s="433"/>
      <c r="D36" s="433"/>
      <c r="E36" s="433"/>
      <c r="F36" s="433"/>
    </row>
    <row r="37" spans="2:6" x14ac:dyDescent="0.25">
      <c r="B37" s="433"/>
      <c r="C37" s="433"/>
      <c r="D37" s="433"/>
      <c r="E37" s="433"/>
      <c r="F37" s="433"/>
    </row>
    <row r="38" spans="2:6" x14ac:dyDescent="0.25">
      <c r="B38" s="433"/>
      <c r="C38" s="433"/>
      <c r="D38" s="433"/>
      <c r="E38" s="433"/>
      <c r="F38" s="433"/>
    </row>
    <row r="39" spans="2:6" x14ac:dyDescent="0.25">
      <c r="B39" s="433"/>
      <c r="C39" s="433"/>
      <c r="D39" s="433"/>
      <c r="E39" s="433"/>
      <c r="F39" s="433"/>
    </row>
    <row r="40" spans="2:6" x14ac:dyDescent="0.25">
      <c r="B40" s="433"/>
      <c r="C40" s="433"/>
      <c r="D40" s="433"/>
      <c r="E40" s="433"/>
      <c r="F40" s="433"/>
    </row>
    <row r="42" spans="2:6" x14ac:dyDescent="0.25">
      <c r="B42" s="399" t="s">
        <v>513</v>
      </c>
      <c r="C42" s="400" t="s">
        <v>514</v>
      </c>
      <c r="D42" s="400" t="s">
        <v>515</v>
      </c>
      <c r="E42" s="400" t="s">
        <v>516</v>
      </c>
    </row>
    <row r="43" spans="2:6" x14ac:dyDescent="0.25">
      <c r="B43" s="401" t="s">
        <v>142</v>
      </c>
      <c r="C43" s="402" t="s">
        <v>115</v>
      </c>
      <c r="D43" s="402" t="s">
        <v>517</v>
      </c>
      <c r="E43" s="402" t="s">
        <v>518</v>
      </c>
    </row>
    <row r="44" spans="2:6" x14ac:dyDescent="0.25">
      <c r="B44" s="401" t="s">
        <v>148</v>
      </c>
      <c r="C44" s="402" t="s">
        <v>519</v>
      </c>
      <c r="D44" s="402" t="s">
        <v>520</v>
      </c>
      <c r="E44" s="402" t="s">
        <v>521</v>
      </c>
    </row>
    <row r="45" spans="2:6" x14ac:dyDescent="0.25">
      <c r="B45" s="401" t="s">
        <v>522</v>
      </c>
      <c r="C45" s="402" t="s">
        <v>523</v>
      </c>
      <c r="D45" s="402" t="s">
        <v>524</v>
      </c>
      <c r="E45" s="402" t="s">
        <v>525</v>
      </c>
    </row>
    <row r="46" spans="2:6" x14ac:dyDescent="0.25">
      <c r="B46" s="401" t="s">
        <v>526</v>
      </c>
      <c r="C46" s="402" t="s">
        <v>527</v>
      </c>
      <c r="D46" s="402" t="s">
        <v>528</v>
      </c>
      <c r="E46" s="402" t="s">
        <v>529</v>
      </c>
    </row>
    <row r="47" spans="2:6" x14ac:dyDescent="0.25">
      <c r="B47" s="401" t="s">
        <v>119</v>
      </c>
      <c r="C47" s="402" t="s">
        <v>530</v>
      </c>
      <c r="D47" s="402" t="s">
        <v>531</v>
      </c>
      <c r="E47" s="402" t="s">
        <v>532</v>
      </c>
    </row>
    <row r="48" spans="2:6" x14ac:dyDescent="0.25">
      <c r="B48" s="401" t="s">
        <v>533</v>
      </c>
      <c r="C48" s="402" t="s">
        <v>123</v>
      </c>
      <c r="D48" s="402" t="s">
        <v>534</v>
      </c>
      <c r="E48" s="402" t="s">
        <v>535</v>
      </c>
    </row>
    <row r="49" spans="2:5" x14ac:dyDescent="0.25">
      <c r="B49" s="401" t="s">
        <v>536</v>
      </c>
      <c r="C49" s="402" t="s">
        <v>537</v>
      </c>
      <c r="D49" s="402" t="s">
        <v>538</v>
      </c>
      <c r="E49" s="402" t="s">
        <v>539</v>
      </c>
    </row>
    <row r="50" spans="2:5" x14ac:dyDescent="0.25">
      <c r="B50" s="401" t="s">
        <v>157</v>
      </c>
      <c r="C50" s="402" t="s">
        <v>540</v>
      </c>
      <c r="D50" s="402" t="s">
        <v>541</v>
      </c>
      <c r="E50" s="402" t="s">
        <v>542</v>
      </c>
    </row>
    <row r="51" spans="2:5" x14ac:dyDescent="0.25">
      <c r="B51" s="401" t="s">
        <v>543</v>
      </c>
      <c r="C51" s="402" t="s">
        <v>544</v>
      </c>
      <c r="D51" s="402" t="s">
        <v>545</v>
      </c>
      <c r="E51" s="402" t="s">
        <v>546</v>
      </c>
    </row>
    <row r="52" spans="2:5" ht="26.4" x14ac:dyDescent="0.25">
      <c r="B52" s="403" t="s">
        <v>547</v>
      </c>
      <c r="C52" s="404" t="s">
        <v>548</v>
      </c>
      <c r="D52" s="405" t="s">
        <v>549</v>
      </c>
      <c r="E52" s="404" t="s">
        <v>550</v>
      </c>
    </row>
    <row r="53" spans="2:5" ht="26.4" x14ac:dyDescent="0.25">
      <c r="B53" s="403" t="s">
        <v>111</v>
      </c>
      <c r="C53" s="404" t="s">
        <v>551</v>
      </c>
      <c r="D53" s="405" t="s">
        <v>552</v>
      </c>
      <c r="E53" s="404" t="s">
        <v>553</v>
      </c>
    </row>
    <row r="54" spans="2:5" x14ac:dyDescent="0.25">
      <c r="B54" s="406" t="s">
        <v>554</v>
      </c>
      <c r="C54" s="407" t="s">
        <v>555</v>
      </c>
      <c r="D54" s="408" t="s">
        <v>556</v>
      </c>
      <c r="E54" s="408" t="s">
        <v>556</v>
      </c>
    </row>
    <row r="55" spans="2:5" x14ac:dyDescent="0.25">
      <c r="B55" s="468" t="s">
        <v>557</v>
      </c>
      <c r="C55" s="468"/>
      <c r="D55" s="468"/>
      <c r="E55" s="468"/>
    </row>
    <row r="56" spans="2:5" x14ac:dyDescent="0.25">
      <c r="B56" s="409" t="s">
        <v>558</v>
      </c>
      <c r="C56" s="402"/>
      <c r="D56" s="402"/>
      <c r="E56" s="402"/>
    </row>
  </sheetData>
  <mergeCells count="1">
    <mergeCell ref="B55:E55"/>
  </mergeCells>
  <hyperlinks>
    <hyperlink ref="B56" r:id="rId1" xr:uid="{00000000-0004-0000-2500-000000000000}"/>
    <hyperlink ref="A3" location="Contents!A1" display="Return to Contents" xr:uid="{00000000-0004-0000-2500-000001000000}"/>
  </hyperlinks>
  <pageMargins left="0.7" right="0.7" top="0.75" bottom="0.75" header="0.3" footer="0.3"/>
  <pageSetup orientation="portrait" verticalDpi="599" r:id="rId2"/>
  <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22">
    <pageSetUpPr fitToPage="1"/>
  </sheetPr>
  <dimension ref="A2:R53"/>
  <sheetViews>
    <sheetView workbookViewId="0"/>
  </sheetViews>
  <sheetFormatPr defaultRowHeight="13.2" x14ac:dyDescent="0.25"/>
  <cols>
    <col min="17" max="17" width="34.6640625" customWidth="1"/>
    <col min="18" max="18" width="14.44140625" customWidth="1"/>
  </cols>
  <sheetData>
    <row r="2" spans="1:18" ht="15.6" x14ac:dyDescent="0.3">
      <c r="A2" s="31" t="s">
        <v>968</v>
      </c>
    </row>
    <row r="3" spans="1:18" x14ac:dyDescent="0.25">
      <c r="A3" s="201" t="s">
        <v>15</v>
      </c>
      <c r="B3" s="270"/>
      <c r="C3" s="270"/>
      <c r="D3" s="270"/>
      <c r="E3" s="270"/>
      <c r="F3" s="270"/>
      <c r="G3" s="270"/>
      <c r="H3" s="270"/>
      <c r="I3" s="270"/>
      <c r="J3" s="270"/>
    </row>
    <row r="4" spans="1:18" x14ac:dyDescent="0.25">
      <c r="B4" s="270"/>
      <c r="C4" s="270"/>
      <c r="D4" s="270"/>
      <c r="E4" s="270"/>
      <c r="F4" s="270"/>
      <c r="G4" s="270"/>
      <c r="H4" s="270"/>
      <c r="I4" s="270"/>
      <c r="J4" s="270"/>
    </row>
    <row r="5" spans="1:18" x14ac:dyDescent="0.25">
      <c r="B5" s="270"/>
      <c r="C5" s="270"/>
      <c r="D5" s="270"/>
      <c r="E5" s="270"/>
      <c r="F5" s="270"/>
      <c r="G5" s="270"/>
      <c r="H5" s="270"/>
      <c r="I5" s="270"/>
      <c r="J5" s="270"/>
      <c r="Q5" s="132" t="s">
        <v>329</v>
      </c>
      <c r="R5" s="133"/>
    </row>
    <row r="6" spans="1:18" x14ac:dyDescent="0.25">
      <c r="B6" s="270"/>
      <c r="C6" s="270"/>
      <c r="D6" s="270"/>
      <c r="E6" s="270"/>
      <c r="F6" s="270"/>
      <c r="G6" s="270"/>
      <c r="H6" s="270"/>
      <c r="I6" s="270"/>
      <c r="J6" s="270"/>
      <c r="Q6" s="168" t="s">
        <v>360</v>
      </c>
      <c r="R6" s="169" t="s">
        <v>361</v>
      </c>
    </row>
    <row r="7" spans="1:18" x14ac:dyDescent="0.25">
      <c r="B7" s="270"/>
      <c r="C7" s="270"/>
      <c r="D7" s="270"/>
      <c r="E7" s="270"/>
      <c r="F7" s="270"/>
      <c r="G7" s="270"/>
      <c r="H7" s="270"/>
      <c r="I7" s="270"/>
      <c r="J7" s="270"/>
    </row>
    <row r="8" spans="1:18" x14ac:dyDescent="0.25">
      <c r="B8" s="270"/>
      <c r="C8" s="270"/>
      <c r="D8" s="270"/>
      <c r="E8" s="270"/>
      <c r="F8" s="270"/>
      <c r="G8" s="270"/>
      <c r="H8" s="270"/>
      <c r="I8" s="270"/>
      <c r="J8" s="270"/>
    </row>
    <row r="9" spans="1:18" x14ac:dyDescent="0.25">
      <c r="B9" s="270"/>
      <c r="C9" s="270"/>
      <c r="D9" s="270"/>
      <c r="E9" s="270"/>
      <c r="F9" s="270"/>
      <c r="G9" s="270"/>
      <c r="H9" s="270"/>
      <c r="I9" s="270"/>
      <c r="J9" s="270"/>
    </row>
    <row r="10" spans="1:18" x14ac:dyDescent="0.25">
      <c r="B10" s="270"/>
      <c r="C10" s="270"/>
      <c r="D10" s="270"/>
      <c r="E10" s="270"/>
      <c r="F10" s="270"/>
      <c r="G10" s="270"/>
      <c r="H10" s="270"/>
      <c r="I10" s="270"/>
      <c r="J10" s="270"/>
    </row>
    <row r="11" spans="1:18" x14ac:dyDescent="0.25">
      <c r="B11" s="270"/>
      <c r="C11" s="270"/>
      <c r="D11" s="270"/>
      <c r="E11" s="270"/>
      <c r="F11" s="270"/>
      <c r="G11" s="270"/>
      <c r="H11" s="270"/>
      <c r="I11" s="270"/>
      <c r="J11" s="270"/>
    </row>
    <row r="12" spans="1:18" x14ac:dyDescent="0.25">
      <c r="B12" s="270"/>
      <c r="C12" s="270"/>
      <c r="D12" s="270"/>
      <c r="E12" s="270"/>
      <c r="F12" s="270"/>
      <c r="G12" s="270"/>
      <c r="H12" s="270"/>
      <c r="I12" s="270"/>
      <c r="J12" s="270"/>
    </row>
    <row r="13" spans="1:18" x14ac:dyDescent="0.25">
      <c r="B13" s="270"/>
      <c r="C13" s="270"/>
      <c r="D13" s="270"/>
      <c r="E13" s="270"/>
      <c r="F13" s="270"/>
      <c r="G13" s="270"/>
      <c r="H13" s="270"/>
      <c r="I13" s="270"/>
      <c r="J13" s="270"/>
    </row>
    <row r="14" spans="1:18" x14ac:dyDescent="0.25">
      <c r="B14" s="270"/>
      <c r="C14" s="270"/>
      <c r="D14" s="270"/>
      <c r="E14" s="270"/>
      <c r="F14" s="270"/>
      <c r="G14" s="270"/>
      <c r="H14" s="270"/>
      <c r="I14" s="270"/>
      <c r="J14" s="270"/>
    </row>
    <row r="15" spans="1:18" x14ac:dyDescent="0.25">
      <c r="B15" s="270"/>
      <c r="C15" s="270"/>
      <c r="D15" s="270"/>
      <c r="E15" s="270"/>
      <c r="F15" s="270"/>
      <c r="G15" s="270"/>
      <c r="H15" s="270"/>
      <c r="I15" s="270"/>
      <c r="J15" s="270"/>
    </row>
    <row r="16" spans="1:18" x14ac:dyDescent="0.25">
      <c r="B16" s="270"/>
      <c r="C16" s="270"/>
      <c r="D16" s="270"/>
      <c r="E16" s="270"/>
      <c r="F16" s="270"/>
      <c r="G16" s="270"/>
      <c r="H16" s="270"/>
      <c r="I16" s="270"/>
      <c r="J16" s="270"/>
    </row>
    <row r="17" spans="1:10" x14ac:dyDescent="0.25">
      <c r="B17" s="270"/>
      <c r="C17" s="270"/>
      <c r="D17" s="270"/>
      <c r="E17" s="270"/>
      <c r="F17" s="270"/>
      <c r="G17" s="270"/>
      <c r="H17" s="270"/>
      <c r="I17" s="270"/>
      <c r="J17" s="270"/>
    </row>
    <row r="18" spans="1:10" x14ac:dyDescent="0.25">
      <c r="B18" s="270"/>
      <c r="C18" s="270"/>
      <c r="D18" s="270"/>
      <c r="E18" s="270"/>
      <c r="F18" s="270"/>
      <c r="G18" s="270"/>
      <c r="H18" s="270"/>
      <c r="I18" s="270"/>
      <c r="J18" s="270"/>
    </row>
    <row r="19" spans="1:10" x14ac:dyDescent="0.25">
      <c r="B19" s="270"/>
      <c r="C19" s="270"/>
      <c r="D19" s="270"/>
      <c r="E19" s="270"/>
      <c r="F19" s="270"/>
      <c r="G19" s="270"/>
      <c r="H19" s="270"/>
      <c r="I19" s="270"/>
      <c r="J19" s="270"/>
    </row>
    <row r="20" spans="1:10" x14ac:dyDescent="0.25">
      <c r="B20" s="270"/>
      <c r="C20" s="270"/>
      <c r="D20" s="270"/>
      <c r="E20" s="270"/>
      <c r="F20" s="270"/>
      <c r="G20" s="270"/>
      <c r="H20" s="270"/>
      <c r="I20" s="270"/>
      <c r="J20" s="270"/>
    </row>
    <row r="21" spans="1:10" x14ac:dyDescent="0.25">
      <c r="B21" s="270"/>
      <c r="C21" s="270"/>
      <c r="D21" s="270"/>
      <c r="E21" s="270"/>
      <c r="F21" s="270"/>
      <c r="G21" s="270"/>
      <c r="H21" s="270"/>
      <c r="I21" s="270"/>
      <c r="J21" s="270"/>
    </row>
    <row r="22" spans="1:10" x14ac:dyDescent="0.25">
      <c r="B22" s="270"/>
      <c r="C22" s="270"/>
      <c r="D22" s="270"/>
      <c r="E22" s="270"/>
      <c r="F22" s="270"/>
      <c r="G22" s="270"/>
      <c r="H22" s="270"/>
      <c r="I22" s="270"/>
      <c r="J22" s="270"/>
    </row>
    <row r="23" spans="1:10" x14ac:dyDescent="0.25">
      <c r="B23" s="270"/>
      <c r="C23" s="270"/>
      <c r="D23" s="270"/>
      <c r="E23" s="270"/>
      <c r="F23" s="270"/>
      <c r="G23" s="270"/>
      <c r="H23" s="270"/>
      <c r="I23" s="270"/>
      <c r="J23" s="270"/>
    </row>
    <row r="24" spans="1:10" x14ac:dyDescent="0.25">
      <c r="B24" s="270"/>
      <c r="C24" s="270"/>
      <c r="D24" s="270"/>
      <c r="E24" s="270"/>
      <c r="F24" s="270"/>
      <c r="G24" s="270"/>
      <c r="H24" s="270"/>
      <c r="I24" s="270"/>
      <c r="J24" s="270"/>
    </row>
    <row r="27" spans="1:10" x14ac:dyDescent="0.25">
      <c r="A27" s="8"/>
      <c r="B27" s="54" t="s">
        <v>360</v>
      </c>
    </row>
    <row r="28" spans="1:10" x14ac:dyDescent="0.25">
      <c r="A28">
        <v>2007</v>
      </c>
      <c r="B28" s="11">
        <v>8.5243580387000001E-2</v>
      </c>
    </row>
    <row r="29" spans="1:10" x14ac:dyDescent="0.25">
      <c r="A29">
        <v>2008</v>
      </c>
      <c r="B29" s="11">
        <v>9.5419257068999994E-2</v>
      </c>
    </row>
    <row r="30" spans="1:10" x14ac:dyDescent="0.25">
      <c r="A30">
        <v>2009</v>
      </c>
      <c r="B30" s="11">
        <v>7.3664433220999997E-2</v>
      </c>
    </row>
    <row r="31" spans="1:10" x14ac:dyDescent="0.25">
      <c r="A31">
        <v>2010</v>
      </c>
      <c r="B31" s="11">
        <v>8.0700471203000002E-2</v>
      </c>
    </row>
    <row r="32" spans="1:10" x14ac:dyDescent="0.25">
      <c r="A32">
        <v>2011</v>
      </c>
      <c r="B32" s="11">
        <v>8.9277079768999998E-2</v>
      </c>
    </row>
    <row r="33" spans="1:2" x14ac:dyDescent="0.25">
      <c r="A33">
        <v>2012</v>
      </c>
      <c r="B33" s="11">
        <v>8.3382758867000001E-2</v>
      </c>
    </row>
    <row r="34" spans="1:2" x14ac:dyDescent="0.25">
      <c r="A34">
        <v>2013</v>
      </c>
      <c r="B34" s="11">
        <v>8.1523857108000003E-2</v>
      </c>
    </row>
    <row r="35" spans="1:2" x14ac:dyDescent="0.25">
      <c r="A35">
        <v>2014</v>
      </c>
      <c r="B35" s="11">
        <v>7.9236786126999997E-2</v>
      </c>
    </row>
    <row r="36" spans="1:2" x14ac:dyDescent="0.25">
      <c r="A36">
        <v>2015</v>
      </c>
      <c r="B36" s="11">
        <v>6.1705468068000001E-2</v>
      </c>
    </row>
    <row r="37" spans="1:2" x14ac:dyDescent="0.25">
      <c r="A37">
        <v>2016</v>
      </c>
      <c r="B37" s="11">
        <v>5.5263814555999997E-2</v>
      </c>
    </row>
    <row r="38" spans="1:2" x14ac:dyDescent="0.25">
      <c r="A38">
        <v>2017</v>
      </c>
      <c r="B38" s="11">
        <v>5.7939695186E-2</v>
      </c>
    </row>
    <row r="39" spans="1:2" x14ac:dyDescent="0.25">
      <c r="A39">
        <v>2018</v>
      </c>
      <c r="B39" s="11">
        <v>6.1579219209000002E-2</v>
      </c>
    </row>
    <row r="40" spans="1:2" x14ac:dyDescent="0.25">
      <c r="A40">
        <v>2019</v>
      </c>
      <c r="B40" s="11">
        <v>5.6817461712999999E-2</v>
      </c>
    </row>
    <row r="41" spans="1:2" x14ac:dyDescent="0.25">
      <c r="A41">
        <v>2020</v>
      </c>
      <c r="B41" s="11">
        <v>4.7133095354000003E-2</v>
      </c>
    </row>
    <row r="42" spans="1:2" x14ac:dyDescent="0.25">
      <c r="A42">
        <v>2021</v>
      </c>
      <c r="B42" s="11">
        <v>5.5509880929999998E-2</v>
      </c>
    </row>
    <row r="43" spans="1:2" x14ac:dyDescent="0.25">
      <c r="A43">
        <v>2022</v>
      </c>
      <c r="B43" s="11">
        <v>6.5986885147999996E-2</v>
      </c>
    </row>
    <row r="44" spans="1:2" x14ac:dyDescent="0.25">
      <c r="A44">
        <v>2023</v>
      </c>
      <c r="B44" s="11">
        <v>5.5367722007999998E-2</v>
      </c>
    </row>
    <row r="45" spans="1:2" x14ac:dyDescent="0.25">
      <c r="A45">
        <v>2024</v>
      </c>
      <c r="B45" s="11">
        <v>5.0925638943999998E-2</v>
      </c>
    </row>
    <row r="46" spans="1:2" x14ac:dyDescent="0.25">
      <c r="A46">
        <v>2025</v>
      </c>
      <c r="B46" s="11">
        <v>4.8934918596999999E-2</v>
      </c>
    </row>
    <row r="47" spans="1:2" x14ac:dyDescent="0.25">
      <c r="A47">
        <v>2026</v>
      </c>
      <c r="B47" s="11">
        <v>5.3719199566999998E-2</v>
      </c>
    </row>
    <row r="48" spans="1:2" x14ac:dyDescent="0.25">
      <c r="A48" s="8">
        <v>2027</v>
      </c>
      <c r="B48" s="11">
        <v>4.8831999718999999E-2</v>
      </c>
    </row>
    <row r="49" spans="1:2" x14ac:dyDescent="0.25">
      <c r="A49" s="260" t="s">
        <v>998</v>
      </c>
    </row>
    <row r="51" spans="1:2" x14ac:dyDescent="0.25">
      <c r="A51" s="4"/>
      <c r="B51" s="178" t="s">
        <v>328</v>
      </c>
    </row>
    <row r="52" spans="1:2" x14ac:dyDescent="0.25">
      <c r="A52">
        <v>19</v>
      </c>
      <c r="B52">
        <v>0</v>
      </c>
    </row>
    <row r="53" spans="1:2" x14ac:dyDescent="0.25">
      <c r="A53">
        <v>19</v>
      </c>
      <c r="B53">
        <v>1</v>
      </c>
    </row>
  </sheetData>
  <phoneticPr fontId="0" type="noConversion"/>
  <hyperlinks>
    <hyperlink ref="A3" location="Contents!A1" display="Return to Contents" xr:uid="{00000000-0004-0000-2600-000000000000}"/>
  </hyperlinks>
  <pageMargins left="0.75" right="0.75" top="1" bottom="1" header="0.5" footer="0.5"/>
  <pageSetup scale="90" fitToHeight="2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2"/>
  <dimension ref="A2:X167"/>
  <sheetViews>
    <sheetView zoomScaleNormal="100" workbookViewId="0"/>
  </sheetViews>
  <sheetFormatPr defaultColWidth="9.33203125" defaultRowHeight="13.2" x14ac:dyDescent="0.25"/>
  <cols>
    <col min="1" max="1" width="13.6640625" style="70" customWidth="1"/>
    <col min="2" max="2" width="10.33203125" style="70" customWidth="1"/>
    <col min="3" max="3" width="10.6640625" style="70" customWidth="1"/>
    <col min="4" max="6" width="9.33203125" style="70"/>
    <col min="7" max="7" width="13.6640625" style="70" customWidth="1"/>
    <col min="8" max="16" width="9.33203125" style="70"/>
    <col min="17" max="17" width="18.44140625" style="70" customWidth="1"/>
    <col min="18" max="18" width="14.5546875" style="70" customWidth="1"/>
    <col min="19" max="16384" width="9.33203125" style="70"/>
  </cols>
  <sheetData>
    <row r="2" spans="1:18" ht="15.6" x14ac:dyDescent="0.3">
      <c r="A2" s="31" t="s">
        <v>968</v>
      </c>
      <c r="L2" s="87"/>
      <c r="M2" s="89"/>
    </row>
    <row r="3" spans="1:18" x14ac:dyDescent="0.25">
      <c r="A3" s="16" t="s">
        <v>15</v>
      </c>
      <c r="L3" s="89"/>
    </row>
    <row r="4" spans="1:18" ht="15.6" x14ac:dyDescent="0.3">
      <c r="A4" s="31"/>
      <c r="B4" s="136"/>
      <c r="C4" s="136"/>
      <c r="D4" s="136"/>
      <c r="E4" s="136"/>
      <c r="F4" s="136"/>
      <c r="G4" s="136"/>
      <c r="H4" s="136"/>
      <c r="I4" s="136"/>
      <c r="J4" s="136"/>
      <c r="L4" s="89"/>
    </row>
    <row r="5" spans="1:18" ht="15.6" x14ac:dyDescent="0.3">
      <c r="A5" s="31"/>
      <c r="B5" s="136"/>
      <c r="C5" s="136"/>
      <c r="D5" s="136"/>
      <c r="E5" s="136"/>
      <c r="F5" s="136"/>
      <c r="G5" s="136"/>
      <c r="H5" s="136"/>
      <c r="I5" s="136"/>
      <c r="J5" s="136"/>
      <c r="Q5" s="132" t="s">
        <v>329</v>
      </c>
      <c r="R5" s="133"/>
    </row>
    <row r="6" spans="1:18" ht="15.6" x14ac:dyDescent="0.3">
      <c r="A6" s="31"/>
      <c r="B6" s="136"/>
      <c r="C6" s="136"/>
      <c r="D6" s="136"/>
      <c r="E6" s="136"/>
      <c r="F6" s="136"/>
      <c r="G6" s="136"/>
      <c r="H6" s="136"/>
      <c r="I6" s="136"/>
      <c r="J6" s="136"/>
      <c r="Q6" s="375" t="s">
        <v>363</v>
      </c>
      <c r="R6" s="195" t="s">
        <v>365</v>
      </c>
    </row>
    <row r="7" spans="1:18" ht="15.6" x14ac:dyDescent="0.3">
      <c r="A7" s="31"/>
      <c r="B7" s="136"/>
      <c r="C7" s="136"/>
      <c r="D7" s="136"/>
      <c r="E7" s="136"/>
      <c r="F7" s="136"/>
      <c r="G7" s="136"/>
      <c r="H7" s="136"/>
      <c r="I7" s="136"/>
      <c r="J7" s="136"/>
      <c r="Q7" s="197" t="s">
        <v>364</v>
      </c>
      <c r="R7" s="196" t="s">
        <v>366</v>
      </c>
    </row>
    <row r="8" spans="1:18" ht="15.6" x14ac:dyDescent="0.3">
      <c r="A8" s="31"/>
      <c r="B8" s="136"/>
      <c r="C8" s="136"/>
      <c r="D8" s="136"/>
      <c r="E8" s="136"/>
      <c r="F8" s="136"/>
      <c r="G8" s="136"/>
      <c r="H8" s="136"/>
      <c r="I8" s="136"/>
      <c r="J8" s="136"/>
    </row>
    <row r="9" spans="1:18" ht="15.6" x14ac:dyDescent="0.3">
      <c r="A9" s="31"/>
      <c r="B9" s="136"/>
      <c r="C9" s="136"/>
      <c r="D9" s="136"/>
      <c r="E9" s="136"/>
      <c r="F9" s="136"/>
      <c r="G9" s="136"/>
      <c r="H9" s="136"/>
      <c r="I9" s="136"/>
      <c r="J9" s="136"/>
    </row>
    <row r="10" spans="1:18" ht="15.6" x14ac:dyDescent="0.3">
      <c r="A10" s="31"/>
      <c r="B10" s="136"/>
      <c r="C10" s="136"/>
      <c r="D10" s="136"/>
      <c r="E10" s="136"/>
      <c r="F10" s="136"/>
      <c r="G10" s="136"/>
      <c r="H10" s="136"/>
      <c r="I10" s="136"/>
      <c r="J10" s="136"/>
    </row>
    <row r="11" spans="1:18" ht="15.6" x14ac:dyDescent="0.3">
      <c r="A11" s="31"/>
      <c r="B11" s="136"/>
      <c r="C11" s="136"/>
      <c r="D11" s="136"/>
      <c r="E11" s="136"/>
      <c r="F11" s="136"/>
      <c r="G11" s="136"/>
      <c r="H11" s="136"/>
      <c r="I11" s="136"/>
      <c r="J11" s="136"/>
    </row>
    <row r="12" spans="1:18" ht="15.6" x14ac:dyDescent="0.3">
      <c r="A12" s="31"/>
      <c r="B12" s="136"/>
      <c r="C12" s="136"/>
      <c r="D12" s="136"/>
      <c r="E12" s="136"/>
      <c r="F12" s="136"/>
      <c r="G12" s="136"/>
      <c r="H12" s="136"/>
      <c r="I12" s="136"/>
      <c r="J12" s="136"/>
    </row>
    <row r="13" spans="1:18" ht="15.6" x14ac:dyDescent="0.3">
      <c r="A13" s="31"/>
      <c r="B13" s="136"/>
      <c r="C13" s="136"/>
      <c r="D13" s="136"/>
      <c r="E13" s="136"/>
      <c r="F13" s="136"/>
      <c r="G13" s="136"/>
      <c r="H13" s="136"/>
      <c r="I13" s="136"/>
      <c r="J13" s="136"/>
    </row>
    <row r="14" spans="1:18" ht="15.6" x14ac:dyDescent="0.3">
      <c r="A14" s="31"/>
      <c r="B14" s="136"/>
      <c r="C14" s="136"/>
      <c r="D14" s="136"/>
      <c r="E14" s="136"/>
      <c r="F14" s="136"/>
      <c r="G14" s="136"/>
      <c r="H14" s="136"/>
      <c r="I14" s="136"/>
      <c r="J14" s="136"/>
    </row>
    <row r="15" spans="1:18" ht="15.6" x14ac:dyDescent="0.3">
      <c r="A15" s="31"/>
      <c r="B15" s="136"/>
      <c r="C15" s="136"/>
      <c r="D15" s="136"/>
      <c r="E15" s="136"/>
      <c r="F15" s="136"/>
      <c r="G15" s="136"/>
      <c r="H15" s="136"/>
      <c r="I15" s="136"/>
      <c r="J15" s="136"/>
    </row>
    <row r="16" spans="1:18" ht="15.6" x14ac:dyDescent="0.3">
      <c r="A16" s="31"/>
      <c r="B16" s="136"/>
      <c r="C16" s="136"/>
      <c r="D16" s="136"/>
      <c r="E16" s="136"/>
      <c r="F16" s="136"/>
      <c r="G16" s="136"/>
      <c r="H16" s="136"/>
      <c r="I16" s="136"/>
      <c r="J16" s="136"/>
    </row>
    <row r="17" spans="1:10" ht="15.6" x14ac:dyDescent="0.3">
      <c r="A17" s="31"/>
      <c r="B17" s="136"/>
      <c r="C17" s="136"/>
      <c r="D17" s="136"/>
      <c r="E17" s="136"/>
      <c r="F17" s="136"/>
      <c r="G17" s="136"/>
      <c r="H17" s="136"/>
      <c r="I17" s="136"/>
      <c r="J17" s="136"/>
    </row>
    <row r="18" spans="1:10" ht="15.6" x14ac:dyDescent="0.3">
      <c r="A18" s="31"/>
      <c r="B18" s="136"/>
      <c r="C18" s="136"/>
      <c r="D18" s="136"/>
      <c r="E18" s="136"/>
      <c r="F18" s="136"/>
      <c r="G18" s="136"/>
      <c r="H18" s="136"/>
      <c r="I18" s="136"/>
      <c r="J18" s="136"/>
    </row>
    <row r="19" spans="1:10" ht="15.6" x14ac:dyDescent="0.3">
      <c r="A19" s="31"/>
      <c r="B19" s="136"/>
      <c r="C19" s="136"/>
      <c r="D19" s="136"/>
      <c r="E19" s="136"/>
      <c r="F19" s="136"/>
      <c r="G19" s="136"/>
      <c r="H19" s="136"/>
      <c r="I19" s="136"/>
      <c r="J19" s="136"/>
    </row>
    <row r="20" spans="1:10" ht="15.6" x14ac:dyDescent="0.3">
      <c r="A20" s="31"/>
      <c r="B20" s="136"/>
      <c r="C20" s="136"/>
      <c r="D20" s="136"/>
      <c r="E20" s="136"/>
      <c r="F20" s="136"/>
      <c r="G20" s="136"/>
      <c r="H20" s="136"/>
      <c r="I20" s="136"/>
      <c r="J20" s="136"/>
    </row>
    <row r="21" spans="1:10" ht="15.6" x14ac:dyDescent="0.3">
      <c r="A21" s="31"/>
      <c r="B21" s="136"/>
      <c r="C21" s="136"/>
      <c r="D21" s="136"/>
      <c r="E21" s="136"/>
      <c r="F21" s="136"/>
      <c r="G21" s="136"/>
      <c r="H21" s="136"/>
      <c r="I21" s="136"/>
      <c r="J21" s="136"/>
    </row>
    <row r="22" spans="1:10" ht="15.6" x14ac:dyDescent="0.3">
      <c r="A22" s="31"/>
    </row>
    <row r="23" spans="1:10" ht="15" x14ac:dyDescent="0.25">
      <c r="B23" s="471" t="s">
        <v>467</v>
      </c>
      <c r="C23" s="472"/>
      <c r="D23" s="472"/>
      <c r="E23" s="472"/>
      <c r="F23" s="72"/>
    </row>
    <row r="24" spans="1:10" x14ac:dyDescent="0.25">
      <c r="A24" s="184"/>
      <c r="B24" s="211" t="s">
        <v>1013</v>
      </c>
      <c r="C24" s="211" t="s">
        <v>1014</v>
      </c>
      <c r="D24" s="211" t="s">
        <v>1015</v>
      </c>
      <c r="E24" s="211" t="s">
        <v>1016</v>
      </c>
      <c r="F24" s="212" t="s">
        <v>1017</v>
      </c>
    </row>
    <row r="25" spans="1:10" x14ac:dyDescent="0.25">
      <c r="A25" s="70" t="s">
        <v>89</v>
      </c>
      <c r="B25" s="198">
        <v>206.57469596000001</v>
      </c>
      <c r="C25" s="198">
        <v>186.49301091999999</v>
      </c>
      <c r="D25" s="198">
        <v>215.59009684</v>
      </c>
      <c r="E25" s="198">
        <v>236.96464986999999</v>
      </c>
      <c r="F25" s="379">
        <v>219.4298</v>
      </c>
      <c r="G25" s="93"/>
    </row>
    <row r="26" spans="1:10" x14ac:dyDescent="0.25">
      <c r="A26" s="70" t="s">
        <v>90</v>
      </c>
      <c r="B26" s="13">
        <v>504.64866369999999</v>
      </c>
      <c r="C26" s="13">
        <v>430.10002577</v>
      </c>
      <c r="D26" s="13">
        <v>463.66147295000002</v>
      </c>
      <c r="E26" s="13">
        <v>479.13544371</v>
      </c>
      <c r="F26" s="380">
        <v>493.863</v>
      </c>
      <c r="G26" s="93"/>
    </row>
    <row r="27" spans="1:10" x14ac:dyDescent="0.25">
      <c r="A27" s="70" t="s">
        <v>91</v>
      </c>
      <c r="B27" s="13">
        <v>624.01699600999996</v>
      </c>
      <c r="C27" s="13">
        <v>704.27032731999998</v>
      </c>
      <c r="D27" s="13">
        <v>747.64385707999998</v>
      </c>
      <c r="E27" s="13">
        <v>714.01891394999996</v>
      </c>
      <c r="F27" s="380">
        <v>725.89260000000002</v>
      </c>
      <c r="G27" s="93"/>
    </row>
    <row r="28" spans="1:10" x14ac:dyDescent="0.25">
      <c r="A28" s="70" t="s">
        <v>92</v>
      </c>
      <c r="B28" s="13">
        <v>840.79430055</v>
      </c>
      <c r="C28" s="13">
        <v>946.44775923999998</v>
      </c>
      <c r="D28" s="13">
        <v>876.20167214000003</v>
      </c>
      <c r="E28" s="13">
        <v>791.28213059999996</v>
      </c>
      <c r="F28" s="380">
        <v>836.59100000000001</v>
      </c>
      <c r="G28" s="93"/>
    </row>
    <row r="29" spans="1:10" x14ac:dyDescent="0.25">
      <c r="A29" s="70" t="s">
        <v>93</v>
      </c>
      <c r="B29" s="13">
        <v>575.84743762999994</v>
      </c>
      <c r="C29" s="13">
        <v>686.69171811000001</v>
      </c>
      <c r="D29" s="13">
        <v>653.12108231000002</v>
      </c>
      <c r="E29" s="13">
        <v>644.41217472000005</v>
      </c>
      <c r="F29" s="380">
        <v>659.28030000000001</v>
      </c>
      <c r="G29" s="93"/>
    </row>
    <row r="30" spans="1:10" x14ac:dyDescent="0.25">
      <c r="A30" s="70" t="s">
        <v>94</v>
      </c>
      <c r="B30" s="13">
        <v>489.43984014</v>
      </c>
      <c r="C30" s="13">
        <v>470.18922392000002</v>
      </c>
      <c r="D30" s="13">
        <v>401.84880156999998</v>
      </c>
      <c r="E30" s="13">
        <v>525.78963765000003</v>
      </c>
      <c r="F30" s="380">
        <v>525.41759999999999</v>
      </c>
      <c r="G30" s="93"/>
    </row>
    <row r="31" spans="1:10" x14ac:dyDescent="0.25">
      <c r="A31" s="184" t="s">
        <v>362</v>
      </c>
      <c r="B31" s="209">
        <f>+SUM(B25:B30)</f>
        <v>3241.3219339900002</v>
      </c>
      <c r="C31" s="209">
        <f>+SUM(C25:C30)</f>
        <v>3424.1920652800004</v>
      </c>
      <c r="D31" s="209">
        <f>+SUM(D25:D30)</f>
        <v>3358.06698289</v>
      </c>
      <c r="E31" s="209">
        <f>+SUM(E25:E30)</f>
        <v>3391.6029505000006</v>
      </c>
      <c r="F31" s="210">
        <f>+SUM(F25:F30)</f>
        <v>3460.4742999999999</v>
      </c>
      <c r="G31" s="93"/>
    </row>
    <row r="32" spans="1:10" x14ac:dyDescent="0.25">
      <c r="A32" s="260" t="s">
        <v>998</v>
      </c>
    </row>
    <row r="33" spans="1:24" ht="23.25" customHeight="1" x14ac:dyDescent="0.25">
      <c r="A33" s="469" t="str">
        <f>"Note: EIA calculations based on National Oceanic and Atmospheric Administration (NOAA) data."</f>
        <v>Note: EIA calculations based on National Oceanic and Atmospheric Administration (NOAA) data.</v>
      </c>
      <c r="B33" s="469"/>
      <c r="C33" s="469"/>
      <c r="D33" s="469"/>
      <c r="E33" s="469"/>
      <c r="F33" s="469"/>
      <c r="G33" s="469"/>
      <c r="H33" s="469"/>
      <c r="I33" s="469"/>
      <c r="J33" s="469"/>
      <c r="K33" s="469"/>
      <c r="X33" s="185"/>
    </row>
    <row r="34" spans="1:24" x14ac:dyDescent="0.25">
      <c r="A34" s="469"/>
      <c r="B34" s="469"/>
      <c r="C34" s="469"/>
      <c r="D34" s="469"/>
      <c r="E34" s="469"/>
      <c r="F34" s="469"/>
      <c r="G34" s="469"/>
      <c r="H34" s="469"/>
      <c r="I34" s="469"/>
      <c r="J34" s="469"/>
      <c r="K34" s="469"/>
    </row>
    <row r="35" spans="1:24" x14ac:dyDescent="0.25">
      <c r="A35" s="21"/>
    </row>
    <row r="36" spans="1:24" x14ac:dyDescent="0.25">
      <c r="A36" s="71" t="s">
        <v>169</v>
      </c>
      <c r="B36" s="470" t="s">
        <v>170</v>
      </c>
      <c r="C36" s="470"/>
      <c r="D36" s="470"/>
      <c r="E36" s="470"/>
      <c r="F36" s="470"/>
      <c r="G36" s="70" t="s">
        <v>171</v>
      </c>
      <c r="H36"/>
    </row>
    <row r="37" spans="1:24" x14ac:dyDescent="0.25">
      <c r="C37" s="73"/>
      <c r="K37" s="73"/>
    </row>
    <row r="38" spans="1:24" x14ac:dyDescent="0.25">
      <c r="A38" s="148"/>
      <c r="B38" s="148"/>
      <c r="C38" s="148"/>
      <c r="D38" s="148"/>
      <c r="I38" s="148"/>
      <c r="J38" s="148"/>
      <c r="K38" s="148"/>
      <c r="L38" s="148"/>
    </row>
    <row r="39" spans="1:24" ht="14.4" x14ac:dyDescent="0.3">
      <c r="I39" s="188"/>
      <c r="J39" s="189"/>
      <c r="K39" s="190"/>
      <c r="L39" s="190"/>
    </row>
    <row r="40" spans="1:24" ht="14.4" x14ac:dyDescent="0.3">
      <c r="I40" s="188"/>
      <c r="K40" s="190"/>
      <c r="L40" s="190"/>
    </row>
    <row r="41" spans="1:24" ht="14.4" x14ac:dyDescent="0.3">
      <c r="A41" s="191"/>
      <c r="I41" s="188"/>
      <c r="K41" s="190"/>
      <c r="L41" s="190"/>
    </row>
    <row r="42" spans="1:24" ht="14.4" x14ac:dyDescent="0.3">
      <c r="A42" s="200"/>
      <c r="B42" s="200"/>
      <c r="C42" s="200"/>
      <c r="D42" s="200"/>
      <c r="E42" s="200"/>
      <c r="I42" s="188"/>
      <c r="K42" s="190"/>
      <c r="L42" s="190"/>
    </row>
    <row r="43" spans="1:24" ht="14.4" x14ac:dyDescent="0.3">
      <c r="A43" s="191"/>
      <c r="B43" s="200"/>
      <c r="C43" s="200"/>
      <c r="D43" s="200"/>
      <c r="E43" s="200"/>
      <c r="F43" s="200"/>
      <c r="I43" s="188"/>
      <c r="K43" s="190"/>
      <c r="L43" s="190"/>
    </row>
    <row r="44" spans="1:24" ht="14.4" x14ac:dyDescent="0.3">
      <c r="A44" s="201"/>
      <c r="I44" s="188"/>
      <c r="K44" s="190"/>
      <c r="L44" s="190"/>
    </row>
    <row r="45" spans="1:24" ht="14.4" x14ac:dyDescent="0.3">
      <c r="A45" s="202"/>
      <c r="I45" s="188"/>
      <c r="K45" s="190"/>
      <c r="L45" s="190"/>
    </row>
    <row r="46" spans="1:24" ht="14.4" x14ac:dyDescent="0.3">
      <c r="B46" s="189"/>
      <c r="I46" s="188"/>
      <c r="K46" s="190"/>
      <c r="L46" s="190"/>
    </row>
    <row r="47" spans="1:24" ht="14.4" x14ac:dyDescent="0.3">
      <c r="A47" s="186"/>
      <c r="B47" s="187"/>
      <c r="C47" s="187"/>
      <c r="D47" s="187"/>
      <c r="G47" s="148"/>
      <c r="H47" s="188"/>
      <c r="J47" s="190"/>
      <c r="K47" s="190"/>
    </row>
    <row r="48" spans="1:24" ht="14.4" x14ac:dyDescent="0.3">
      <c r="G48" s="192"/>
      <c r="H48" s="188"/>
      <c r="J48" s="190"/>
      <c r="K48" s="190"/>
    </row>
    <row r="49" spans="1:11" ht="14.4" x14ac:dyDescent="0.3">
      <c r="G49" s="205"/>
      <c r="H49" s="188"/>
      <c r="J49" s="190"/>
      <c r="K49" s="190"/>
    </row>
    <row r="50" spans="1:11" ht="14.4" x14ac:dyDescent="0.3">
      <c r="C50" s="73"/>
      <c r="G50" s="205"/>
      <c r="H50" s="188"/>
      <c r="J50" s="190"/>
      <c r="K50" s="190"/>
    </row>
    <row r="51" spans="1:11" ht="14.4" x14ac:dyDescent="0.3">
      <c r="A51" s="148"/>
      <c r="B51" s="148"/>
      <c r="C51" s="148"/>
      <c r="D51" s="148"/>
      <c r="G51" s="205"/>
      <c r="H51" s="188"/>
      <c r="J51" s="190"/>
      <c r="K51" s="190"/>
    </row>
    <row r="52" spans="1:11" ht="14.4" x14ac:dyDescent="0.3">
      <c r="G52" s="205"/>
      <c r="H52" s="188"/>
      <c r="J52" s="190"/>
      <c r="K52" s="190"/>
    </row>
    <row r="53" spans="1:11" ht="14.4" x14ac:dyDescent="0.3">
      <c r="G53" s="205"/>
      <c r="H53" s="188"/>
      <c r="J53" s="190"/>
      <c r="K53" s="190"/>
    </row>
    <row r="54" spans="1:11" ht="14.4" x14ac:dyDescent="0.3">
      <c r="A54" s="191"/>
      <c r="G54" s="205"/>
      <c r="H54" s="188"/>
      <c r="J54" s="190"/>
      <c r="K54" s="190"/>
    </row>
    <row r="55" spans="1:11" ht="14.4" x14ac:dyDescent="0.3">
      <c r="A55" s="200"/>
      <c r="B55" s="200"/>
      <c r="C55" s="200"/>
      <c r="D55" s="200"/>
      <c r="E55" s="200"/>
      <c r="G55" s="205"/>
      <c r="H55" s="188"/>
      <c r="J55" s="190"/>
      <c r="K55" s="190"/>
    </row>
    <row r="56" spans="1:11" x14ac:dyDescent="0.25">
      <c r="A56" s="191"/>
      <c r="B56" s="200"/>
      <c r="C56" s="200"/>
      <c r="D56" s="200"/>
      <c r="E56" s="200"/>
      <c r="F56" s="200"/>
      <c r="G56" s="205"/>
    </row>
    <row r="57" spans="1:11" x14ac:dyDescent="0.25">
      <c r="A57" s="201"/>
      <c r="G57" s="205"/>
    </row>
    <row r="58" spans="1:11" x14ac:dyDescent="0.25">
      <c r="A58" s="193"/>
      <c r="B58" s="203"/>
      <c r="C58" s="206"/>
      <c r="D58" s="203"/>
      <c r="E58" s="204"/>
      <c r="F58" s="204"/>
      <c r="G58" s="205"/>
    </row>
    <row r="59" spans="1:11" x14ac:dyDescent="0.25">
      <c r="A59" s="193"/>
      <c r="B59" s="203"/>
      <c r="C59" s="206"/>
      <c r="D59" s="203"/>
      <c r="E59" s="204"/>
      <c r="F59" s="204"/>
      <c r="G59" s="205"/>
    </row>
    <row r="60" spans="1:11" x14ac:dyDescent="0.25">
      <c r="A60" s="193"/>
      <c r="B60" s="203"/>
      <c r="C60" s="206"/>
      <c r="D60" s="203"/>
      <c r="E60" s="204"/>
      <c r="F60" s="204"/>
      <c r="G60" s="205"/>
    </row>
    <row r="61" spans="1:11" x14ac:dyDescent="0.25">
      <c r="A61" s="193"/>
      <c r="B61" s="203"/>
      <c r="C61" s="206"/>
      <c r="D61" s="203"/>
      <c r="E61" s="204"/>
      <c r="F61" s="204"/>
      <c r="G61" s="205"/>
    </row>
    <row r="62" spans="1:11" x14ac:dyDescent="0.25">
      <c r="A62" s="193"/>
      <c r="B62" s="203"/>
      <c r="C62" s="206"/>
      <c r="D62" s="203"/>
      <c r="E62" s="204"/>
      <c r="F62" s="204"/>
      <c r="G62" s="205"/>
    </row>
    <row r="63" spans="1:11" x14ac:dyDescent="0.25">
      <c r="A63" s="193"/>
      <c r="B63" s="203"/>
      <c r="C63" s="206"/>
      <c r="D63" s="203"/>
      <c r="E63" s="204"/>
      <c r="F63" s="204"/>
      <c r="G63" s="205"/>
    </row>
    <row r="64" spans="1:11" x14ac:dyDescent="0.25">
      <c r="A64" s="193"/>
      <c r="B64" s="203"/>
      <c r="C64" s="207"/>
      <c r="D64" s="203"/>
    </row>
    <row r="65" spans="1:4" x14ac:dyDescent="0.25">
      <c r="A65" s="193"/>
      <c r="B65" s="203"/>
      <c r="C65" s="207"/>
      <c r="D65" s="203"/>
    </row>
    <row r="66" spans="1:4" x14ac:dyDescent="0.25">
      <c r="A66" s="193"/>
      <c r="B66" s="203"/>
      <c r="C66" s="207"/>
      <c r="D66" s="203"/>
    </row>
    <row r="67" spans="1:4" x14ac:dyDescent="0.25">
      <c r="A67" s="193"/>
      <c r="B67" s="203"/>
      <c r="C67" s="207"/>
      <c r="D67" s="203"/>
    </row>
    <row r="68" spans="1:4" x14ac:dyDescent="0.25">
      <c r="A68" s="193"/>
      <c r="B68" s="203"/>
      <c r="C68" s="207"/>
      <c r="D68" s="203"/>
    </row>
    <row r="69" spans="1:4" x14ac:dyDescent="0.25">
      <c r="A69" s="193"/>
      <c r="B69" s="203"/>
      <c r="C69" s="207"/>
      <c r="D69" s="203"/>
    </row>
    <row r="70" spans="1:4" x14ac:dyDescent="0.25">
      <c r="A70" s="193"/>
      <c r="B70" s="203"/>
      <c r="C70" s="207"/>
      <c r="D70" s="203"/>
    </row>
    <row r="71" spans="1:4" x14ac:dyDescent="0.25">
      <c r="A71" s="193"/>
      <c r="B71" s="203"/>
      <c r="C71" s="207"/>
      <c r="D71" s="203"/>
    </row>
    <row r="72" spans="1:4" x14ac:dyDescent="0.25">
      <c r="A72" s="193"/>
      <c r="B72" s="203"/>
      <c r="C72" s="207"/>
      <c r="D72" s="203"/>
    </row>
    <row r="73" spans="1:4" x14ac:dyDescent="0.25">
      <c r="A73" s="193"/>
      <c r="B73" s="203"/>
      <c r="C73" s="207"/>
      <c r="D73" s="203"/>
    </row>
    <row r="74" spans="1:4" x14ac:dyDescent="0.25">
      <c r="A74" s="193"/>
      <c r="B74" s="203"/>
      <c r="C74" s="207"/>
      <c r="D74" s="203"/>
    </row>
    <row r="75" spans="1:4" x14ac:dyDescent="0.25">
      <c r="A75" s="193"/>
      <c r="B75" s="203"/>
      <c r="C75" s="207"/>
      <c r="D75" s="203"/>
    </row>
    <row r="76" spans="1:4" x14ac:dyDescent="0.25">
      <c r="A76" s="193"/>
      <c r="B76" s="203"/>
      <c r="C76" s="207"/>
      <c r="D76" s="203"/>
    </row>
    <row r="77" spans="1:4" x14ac:dyDescent="0.25">
      <c r="A77" s="193"/>
      <c r="B77" s="203"/>
      <c r="C77" s="207"/>
      <c r="D77" s="203"/>
    </row>
    <row r="78" spans="1:4" x14ac:dyDescent="0.25">
      <c r="A78" s="193"/>
      <c r="B78" s="203"/>
      <c r="C78" s="207"/>
      <c r="D78" s="203"/>
    </row>
    <row r="79" spans="1:4" x14ac:dyDescent="0.25">
      <c r="A79" s="193"/>
      <c r="B79" s="203"/>
      <c r="C79" s="207"/>
      <c r="D79" s="203"/>
    </row>
    <row r="80" spans="1:4" x14ac:dyDescent="0.25">
      <c r="A80" s="193"/>
      <c r="B80" s="203"/>
      <c r="C80" s="207"/>
      <c r="D80" s="203"/>
    </row>
    <row r="81" spans="1:4" x14ac:dyDescent="0.25">
      <c r="A81" s="193"/>
      <c r="B81" s="203"/>
      <c r="C81" s="207"/>
      <c r="D81" s="203"/>
    </row>
    <row r="82" spans="1:4" x14ac:dyDescent="0.25">
      <c r="A82" s="193"/>
      <c r="B82" s="203"/>
      <c r="C82" s="207"/>
      <c r="D82" s="203"/>
    </row>
    <row r="83" spans="1:4" x14ac:dyDescent="0.25">
      <c r="A83" s="193"/>
      <c r="B83" s="203"/>
      <c r="C83" s="207"/>
      <c r="D83" s="203"/>
    </row>
    <row r="84" spans="1:4" x14ac:dyDescent="0.25">
      <c r="A84" s="193"/>
      <c r="B84" s="203"/>
      <c r="C84" s="207"/>
      <c r="D84" s="203"/>
    </row>
    <row r="85" spans="1:4" x14ac:dyDescent="0.25">
      <c r="A85" s="193"/>
      <c r="B85" s="203"/>
      <c r="C85" s="207"/>
      <c r="D85" s="203"/>
    </row>
    <row r="86" spans="1:4" x14ac:dyDescent="0.25">
      <c r="A86" s="193"/>
      <c r="B86" s="203"/>
      <c r="C86" s="207"/>
      <c r="D86" s="203"/>
    </row>
    <row r="87" spans="1:4" x14ac:dyDescent="0.25">
      <c r="A87" s="193"/>
      <c r="B87" s="203"/>
      <c r="C87" s="207"/>
      <c r="D87" s="203"/>
    </row>
    <row r="88" spans="1:4" x14ac:dyDescent="0.25">
      <c r="A88" s="193"/>
      <c r="B88" s="203"/>
      <c r="C88" s="207"/>
      <c r="D88" s="203"/>
    </row>
    <row r="89" spans="1:4" x14ac:dyDescent="0.25">
      <c r="A89" s="193"/>
      <c r="B89" s="203"/>
      <c r="C89" s="208"/>
      <c r="D89" s="203"/>
    </row>
    <row r="90" spans="1:4" x14ac:dyDescent="0.25">
      <c r="A90" s="193"/>
      <c r="B90" s="203"/>
      <c r="C90" s="207"/>
      <c r="D90" s="203"/>
    </row>
    <row r="91" spans="1:4" x14ac:dyDescent="0.25">
      <c r="A91" s="193"/>
      <c r="B91" s="203"/>
      <c r="C91" s="207"/>
      <c r="D91" s="203"/>
    </row>
    <row r="92" spans="1:4" x14ac:dyDescent="0.25">
      <c r="A92" s="193"/>
      <c r="B92" s="203"/>
      <c r="C92" s="207"/>
      <c r="D92" s="203"/>
    </row>
    <row r="93" spans="1:4" x14ac:dyDescent="0.25">
      <c r="A93" s="193"/>
      <c r="B93" s="203"/>
      <c r="C93" s="207"/>
      <c r="D93" s="203"/>
    </row>
    <row r="94" spans="1:4" x14ac:dyDescent="0.25">
      <c r="A94" s="193"/>
      <c r="B94" s="203"/>
      <c r="C94" s="207"/>
      <c r="D94" s="203"/>
    </row>
    <row r="95" spans="1:4" x14ac:dyDescent="0.25">
      <c r="A95" s="193"/>
      <c r="B95" s="203"/>
      <c r="C95" s="207"/>
      <c r="D95" s="203"/>
    </row>
    <row r="96" spans="1:4" x14ac:dyDescent="0.25">
      <c r="A96" s="193"/>
      <c r="B96" s="203"/>
      <c r="C96" s="207"/>
      <c r="D96" s="203"/>
    </row>
    <row r="97" spans="1:4" x14ac:dyDescent="0.25">
      <c r="A97" s="193"/>
      <c r="B97" s="203"/>
      <c r="C97" s="207"/>
      <c r="D97" s="203"/>
    </row>
    <row r="98" spans="1:4" x14ac:dyDescent="0.25">
      <c r="A98" s="193"/>
      <c r="B98" s="203"/>
      <c r="C98" s="207"/>
      <c r="D98" s="203"/>
    </row>
    <row r="99" spans="1:4" x14ac:dyDescent="0.25">
      <c r="A99" s="193"/>
      <c r="B99" s="203"/>
      <c r="C99" s="207"/>
      <c r="D99" s="203"/>
    </row>
    <row r="100" spans="1:4" x14ac:dyDescent="0.25">
      <c r="A100" s="193"/>
      <c r="B100" s="203"/>
      <c r="D100" s="203"/>
    </row>
    <row r="101" spans="1:4" x14ac:dyDescent="0.25">
      <c r="A101" s="193"/>
      <c r="B101" s="203"/>
      <c r="D101" s="203"/>
    </row>
    <row r="102" spans="1:4" x14ac:dyDescent="0.25">
      <c r="A102" s="193"/>
      <c r="B102" s="203"/>
      <c r="D102" s="203"/>
    </row>
    <row r="103" spans="1:4" x14ac:dyDescent="0.25">
      <c r="A103" s="193"/>
      <c r="B103" s="203"/>
      <c r="D103" s="203"/>
    </row>
    <row r="104" spans="1:4" x14ac:dyDescent="0.25">
      <c r="A104" s="193"/>
      <c r="B104" s="203"/>
      <c r="D104" s="203"/>
    </row>
    <row r="105" spans="1:4" x14ac:dyDescent="0.25">
      <c r="A105" s="193"/>
      <c r="B105" s="203"/>
      <c r="D105" s="203"/>
    </row>
    <row r="106" spans="1:4" x14ac:dyDescent="0.25">
      <c r="A106" s="193"/>
      <c r="B106" s="203"/>
      <c r="D106" s="203"/>
    </row>
    <row r="107" spans="1:4" x14ac:dyDescent="0.25">
      <c r="A107" s="193"/>
      <c r="B107" s="203"/>
      <c r="D107" s="203"/>
    </row>
    <row r="108" spans="1:4" x14ac:dyDescent="0.25">
      <c r="A108" s="193"/>
      <c r="B108" s="203"/>
      <c r="D108" s="203"/>
    </row>
    <row r="109" spans="1:4" x14ac:dyDescent="0.25">
      <c r="A109" s="193"/>
      <c r="B109" s="203"/>
      <c r="D109" s="203"/>
    </row>
    <row r="110" spans="1:4" x14ac:dyDescent="0.25">
      <c r="A110" s="193"/>
      <c r="B110" s="203"/>
      <c r="D110" s="203"/>
    </row>
    <row r="111" spans="1:4" x14ac:dyDescent="0.25">
      <c r="A111" s="193"/>
      <c r="B111" s="203"/>
      <c r="D111" s="203"/>
    </row>
    <row r="112" spans="1:4" x14ac:dyDescent="0.25">
      <c r="A112" s="194"/>
    </row>
    <row r="113" spans="1:1" x14ac:dyDescent="0.25">
      <c r="A113" s="194"/>
    </row>
    <row r="114" spans="1:1" x14ac:dyDescent="0.25">
      <c r="A114" s="194"/>
    </row>
    <row r="115" spans="1:1" x14ac:dyDescent="0.25">
      <c r="A115" s="194"/>
    </row>
    <row r="116" spans="1:1" x14ac:dyDescent="0.25">
      <c r="A116" s="194"/>
    </row>
    <row r="117" spans="1:1" x14ac:dyDescent="0.25">
      <c r="A117" s="194"/>
    </row>
    <row r="118" spans="1:1" x14ac:dyDescent="0.25">
      <c r="A118" s="194"/>
    </row>
    <row r="119" spans="1:1" x14ac:dyDescent="0.25">
      <c r="A119" s="194"/>
    </row>
    <row r="120" spans="1:1" x14ac:dyDescent="0.25">
      <c r="A120" s="194"/>
    </row>
    <row r="121" spans="1:1" x14ac:dyDescent="0.25">
      <c r="A121" s="194"/>
    </row>
    <row r="122" spans="1:1" x14ac:dyDescent="0.25">
      <c r="A122" s="194"/>
    </row>
    <row r="123" spans="1:1" x14ac:dyDescent="0.25">
      <c r="A123" s="194"/>
    </row>
    <row r="124" spans="1:1" x14ac:dyDescent="0.25">
      <c r="A124" s="194"/>
    </row>
    <row r="125" spans="1:1" x14ac:dyDescent="0.25">
      <c r="A125" s="194"/>
    </row>
    <row r="126" spans="1:1" x14ac:dyDescent="0.25">
      <c r="A126" s="194"/>
    </row>
    <row r="127" spans="1:1" x14ac:dyDescent="0.25">
      <c r="A127" s="194"/>
    </row>
    <row r="128" spans="1:1" x14ac:dyDescent="0.25">
      <c r="A128" s="194"/>
    </row>
    <row r="129" spans="1:2" x14ac:dyDescent="0.25">
      <c r="A129" s="194"/>
    </row>
    <row r="130" spans="1:2" x14ac:dyDescent="0.25">
      <c r="A130" s="194"/>
    </row>
    <row r="131" spans="1:2" x14ac:dyDescent="0.25">
      <c r="A131" s="194"/>
    </row>
    <row r="132" spans="1:2" x14ac:dyDescent="0.25">
      <c r="A132" s="194"/>
    </row>
    <row r="133" spans="1:2" x14ac:dyDescent="0.25">
      <c r="A133" s="194"/>
    </row>
    <row r="134" spans="1:2" x14ac:dyDescent="0.25">
      <c r="A134" s="194"/>
    </row>
    <row r="135" spans="1:2" x14ac:dyDescent="0.25">
      <c r="A135" s="194"/>
    </row>
    <row r="136" spans="1:2" x14ac:dyDescent="0.25">
      <c r="A136" s="194"/>
    </row>
    <row r="137" spans="1:2" x14ac:dyDescent="0.25">
      <c r="A137" s="194"/>
    </row>
    <row r="138" spans="1:2" x14ac:dyDescent="0.25">
      <c r="A138" s="194"/>
    </row>
    <row r="139" spans="1:2" x14ac:dyDescent="0.25">
      <c r="A139" s="194"/>
    </row>
    <row r="140" spans="1:2" x14ac:dyDescent="0.25">
      <c r="B140" s="194"/>
    </row>
    <row r="141" spans="1:2" x14ac:dyDescent="0.25">
      <c r="B141" s="194"/>
    </row>
    <row r="142" spans="1:2" x14ac:dyDescent="0.25">
      <c r="B142" s="194"/>
    </row>
    <row r="143" spans="1:2" x14ac:dyDescent="0.25">
      <c r="B143" s="194"/>
    </row>
    <row r="144" spans="1:2" x14ac:dyDescent="0.25">
      <c r="B144" s="194"/>
    </row>
    <row r="145" spans="2:2" x14ac:dyDescent="0.25">
      <c r="B145" s="194"/>
    </row>
    <row r="146" spans="2:2" x14ac:dyDescent="0.25">
      <c r="B146" s="194"/>
    </row>
    <row r="147" spans="2:2" x14ac:dyDescent="0.25">
      <c r="B147" s="194"/>
    </row>
    <row r="148" spans="2:2" x14ac:dyDescent="0.25">
      <c r="B148" s="194"/>
    </row>
    <row r="149" spans="2:2" x14ac:dyDescent="0.25">
      <c r="B149" s="194"/>
    </row>
    <row r="150" spans="2:2" x14ac:dyDescent="0.25">
      <c r="B150" s="194"/>
    </row>
    <row r="151" spans="2:2" x14ac:dyDescent="0.25">
      <c r="B151" s="194"/>
    </row>
    <row r="152" spans="2:2" x14ac:dyDescent="0.25">
      <c r="B152" s="194"/>
    </row>
    <row r="153" spans="2:2" x14ac:dyDescent="0.25">
      <c r="B153" s="194"/>
    </row>
    <row r="154" spans="2:2" x14ac:dyDescent="0.25">
      <c r="B154" s="194"/>
    </row>
    <row r="155" spans="2:2" x14ac:dyDescent="0.25">
      <c r="B155" s="194"/>
    </row>
    <row r="156" spans="2:2" x14ac:dyDescent="0.25">
      <c r="B156" s="194"/>
    </row>
    <row r="157" spans="2:2" x14ac:dyDescent="0.25">
      <c r="B157" s="194"/>
    </row>
    <row r="158" spans="2:2" x14ac:dyDescent="0.25">
      <c r="B158" s="194"/>
    </row>
    <row r="159" spans="2:2" x14ac:dyDescent="0.25">
      <c r="B159" s="194"/>
    </row>
    <row r="160" spans="2:2" x14ac:dyDescent="0.25">
      <c r="B160" s="194"/>
    </row>
    <row r="161" spans="2:2" x14ac:dyDescent="0.25">
      <c r="B161" s="194"/>
    </row>
    <row r="162" spans="2:2" x14ac:dyDescent="0.25">
      <c r="B162" s="194"/>
    </row>
    <row r="163" spans="2:2" x14ac:dyDescent="0.25">
      <c r="B163" s="194"/>
    </row>
    <row r="164" spans="2:2" x14ac:dyDescent="0.25">
      <c r="B164" s="194"/>
    </row>
    <row r="165" spans="2:2" x14ac:dyDescent="0.25">
      <c r="B165" s="194"/>
    </row>
    <row r="166" spans="2:2" x14ac:dyDescent="0.25">
      <c r="B166" s="194"/>
    </row>
    <row r="167" spans="2:2" x14ac:dyDescent="0.25">
      <c r="B167" s="194"/>
    </row>
  </sheetData>
  <mergeCells count="3">
    <mergeCell ref="A33:K34"/>
    <mergeCell ref="B36:F36"/>
    <mergeCell ref="B23:E23"/>
  </mergeCells>
  <hyperlinks>
    <hyperlink ref="B36" r:id="rId1" xr:uid="{00000000-0004-0000-2700-000000000000}"/>
    <hyperlink ref="A3" location="Contents!A1" display="Return to Contents" xr:uid="{00000000-0004-0000-2700-000001000000}"/>
  </hyperlinks>
  <pageMargins left="0.7" right="0.7" top="0.75" bottom="0.75" header="0.3" footer="0.3"/>
  <pageSetup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/>
  <dimension ref="A1:R81"/>
  <sheetViews>
    <sheetView workbookViewId="0"/>
  </sheetViews>
  <sheetFormatPr defaultRowHeight="13.2" x14ac:dyDescent="0.25"/>
  <cols>
    <col min="17" max="17" width="16.6640625" customWidth="1"/>
    <col min="18" max="18" width="17.5546875" customWidth="1"/>
  </cols>
  <sheetData>
    <row r="1" spans="1:18" x14ac:dyDescent="0.25">
      <c r="M1" s="21"/>
    </row>
    <row r="2" spans="1:18" ht="15.6" x14ac:dyDescent="0.3">
      <c r="A2" s="31" t="s">
        <v>968</v>
      </c>
      <c r="M2" s="21"/>
    </row>
    <row r="3" spans="1:18" x14ac:dyDescent="0.25">
      <c r="A3" s="16" t="s">
        <v>15</v>
      </c>
      <c r="M3" s="21"/>
    </row>
    <row r="4" spans="1:18" x14ac:dyDescent="0.25">
      <c r="B4" s="270"/>
      <c r="C4" s="270"/>
      <c r="D4" s="270"/>
      <c r="E4" s="270"/>
      <c r="F4" s="270"/>
      <c r="G4" s="270"/>
      <c r="H4" s="270"/>
      <c r="I4" s="270"/>
      <c r="J4" s="270"/>
      <c r="K4" s="270"/>
    </row>
    <row r="5" spans="1:18" x14ac:dyDescent="0.25">
      <c r="B5" s="270"/>
      <c r="C5" s="270"/>
      <c r="D5" s="270"/>
      <c r="E5" s="270"/>
      <c r="F5" s="270"/>
      <c r="G5" s="270"/>
      <c r="H5" s="270"/>
      <c r="I5" s="270"/>
      <c r="J5" s="270"/>
      <c r="K5" s="270"/>
      <c r="Q5" s="132" t="s">
        <v>329</v>
      </c>
      <c r="R5" s="133"/>
    </row>
    <row r="6" spans="1:18" ht="25.5" customHeight="1" x14ac:dyDescent="0.25">
      <c r="B6" s="270"/>
      <c r="C6" s="270"/>
      <c r="D6" s="270"/>
      <c r="E6" s="270"/>
      <c r="F6" s="270"/>
      <c r="G6" s="270"/>
      <c r="H6" s="270"/>
      <c r="I6" s="270"/>
      <c r="J6" s="270"/>
      <c r="K6" s="270"/>
      <c r="Q6" s="156" t="s">
        <v>390</v>
      </c>
      <c r="R6" s="155" t="s">
        <v>312</v>
      </c>
    </row>
    <row r="7" spans="1:18" x14ac:dyDescent="0.25">
      <c r="B7" s="270"/>
      <c r="C7" s="270"/>
      <c r="D7" s="270"/>
      <c r="E7" s="270"/>
      <c r="F7" s="270"/>
      <c r="G7" s="270"/>
      <c r="H7" s="270"/>
      <c r="I7" s="270"/>
      <c r="J7" s="270"/>
      <c r="K7" s="270"/>
      <c r="Q7" s="156" t="s">
        <v>17</v>
      </c>
      <c r="R7" s="134" t="s">
        <v>289</v>
      </c>
    </row>
    <row r="8" spans="1:18" x14ac:dyDescent="0.25">
      <c r="B8" s="270"/>
      <c r="C8" s="270"/>
      <c r="D8" s="270"/>
      <c r="E8" s="270"/>
      <c r="F8" s="270"/>
      <c r="G8" s="270"/>
      <c r="H8" s="270"/>
      <c r="I8" s="270"/>
      <c r="J8" s="270"/>
      <c r="K8" s="270"/>
      <c r="Q8" s="228" t="s">
        <v>306</v>
      </c>
      <c r="R8" s="160" t="s">
        <v>305</v>
      </c>
    </row>
    <row r="9" spans="1:18" x14ac:dyDescent="0.25">
      <c r="B9" s="270"/>
      <c r="C9" s="270"/>
      <c r="D9" s="270"/>
      <c r="E9" s="270"/>
      <c r="F9" s="270"/>
      <c r="G9" s="270"/>
      <c r="H9" s="270"/>
      <c r="I9" s="270"/>
      <c r="J9" s="270"/>
      <c r="K9" s="270"/>
      <c r="Q9" s="235" t="s">
        <v>308</v>
      </c>
      <c r="R9" s="162" t="s">
        <v>307</v>
      </c>
    </row>
    <row r="10" spans="1:18" x14ac:dyDescent="0.25">
      <c r="B10" s="270"/>
      <c r="C10" s="270"/>
      <c r="D10" s="270"/>
      <c r="E10" s="270"/>
      <c r="F10" s="270"/>
      <c r="G10" s="270"/>
      <c r="H10" s="270"/>
      <c r="I10" s="270"/>
      <c r="J10" s="270"/>
      <c r="K10" s="270"/>
    </row>
    <row r="11" spans="1:18" x14ac:dyDescent="0.25">
      <c r="B11" s="270"/>
      <c r="C11" s="270"/>
      <c r="D11" s="270"/>
      <c r="E11" s="270"/>
      <c r="F11" s="270"/>
      <c r="G11" s="270"/>
      <c r="H11" s="270"/>
      <c r="I11" s="270"/>
      <c r="J11" s="270"/>
      <c r="K11" s="270"/>
    </row>
    <row r="12" spans="1:18" x14ac:dyDescent="0.25">
      <c r="B12" s="270"/>
      <c r="C12" s="270"/>
      <c r="D12" s="270"/>
      <c r="E12" s="270"/>
      <c r="F12" s="270"/>
      <c r="G12" s="270"/>
      <c r="H12" s="270"/>
      <c r="I12" s="270"/>
      <c r="J12" s="270"/>
      <c r="K12" s="270"/>
    </row>
    <row r="13" spans="1:18" x14ac:dyDescent="0.25">
      <c r="B13" s="270"/>
      <c r="C13" s="270"/>
      <c r="D13" s="270"/>
      <c r="E13" s="270"/>
      <c r="F13" s="270"/>
      <c r="G13" s="270"/>
      <c r="H13" s="270"/>
      <c r="I13" s="270"/>
      <c r="J13" s="270"/>
      <c r="K13" s="270"/>
    </row>
    <row r="14" spans="1:18" x14ac:dyDescent="0.25">
      <c r="B14" s="270"/>
      <c r="C14" s="270"/>
      <c r="D14" s="270"/>
      <c r="E14" s="270"/>
      <c r="F14" s="270"/>
      <c r="G14" s="270"/>
      <c r="H14" s="270"/>
      <c r="I14" s="270"/>
      <c r="J14" s="270"/>
      <c r="K14" s="270"/>
    </row>
    <row r="15" spans="1:18" x14ac:dyDescent="0.25">
      <c r="B15" s="270"/>
      <c r="C15" s="270"/>
      <c r="D15" s="270"/>
      <c r="E15" s="270"/>
      <c r="F15" s="270"/>
      <c r="G15" s="270"/>
      <c r="H15" s="270"/>
      <c r="I15" s="270"/>
      <c r="J15" s="270"/>
      <c r="K15" s="270"/>
    </row>
    <row r="16" spans="1:18" x14ac:dyDescent="0.25">
      <c r="B16" s="270"/>
      <c r="C16" s="270"/>
      <c r="D16" s="270"/>
      <c r="E16" s="270"/>
      <c r="F16" s="270"/>
      <c r="G16" s="270"/>
      <c r="H16" s="270"/>
      <c r="I16" s="270"/>
      <c r="J16" s="270"/>
      <c r="K16" s="270"/>
    </row>
    <row r="17" spans="1:11" x14ac:dyDescent="0.25">
      <c r="B17" s="270"/>
      <c r="C17" s="270"/>
      <c r="D17" s="270"/>
      <c r="E17" s="270"/>
      <c r="F17" s="270"/>
      <c r="G17" s="270"/>
      <c r="H17" s="270"/>
      <c r="I17" s="270"/>
      <c r="J17" s="270"/>
      <c r="K17" s="270"/>
    </row>
    <row r="18" spans="1:11" x14ac:dyDescent="0.25">
      <c r="B18" s="270"/>
      <c r="C18" s="270"/>
      <c r="D18" s="270"/>
      <c r="E18" s="270"/>
      <c r="F18" s="270"/>
      <c r="G18" s="270"/>
      <c r="H18" s="270"/>
      <c r="I18" s="270"/>
      <c r="J18" s="270"/>
      <c r="K18" s="270"/>
    </row>
    <row r="19" spans="1:11" x14ac:dyDescent="0.25">
      <c r="B19" s="270"/>
      <c r="C19" s="270"/>
      <c r="D19" s="270"/>
      <c r="E19" s="270"/>
      <c r="F19" s="270"/>
      <c r="G19" s="270"/>
      <c r="H19" s="270"/>
      <c r="I19" s="270"/>
      <c r="J19" s="270"/>
      <c r="K19" s="270"/>
    </row>
    <row r="20" spans="1:11" x14ac:dyDescent="0.25">
      <c r="B20" s="270"/>
      <c r="C20" s="270"/>
      <c r="D20" s="270"/>
      <c r="E20" s="270"/>
      <c r="F20" s="270"/>
      <c r="G20" s="270"/>
      <c r="H20" s="270"/>
      <c r="I20" s="270"/>
      <c r="J20" s="270"/>
      <c r="K20" s="270"/>
    </row>
    <row r="21" spans="1:11" x14ac:dyDescent="0.25">
      <c r="B21" s="270"/>
      <c r="C21" s="270"/>
      <c r="D21" s="270"/>
      <c r="E21" s="270"/>
      <c r="F21" s="270"/>
      <c r="G21" s="270"/>
      <c r="H21" s="270"/>
      <c r="I21" s="270"/>
      <c r="J21" s="270"/>
      <c r="K21" s="270"/>
    </row>
    <row r="22" spans="1:11" x14ac:dyDescent="0.25">
      <c r="B22" s="270"/>
      <c r="C22" s="270"/>
      <c r="D22" s="270"/>
      <c r="E22" s="270"/>
      <c r="F22" s="270"/>
      <c r="G22" s="270"/>
      <c r="H22" s="270"/>
      <c r="I22" s="270"/>
      <c r="J22" s="270"/>
      <c r="K22" s="270"/>
    </row>
    <row r="23" spans="1:11" x14ac:dyDescent="0.25">
      <c r="B23" s="270"/>
      <c r="C23" s="270"/>
      <c r="D23" s="270"/>
      <c r="E23" s="270"/>
      <c r="F23" s="270"/>
      <c r="G23" s="270"/>
      <c r="H23" s="270"/>
      <c r="I23" s="270"/>
      <c r="J23" s="270"/>
      <c r="K23" s="270"/>
    </row>
    <row r="25" spans="1:11" x14ac:dyDescent="0.25">
      <c r="C25" t="s">
        <v>391</v>
      </c>
      <c r="G25" t="s">
        <v>392</v>
      </c>
    </row>
    <row r="26" spans="1:11" x14ac:dyDescent="0.25">
      <c r="A26" s="29"/>
      <c r="B26" s="29"/>
      <c r="C26" t="s">
        <v>453</v>
      </c>
      <c r="G26" t="s">
        <v>453</v>
      </c>
    </row>
    <row r="27" spans="1:11" x14ac:dyDescent="0.25">
      <c r="B27" s="8"/>
      <c r="C27" s="281" t="s">
        <v>390</v>
      </c>
      <c r="D27" s="281" t="s">
        <v>17</v>
      </c>
      <c r="E27" s="176"/>
      <c r="F27" s="176"/>
      <c r="G27" s="283" t="s">
        <v>306</v>
      </c>
      <c r="H27" s="282" t="s">
        <v>393</v>
      </c>
    </row>
    <row r="28" spans="1:11" x14ac:dyDescent="0.25">
      <c r="B28" s="1">
        <v>45292</v>
      </c>
      <c r="C28" s="84">
        <v>73.549950655999993</v>
      </c>
      <c r="D28" s="84">
        <v>28.151399999999999</v>
      </c>
      <c r="G28" s="84">
        <v>44.558887788</v>
      </c>
      <c r="H28" s="84">
        <v>55.182331376</v>
      </c>
      <c r="J28" s="14"/>
    </row>
    <row r="29" spans="1:11" x14ac:dyDescent="0.25">
      <c r="B29" s="1">
        <v>45323</v>
      </c>
      <c r="C29" s="84">
        <v>74.487099592999996</v>
      </c>
      <c r="D29" s="84">
        <v>28.466200000000001</v>
      </c>
      <c r="G29" s="84">
        <v>45.309075331999999</v>
      </c>
      <c r="H29" s="84">
        <v>56.595828787000002</v>
      </c>
    </row>
    <row r="30" spans="1:11" x14ac:dyDescent="0.25">
      <c r="B30" s="1">
        <v>45352</v>
      </c>
      <c r="C30" s="84">
        <v>74.964298447000004</v>
      </c>
      <c r="D30" s="84">
        <v>28.794599999999999</v>
      </c>
      <c r="G30" s="84">
        <v>44.926488683999999</v>
      </c>
      <c r="H30" s="84">
        <v>56.396096798999999</v>
      </c>
    </row>
    <row r="31" spans="1:11" x14ac:dyDescent="0.25">
      <c r="B31" s="1">
        <v>45383</v>
      </c>
      <c r="C31" s="84">
        <v>74.889473214999995</v>
      </c>
      <c r="D31" s="84">
        <v>28.753299999999999</v>
      </c>
      <c r="G31" s="84">
        <v>45.475564716000001</v>
      </c>
      <c r="H31" s="84">
        <v>56.678289644000003</v>
      </c>
    </row>
    <row r="32" spans="1:11" x14ac:dyDescent="0.25">
      <c r="B32" s="1">
        <v>45413</v>
      </c>
      <c r="C32" s="84">
        <v>74.676319133000007</v>
      </c>
      <c r="D32" s="84">
        <v>28.6022</v>
      </c>
      <c r="G32" s="84">
        <v>46.010722416999997</v>
      </c>
      <c r="H32" s="84">
        <v>57.127355803999997</v>
      </c>
    </row>
    <row r="33" spans="2:8" x14ac:dyDescent="0.25">
      <c r="B33" s="1">
        <v>45444</v>
      </c>
      <c r="C33" s="84">
        <v>75.066425390999996</v>
      </c>
      <c r="D33" s="84">
        <v>28.201000000000001</v>
      </c>
      <c r="G33" s="84">
        <v>46.132544705999997</v>
      </c>
      <c r="H33" s="84">
        <v>57.675640835999999</v>
      </c>
    </row>
    <row r="34" spans="2:8" x14ac:dyDescent="0.25">
      <c r="B34" s="1">
        <v>45474</v>
      </c>
      <c r="C34" s="84">
        <v>74.734579310000001</v>
      </c>
      <c r="D34" s="84">
        <v>28.6386</v>
      </c>
      <c r="G34" s="84">
        <v>46.560237962999999</v>
      </c>
      <c r="H34" s="84">
        <v>57.431297080999997</v>
      </c>
    </row>
    <row r="35" spans="2:8" x14ac:dyDescent="0.25">
      <c r="B35" s="1">
        <v>45505</v>
      </c>
      <c r="C35" s="84">
        <v>75.199100997000002</v>
      </c>
      <c r="D35" s="84">
        <v>28.557200000000002</v>
      </c>
      <c r="G35" s="84">
        <v>46.794467642999997</v>
      </c>
      <c r="H35" s="84">
        <v>56.727562137</v>
      </c>
    </row>
    <row r="36" spans="2:8" x14ac:dyDescent="0.25">
      <c r="B36" s="1">
        <v>45536</v>
      </c>
      <c r="C36" s="84">
        <v>74.766605654000003</v>
      </c>
      <c r="D36" s="84">
        <v>27.827400000000001</v>
      </c>
      <c r="G36" s="84">
        <v>46.128636401000001</v>
      </c>
      <c r="H36" s="84">
        <v>57.268438246999999</v>
      </c>
    </row>
    <row r="37" spans="2:8" x14ac:dyDescent="0.25">
      <c r="B37" s="1">
        <v>45566</v>
      </c>
      <c r="C37" s="84">
        <v>75.612494990000002</v>
      </c>
      <c r="D37" s="84">
        <v>28.3261</v>
      </c>
      <c r="G37" s="84">
        <v>47.257419849999998</v>
      </c>
      <c r="H37" s="84">
        <v>56.460743618000002</v>
      </c>
    </row>
    <row r="38" spans="2:8" x14ac:dyDescent="0.25">
      <c r="B38" s="1">
        <v>45597</v>
      </c>
      <c r="C38" s="84">
        <v>75.700787153999997</v>
      </c>
      <c r="D38" s="84">
        <v>28.3401</v>
      </c>
      <c r="G38" s="84">
        <v>46.052735165999998</v>
      </c>
      <c r="H38" s="84">
        <v>57.290594947000002</v>
      </c>
    </row>
    <row r="39" spans="2:8" x14ac:dyDescent="0.25">
      <c r="B39" s="1">
        <v>45627</v>
      </c>
      <c r="C39" s="84">
        <v>75.434802970000007</v>
      </c>
      <c r="D39" s="84">
        <v>28.492999999999999</v>
      </c>
      <c r="G39" s="84">
        <v>45.858425971000003</v>
      </c>
      <c r="H39" s="84">
        <v>57.706710766999997</v>
      </c>
    </row>
    <row r="40" spans="2:8" x14ac:dyDescent="0.25">
      <c r="B40" s="1">
        <v>45658</v>
      </c>
      <c r="C40" s="84">
        <v>74.380973570999998</v>
      </c>
      <c r="D40" s="84">
        <v>28.440300000000001</v>
      </c>
      <c r="G40" s="84">
        <v>45.228590167</v>
      </c>
      <c r="H40" s="84">
        <v>56.488266262000003</v>
      </c>
    </row>
    <row r="41" spans="2:8" x14ac:dyDescent="0.25">
      <c r="B41" s="1">
        <v>45689</v>
      </c>
      <c r="C41" s="84">
        <v>74.773401785999994</v>
      </c>
      <c r="D41" s="84">
        <v>28.566099999999999</v>
      </c>
      <c r="G41" s="84">
        <v>45.812916456000004</v>
      </c>
      <c r="H41" s="84">
        <v>57.395814667000003</v>
      </c>
    </row>
    <row r="42" spans="2:8" x14ac:dyDescent="0.25">
      <c r="B42" s="1">
        <v>45717</v>
      </c>
      <c r="C42" s="84">
        <v>75.995427387000007</v>
      </c>
      <c r="D42" s="84">
        <v>28.8124</v>
      </c>
      <c r="G42" s="84">
        <v>44.866475340000001</v>
      </c>
      <c r="H42" s="84">
        <v>57.147975185999996</v>
      </c>
    </row>
    <row r="43" spans="2:8" x14ac:dyDescent="0.25">
      <c r="B43" s="1">
        <v>45748</v>
      </c>
      <c r="C43" s="84">
        <v>75.849644467000005</v>
      </c>
      <c r="D43" s="84">
        <v>28.640999999999998</v>
      </c>
      <c r="G43" s="84">
        <v>45.681014787999999</v>
      </c>
      <c r="H43" s="84">
        <v>57.594304628000003</v>
      </c>
    </row>
    <row r="44" spans="2:8" x14ac:dyDescent="0.25">
      <c r="B44" s="1">
        <v>45778</v>
      </c>
      <c r="C44" s="84">
        <v>75.984763645000001</v>
      </c>
      <c r="D44" s="84">
        <v>29.013000000000002</v>
      </c>
      <c r="G44" s="84">
        <v>44.920434739999997</v>
      </c>
      <c r="H44" s="84">
        <v>58.276694333999998</v>
      </c>
    </row>
    <row r="45" spans="2:8" x14ac:dyDescent="0.25">
      <c r="B45" s="1">
        <v>45809</v>
      </c>
      <c r="C45" s="84">
        <v>76.738315366999998</v>
      </c>
      <c r="D45" s="84">
        <v>29.4406</v>
      </c>
      <c r="G45" s="84">
        <v>46.474652618</v>
      </c>
      <c r="H45" s="84">
        <v>58.943057830999997</v>
      </c>
    </row>
    <row r="46" spans="2:8" x14ac:dyDescent="0.25">
      <c r="B46" s="1">
        <v>45839</v>
      </c>
      <c r="C46" s="84">
        <v>78.167037355000005</v>
      </c>
      <c r="D46" s="84">
        <v>29.067599999999999</v>
      </c>
      <c r="G46" s="84">
        <v>46.709663933000002</v>
      </c>
      <c r="H46" s="84">
        <v>58.408040507999999</v>
      </c>
    </row>
    <row r="47" spans="2:8" x14ac:dyDescent="0.25">
      <c r="B47" s="1">
        <v>45870</v>
      </c>
      <c r="C47" s="84">
        <v>78.696329097000003</v>
      </c>
      <c r="D47" s="84">
        <v>29.099399999999999</v>
      </c>
      <c r="G47" s="84">
        <v>46.159843189</v>
      </c>
      <c r="H47" s="84">
        <v>58.026574990999997</v>
      </c>
    </row>
    <row r="48" spans="2:8" x14ac:dyDescent="0.25">
      <c r="B48" s="1">
        <v>45901</v>
      </c>
      <c r="C48" s="84">
        <v>78.632339599999995</v>
      </c>
      <c r="D48" s="84">
        <v>30.261600000000001</v>
      </c>
      <c r="G48" s="84">
        <v>46.733738060999997</v>
      </c>
      <c r="H48" s="84">
        <v>58.810649548999997</v>
      </c>
    </row>
    <row r="49" spans="2:8" x14ac:dyDescent="0.25">
      <c r="B49" s="1">
        <v>45931</v>
      </c>
      <c r="C49" s="84">
        <v>78.596239935</v>
      </c>
      <c r="D49" s="84">
        <v>30.013400000000001</v>
      </c>
      <c r="G49" s="84">
        <v>46.464472737000001</v>
      </c>
      <c r="H49" s="84">
        <v>57.677866469000001</v>
      </c>
    </row>
    <row r="50" spans="2:8" x14ac:dyDescent="0.25">
      <c r="B50" s="1">
        <v>45962</v>
      </c>
      <c r="C50" s="84">
        <v>78.889274499999999</v>
      </c>
      <c r="D50" s="84">
        <v>29.790400000000002</v>
      </c>
      <c r="G50" s="84">
        <v>45.199823563000002</v>
      </c>
      <c r="H50" s="84">
        <v>58.732515202000002</v>
      </c>
    </row>
    <row r="51" spans="2:8" x14ac:dyDescent="0.25">
      <c r="B51" s="1">
        <v>45992</v>
      </c>
      <c r="C51" s="84">
        <v>78.172494516</v>
      </c>
      <c r="D51" s="84">
        <v>29.988900000000001</v>
      </c>
      <c r="G51" s="84">
        <v>46.542343408999997</v>
      </c>
      <c r="H51" s="84">
        <v>59.365624375000003</v>
      </c>
    </row>
    <row r="52" spans="2:8" x14ac:dyDescent="0.25">
      <c r="B52" s="1">
        <v>46023</v>
      </c>
      <c r="C52" s="84">
        <v>76.153836962</v>
      </c>
      <c r="D52" s="84">
        <v>29.898399999999999</v>
      </c>
      <c r="G52" s="84">
        <v>45.387830278999999</v>
      </c>
      <c r="H52" s="84">
        <v>57.220702113999998</v>
      </c>
    </row>
    <row r="53" spans="2:8" x14ac:dyDescent="0.25">
      <c r="B53" s="1">
        <v>46054</v>
      </c>
      <c r="C53" s="84">
        <v>78.082000445999995</v>
      </c>
      <c r="D53" s="84">
        <v>30.777735115999999</v>
      </c>
      <c r="G53" s="84">
        <v>46.569573515999998</v>
      </c>
      <c r="H53" s="84">
        <v>58.115362726999997</v>
      </c>
    </row>
    <row r="54" spans="2:8" x14ac:dyDescent="0.25">
      <c r="B54" s="1">
        <v>46082</v>
      </c>
      <c r="C54" s="84">
        <v>74.783076812999994</v>
      </c>
      <c r="D54" s="84">
        <v>22.274203276000001</v>
      </c>
      <c r="G54" s="84">
        <v>45.009565686999998</v>
      </c>
      <c r="H54" s="84">
        <v>57.322337738000002</v>
      </c>
    </row>
    <row r="55" spans="2:8" x14ac:dyDescent="0.25">
      <c r="B55" s="1">
        <v>46113</v>
      </c>
      <c r="C55" s="84">
        <v>74.055872241000003</v>
      </c>
      <c r="D55" s="84">
        <v>20.492393371999999</v>
      </c>
      <c r="G55" s="84">
        <v>45.114090580999999</v>
      </c>
      <c r="H55" s="84">
        <v>58.054232186</v>
      </c>
    </row>
    <row r="56" spans="2:8" x14ac:dyDescent="0.25">
      <c r="B56" s="1">
        <v>46143</v>
      </c>
      <c r="C56" s="84">
        <v>74.240371198000005</v>
      </c>
      <c r="D56" s="84">
        <v>20.16045428</v>
      </c>
      <c r="G56" s="84">
        <v>44.832183245000003</v>
      </c>
      <c r="H56" s="84">
        <v>58.567366493999998</v>
      </c>
    </row>
    <row r="57" spans="2:8" x14ac:dyDescent="0.25">
      <c r="B57" s="1">
        <v>46174</v>
      </c>
      <c r="C57" s="84">
        <v>75.190752488000001</v>
      </c>
      <c r="D57" s="84">
        <v>22.058836285000002</v>
      </c>
      <c r="G57" s="84">
        <v>45.676865997999997</v>
      </c>
      <c r="H57" s="84">
        <v>59.356921178</v>
      </c>
    </row>
    <row r="58" spans="2:8" x14ac:dyDescent="0.25">
      <c r="B58" s="1">
        <v>46204</v>
      </c>
      <c r="C58" s="84">
        <v>75.709620900000004</v>
      </c>
      <c r="D58" s="84">
        <v>22.921835726000001</v>
      </c>
      <c r="G58" s="84">
        <v>46.000742266000003</v>
      </c>
      <c r="H58" s="84">
        <v>58.933163264999997</v>
      </c>
    </row>
    <row r="59" spans="2:8" x14ac:dyDescent="0.25">
      <c r="B59" s="1">
        <v>46235</v>
      </c>
      <c r="C59" s="84">
        <v>76.357951850000006</v>
      </c>
      <c r="D59" s="84">
        <v>24.317349140000001</v>
      </c>
      <c r="G59" s="84">
        <v>46.329839194000002</v>
      </c>
      <c r="H59" s="84">
        <v>58.538606772000001</v>
      </c>
    </row>
    <row r="60" spans="2:8" x14ac:dyDescent="0.25">
      <c r="B60" s="1">
        <v>46266</v>
      </c>
      <c r="C60" s="84">
        <v>76.734991257000004</v>
      </c>
      <c r="D60" s="84">
        <v>25.592918098999998</v>
      </c>
      <c r="G60" s="84">
        <v>45.642464265999998</v>
      </c>
      <c r="H60" s="84">
        <v>59.380718811999998</v>
      </c>
    </row>
    <row r="61" spans="2:8" x14ac:dyDescent="0.25">
      <c r="B61" s="1">
        <v>46296</v>
      </c>
      <c r="C61" s="84">
        <v>77.555768618000002</v>
      </c>
      <c r="D61" s="84">
        <v>27.329183488999998</v>
      </c>
      <c r="G61" s="84">
        <v>45.760543839999997</v>
      </c>
      <c r="H61" s="84">
        <v>58.036726317000003</v>
      </c>
    </row>
    <row r="62" spans="2:8" x14ac:dyDescent="0.25">
      <c r="B62" s="1">
        <v>46327</v>
      </c>
      <c r="C62" s="84">
        <v>78.634559873000001</v>
      </c>
      <c r="D62" s="84">
        <v>28.514887064</v>
      </c>
      <c r="G62" s="84">
        <v>45.346879723999997</v>
      </c>
      <c r="H62" s="84">
        <v>59.151639639999999</v>
      </c>
    </row>
    <row r="63" spans="2:8" x14ac:dyDescent="0.25">
      <c r="B63" s="1">
        <v>46357</v>
      </c>
      <c r="C63" s="84">
        <v>78.869848751000006</v>
      </c>
      <c r="D63" s="84">
        <v>28.993185335</v>
      </c>
      <c r="G63" s="84">
        <v>45.670295416000002</v>
      </c>
      <c r="H63" s="84">
        <v>59.925442756999999</v>
      </c>
    </row>
    <row r="64" spans="2:8" x14ac:dyDescent="0.25">
      <c r="B64" s="1">
        <v>46388</v>
      </c>
      <c r="C64" s="84">
        <v>78.683218357000001</v>
      </c>
      <c r="D64" s="84">
        <v>29.084479746</v>
      </c>
      <c r="G64" s="84">
        <v>44.695384159</v>
      </c>
      <c r="H64" s="84">
        <v>58.343484664999998</v>
      </c>
    </row>
    <row r="65" spans="1:9" x14ac:dyDescent="0.25">
      <c r="B65" s="1">
        <v>46419</v>
      </c>
      <c r="C65" s="84">
        <v>78.902346989999998</v>
      </c>
      <c r="D65" s="84">
        <v>29.107975992</v>
      </c>
      <c r="G65" s="84">
        <v>45.852311192999998</v>
      </c>
      <c r="H65" s="84">
        <v>59.454844137999999</v>
      </c>
    </row>
    <row r="66" spans="1:9" x14ac:dyDescent="0.25">
      <c r="B66" s="1">
        <v>46447</v>
      </c>
      <c r="C66" s="84">
        <v>79.056238554999993</v>
      </c>
      <c r="D66" s="84">
        <v>29.230719065999999</v>
      </c>
      <c r="G66" s="84">
        <v>45.126599888000001</v>
      </c>
      <c r="H66" s="84">
        <v>59.060362247</v>
      </c>
    </row>
    <row r="67" spans="1:9" x14ac:dyDescent="0.25">
      <c r="B67" s="1">
        <v>46478</v>
      </c>
      <c r="C67" s="84">
        <v>79.359828540999999</v>
      </c>
      <c r="D67" s="84">
        <v>29.363909711000002</v>
      </c>
      <c r="G67" s="84">
        <v>45.123669196000002</v>
      </c>
      <c r="H67" s="84">
        <v>59.9090755</v>
      </c>
    </row>
    <row r="68" spans="1:9" x14ac:dyDescent="0.25">
      <c r="B68" s="1">
        <v>46508</v>
      </c>
      <c r="C68" s="84">
        <v>79.403147943999997</v>
      </c>
      <c r="D68" s="84">
        <v>29.386972929999999</v>
      </c>
      <c r="G68" s="84">
        <v>45.020626196000002</v>
      </c>
      <c r="H68" s="84">
        <v>60.260450495999997</v>
      </c>
    </row>
    <row r="69" spans="1:9" x14ac:dyDescent="0.25">
      <c r="B69" s="1">
        <v>46539</v>
      </c>
      <c r="C69" s="84">
        <v>80.027297584999999</v>
      </c>
      <c r="D69" s="84">
        <v>29.510335421000001</v>
      </c>
      <c r="G69" s="84">
        <v>45.861834438999999</v>
      </c>
      <c r="H69" s="84">
        <v>60.973169884000001</v>
      </c>
    </row>
    <row r="70" spans="1:9" x14ac:dyDescent="0.25">
      <c r="B70" s="1">
        <v>46569</v>
      </c>
      <c r="C70" s="84">
        <v>80.348483145000003</v>
      </c>
      <c r="D70" s="84">
        <v>29.528275851</v>
      </c>
      <c r="G70" s="84">
        <v>46.081138535000001</v>
      </c>
      <c r="H70" s="84">
        <v>60.397452188999999</v>
      </c>
    </row>
    <row r="71" spans="1:9" x14ac:dyDescent="0.25">
      <c r="B71" s="1">
        <v>46600</v>
      </c>
      <c r="C71" s="84">
        <v>80.621819207000001</v>
      </c>
      <c r="D71" s="84">
        <v>29.531279558000001</v>
      </c>
      <c r="G71" s="84">
        <v>46.411518872999999</v>
      </c>
      <c r="H71" s="84">
        <v>59.964824423000003</v>
      </c>
    </row>
    <row r="72" spans="1:9" x14ac:dyDescent="0.25">
      <c r="B72" s="1">
        <v>46631</v>
      </c>
      <c r="C72" s="84">
        <v>80.561227062</v>
      </c>
      <c r="D72" s="84">
        <v>29.434348030999999</v>
      </c>
      <c r="G72" s="84">
        <v>45.722844821999999</v>
      </c>
      <c r="H72" s="84">
        <v>60.812458446000001</v>
      </c>
    </row>
    <row r="73" spans="1:9" x14ac:dyDescent="0.25">
      <c r="B73" s="1">
        <v>46661</v>
      </c>
      <c r="C73" s="84">
        <v>81.287437327000006</v>
      </c>
      <c r="D73" s="84">
        <v>29.437115436999999</v>
      </c>
      <c r="G73" s="84">
        <v>45.874159560999999</v>
      </c>
      <c r="H73" s="84">
        <v>59.450516659000002</v>
      </c>
    </row>
    <row r="74" spans="1:9" x14ac:dyDescent="0.25">
      <c r="B74" s="1">
        <v>46692</v>
      </c>
      <c r="C74" s="84">
        <v>81.647073347000003</v>
      </c>
      <c r="D74" s="84">
        <v>29.360334288000001</v>
      </c>
      <c r="G74" s="84">
        <v>45.515594563999997</v>
      </c>
      <c r="H74" s="84">
        <v>60.584637528000002</v>
      </c>
    </row>
    <row r="75" spans="1:9" x14ac:dyDescent="0.25">
      <c r="B75" s="1">
        <v>46722</v>
      </c>
      <c r="C75" s="84">
        <v>81.634960371999995</v>
      </c>
      <c r="D75" s="84">
        <v>29.363639041999999</v>
      </c>
      <c r="G75" s="84">
        <v>45.874232573999997</v>
      </c>
      <c r="H75" s="84">
        <v>61.358219826999999</v>
      </c>
    </row>
    <row r="76" spans="1:9" x14ac:dyDescent="0.25">
      <c r="B76" s="1"/>
      <c r="C76" s="84"/>
      <c r="D76" s="84"/>
      <c r="G76" s="84"/>
      <c r="H76" s="84"/>
    </row>
    <row r="77" spans="1:9" x14ac:dyDescent="0.25">
      <c r="B77" s="260" t="s">
        <v>998</v>
      </c>
    </row>
    <row r="78" spans="1:9" x14ac:dyDescent="0.25">
      <c r="A78" s="1"/>
      <c r="I78" s="265"/>
    </row>
    <row r="79" spans="1:9" x14ac:dyDescent="0.25">
      <c r="B79" s="3"/>
      <c r="C79" s="52" t="s">
        <v>328</v>
      </c>
      <c r="I79" s="7"/>
    </row>
    <row r="80" spans="1:9" x14ac:dyDescent="0.25">
      <c r="B80" s="276">
        <v>28.5</v>
      </c>
      <c r="C80">
        <v>0</v>
      </c>
      <c r="F80" s="13">
        <v>28</v>
      </c>
      <c r="I80" s="265"/>
    </row>
    <row r="81" spans="2:6" x14ac:dyDescent="0.25">
      <c r="B81" s="276">
        <v>28.5</v>
      </c>
      <c r="C81">
        <v>1.2</v>
      </c>
      <c r="F81" s="13">
        <v>28</v>
      </c>
    </row>
  </sheetData>
  <conditionalFormatting sqref="C28:D76">
    <cfRule type="expression" dxfId="25" priority="3">
      <formula>ISNA(C28)</formula>
    </cfRule>
  </conditionalFormatting>
  <conditionalFormatting sqref="G28:H76">
    <cfRule type="expression" dxfId="24" priority="4">
      <formula>ISNA(G28)</formula>
    </cfRule>
  </conditionalFormatting>
  <hyperlinks>
    <hyperlink ref="A3" location="Contents!A1" display="Return to Contents" xr:uid="{00000000-0004-0000-0400-000000000000}"/>
  </hyperlinks>
  <pageMargins left="0.7" right="0.7" top="0.75" bottom="0.75" header="0.3" footer="0.3"/>
  <pageSetup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1"/>
  <dimension ref="A2:R39"/>
  <sheetViews>
    <sheetView zoomScaleNormal="100" workbookViewId="0"/>
  </sheetViews>
  <sheetFormatPr defaultRowHeight="13.2" x14ac:dyDescent="0.25"/>
  <cols>
    <col min="1" max="1" width="12.6640625" customWidth="1"/>
    <col min="17" max="17" width="16.6640625" customWidth="1"/>
    <col min="18" max="18" width="22.6640625" customWidth="1"/>
  </cols>
  <sheetData>
    <row r="2" spans="1:18" ht="15.6" x14ac:dyDescent="0.3">
      <c r="A2" s="31" t="s">
        <v>968</v>
      </c>
    </row>
    <row r="3" spans="1:18" x14ac:dyDescent="0.25">
      <c r="A3" s="201" t="s">
        <v>15</v>
      </c>
    </row>
    <row r="4" spans="1:18" x14ac:dyDescent="0.25">
      <c r="B4" s="270"/>
      <c r="C4" s="270"/>
      <c r="D4" s="270"/>
      <c r="E4" s="270"/>
      <c r="F4" s="270"/>
      <c r="G4" s="270"/>
      <c r="H4" s="270"/>
      <c r="I4" s="270"/>
      <c r="J4" s="270"/>
      <c r="L4" s="87"/>
    </row>
    <row r="5" spans="1:18" x14ac:dyDescent="0.25">
      <c r="B5" s="270"/>
      <c r="C5" s="270"/>
      <c r="D5" s="270"/>
      <c r="E5" s="270"/>
      <c r="F5" s="270"/>
      <c r="G5" s="270"/>
      <c r="H5" s="270"/>
      <c r="I5" s="270"/>
      <c r="J5" s="270"/>
      <c r="L5" s="87"/>
      <c r="Q5" s="132" t="s">
        <v>329</v>
      </c>
      <c r="R5" s="133"/>
    </row>
    <row r="6" spans="1:18" x14ac:dyDescent="0.25">
      <c r="B6" s="270"/>
      <c r="C6" s="270"/>
      <c r="D6" s="270"/>
      <c r="E6" s="270"/>
      <c r="F6" s="270"/>
      <c r="G6" s="270"/>
      <c r="H6" s="270"/>
      <c r="I6" s="270"/>
      <c r="J6" s="270"/>
      <c r="L6" s="87"/>
      <c r="Q6" s="374" t="s">
        <v>367</v>
      </c>
      <c r="R6" s="234" t="s">
        <v>368</v>
      </c>
    </row>
    <row r="7" spans="1:18" x14ac:dyDescent="0.25">
      <c r="B7" s="270"/>
      <c r="C7" s="270"/>
      <c r="D7" s="270"/>
      <c r="E7" s="270"/>
      <c r="F7" s="270"/>
      <c r="G7" s="270"/>
      <c r="H7" s="270"/>
      <c r="I7" s="270"/>
      <c r="J7" s="270"/>
      <c r="Q7" s="238" t="s">
        <v>364</v>
      </c>
      <c r="R7" s="135" t="s">
        <v>369</v>
      </c>
    </row>
    <row r="8" spans="1:18" x14ac:dyDescent="0.25">
      <c r="B8" s="270"/>
      <c r="C8" s="270"/>
      <c r="D8" s="270"/>
      <c r="E8" s="270"/>
      <c r="F8" s="270"/>
      <c r="G8" s="270"/>
      <c r="H8" s="270"/>
      <c r="I8" s="270"/>
      <c r="J8" s="270"/>
    </row>
    <row r="9" spans="1:18" x14ac:dyDescent="0.25">
      <c r="B9" s="270"/>
      <c r="C9" s="270"/>
      <c r="D9" s="270"/>
      <c r="E9" s="270"/>
      <c r="F9" s="270"/>
      <c r="G9" s="270"/>
      <c r="H9" s="270"/>
      <c r="I9" s="270"/>
      <c r="J9" s="270"/>
    </row>
    <row r="10" spans="1:18" x14ac:dyDescent="0.25">
      <c r="B10" s="270"/>
      <c r="C10" s="270"/>
      <c r="D10" s="270"/>
      <c r="E10" s="270"/>
      <c r="F10" s="270"/>
      <c r="G10" s="270"/>
      <c r="H10" s="270"/>
      <c r="I10" s="270"/>
      <c r="J10" s="270"/>
    </row>
    <row r="11" spans="1:18" x14ac:dyDescent="0.25">
      <c r="B11" s="270"/>
      <c r="C11" s="270"/>
      <c r="D11" s="270"/>
      <c r="E11" s="270"/>
      <c r="F11" s="270"/>
      <c r="G11" s="270"/>
      <c r="H11" s="270"/>
      <c r="I11" s="270"/>
      <c r="J11" s="270"/>
    </row>
    <row r="12" spans="1:18" x14ac:dyDescent="0.25">
      <c r="B12" s="270"/>
      <c r="C12" s="270"/>
      <c r="D12" s="270"/>
      <c r="E12" s="270"/>
      <c r="F12" s="270"/>
      <c r="G12" s="270"/>
      <c r="H12" s="270"/>
      <c r="I12" s="270"/>
      <c r="J12" s="270"/>
    </row>
    <row r="13" spans="1:18" x14ac:dyDescent="0.25">
      <c r="B13" s="270"/>
      <c r="C13" s="270"/>
      <c r="D13" s="270"/>
      <c r="E13" s="270"/>
      <c r="F13" s="270"/>
      <c r="G13" s="270"/>
      <c r="H13" s="270"/>
      <c r="I13" s="270"/>
      <c r="J13" s="270"/>
    </row>
    <row r="14" spans="1:18" x14ac:dyDescent="0.25">
      <c r="B14" s="270"/>
      <c r="C14" s="270"/>
      <c r="D14" s="270"/>
      <c r="E14" s="270"/>
      <c r="F14" s="270"/>
      <c r="G14" s="270"/>
      <c r="H14" s="270"/>
      <c r="I14" s="270"/>
      <c r="J14" s="270"/>
    </row>
    <row r="15" spans="1:18" x14ac:dyDescent="0.25">
      <c r="B15" s="270"/>
      <c r="C15" s="270"/>
      <c r="D15" s="270"/>
      <c r="E15" s="270"/>
      <c r="F15" s="270"/>
      <c r="G15" s="270"/>
      <c r="H15" s="270"/>
      <c r="I15" s="270"/>
      <c r="J15" s="270"/>
    </row>
    <row r="16" spans="1:18" x14ac:dyDescent="0.25">
      <c r="B16" s="270"/>
      <c r="C16" s="270"/>
      <c r="D16" s="270"/>
      <c r="E16" s="270"/>
      <c r="F16" s="270"/>
      <c r="G16" s="270"/>
      <c r="H16" s="270"/>
      <c r="I16" s="270"/>
      <c r="J16" s="270"/>
    </row>
    <row r="17" spans="1:10" x14ac:dyDescent="0.25">
      <c r="B17" s="270"/>
      <c r="C17" s="270"/>
      <c r="D17" s="270"/>
      <c r="E17" s="270"/>
      <c r="F17" s="270"/>
      <c r="G17" s="270"/>
      <c r="H17" s="270"/>
      <c r="I17" s="270"/>
      <c r="J17" s="270"/>
    </row>
    <row r="18" spans="1:10" x14ac:dyDescent="0.25">
      <c r="B18" s="270"/>
      <c r="C18" s="270"/>
      <c r="D18" s="270"/>
      <c r="E18" s="270"/>
      <c r="F18" s="270"/>
      <c r="G18" s="270"/>
      <c r="H18" s="270"/>
      <c r="I18" s="270"/>
      <c r="J18" s="270"/>
    </row>
    <row r="19" spans="1:10" x14ac:dyDescent="0.25">
      <c r="B19" s="270"/>
      <c r="C19" s="270"/>
      <c r="D19" s="270"/>
      <c r="E19" s="270"/>
      <c r="F19" s="270"/>
      <c r="G19" s="270"/>
      <c r="H19" s="270"/>
      <c r="I19" s="270"/>
      <c r="J19" s="270"/>
    </row>
    <row r="20" spans="1:10" x14ac:dyDescent="0.25">
      <c r="B20" s="270"/>
      <c r="C20" s="270"/>
      <c r="D20" s="270"/>
      <c r="E20" s="270"/>
      <c r="F20" s="270"/>
      <c r="G20" s="270"/>
      <c r="H20" s="270"/>
      <c r="I20" s="270"/>
      <c r="J20" s="270"/>
    </row>
    <row r="21" spans="1:10" x14ac:dyDescent="0.25">
      <c r="B21" s="270"/>
      <c r="C21" s="270"/>
      <c r="D21" s="270"/>
      <c r="E21" s="270"/>
      <c r="F21" s="270"/>
      <c r="G21" s="270"/>
      <c r="H21" s="270"/>
      <c r="I21" s="270"/>
      <c r="J21" s="270"/>
    </row>
    <row r="22" spans="1:10" x14ac:dyDescent="0.25">
      <c r="B22" s="270"/>
      <c r="C22" s="270"/>
      <c r="D22" s="270"/>
      <c r="E22" s="270"/>
      <c r="F22" s="270"/>
      <c r="G22" s="270"/>
      <c r="H22" s="270"/>
      <c r="I22" s="270"/>
      <c r="J22" s="270"/>
    </row>
    <row r="23" spans="1:10" x14ac:dyDescent="0.25">
      <c r="B23" s="270"/>
      <c r="C23" s="270"/>
      <c r="D23" s="270"/>
      <c r="E23" s="270"/>
      <c r="F23" s="270"/>
      <c r="G23" s="270"/>
      <c r="H23" s="270"/>
      <c r="I23" s="270"/>
      <c r="J23" s="270"/>
    </row>
    <row r="24" spans="1:10" x14ac:dyDescent="0.25">
      <c r="B24" s="270"/>
      <c r="C24" s="270"/>
      <c r="D24" s="270"/>
      <c r="E24" s="270"/>
      <c r="F24" s="270"/>
      <c r="G24" s="270"/>
      <c r="H24" s="270"/>
      <c r="I24" s="270"/>
      <c r="J24" s="270"/>
    </row>
    <row r="26" spans="1:10" x14ac:dyDescent="0.25">
      <c r="B26" s="462" t="s">
        <v>466</v>
      </c>
      <c r="C26" s="462"/>
      <c r="D26" s="462"/>
      <c r="E26" s="462"/>
      <c r="F26" s="462"/>
    </row>
    <row r="27" spans="1:10" x14ac:dyDescent="0.25">
      <c r="A27" s="8"/>
      <c r="B27" s="34">
        <v>2024</v>
      </c>
      <c r="C27" s="34">
        <v>2025</v>
      </c>
      <c r="D27" s="34">
        <v>2026</v>
      </c>
      <c r="E27" s="34">
        <v>2027</v>
      </c>
      <c r="F27" s="212" t="s">
        <v>1017</v>
      </c>
    </row>
    <row r="28" spans="1:10" x14ac:dyDescent="0.25">
      <c r="A28" t="s">
        <v>83</v>
      </c>
      <c r="B28" s="13">
        <v>46.423957842999997</v>
      </c>
      <c r="C28" s="13">
        <v>58.251656144000002</v>
      </c>
      <c r="D28" s="13">
        <v>59.139337781999998</v>
      </c>
      <c r="E28" s="13">
        <v>45.360302382</v>
      </c>
      <c r="F28" s="213">
        <v>44.721948441999999</v>
      </c>
      <c r="H28" s="13"/>
    </row>
    <row r="29" spans="1:10" x14ac:dyDescent="0.25">
      <c r="A29" t="s">
        <v>84</v>
      </c>
      <c r="B29" s="13">
        <v>157.16058131</v>
      </c>
      <c r="C29" s="13">
        <v>127.38933301</v>
      </c>
      <c r="D29" s="13">
        <v>110.04876874</v>
      </c>
      <c r="E29" s="13">
        <v>135.35354523999999</v>
      </c>
      <c r="F29" s="213">
        <v>125.1112</v>
      </c>
      <c r="H29" s="13"/>
    </row>
    <row r="30" spans="1:10" x14ac:dyDescent="0.25">
      <c r="A30" t="s">
        <v>85</v>
      </c>
      <c r="B30" s="13">
        <v>292.01074775000001</v>
      </c>
      <c r="C30" s="13">
        <v>278.07144619000002</v>
      </c>
      <c r="D30" s="13">
        <v>271.44554133000003</v>
      </c>
      <c r="E30" s="13">
        <v>273.43145629000003</v>
      </c>
      <c r="F30" s="213">
        <v>257.6275</v>
      </c>
      <c r="H30" s="13"/>
    </row>
    <row r="31" spans="1:10" x14ac:dyDescent="0.25">
      <c r="A31" t="s">
        <v>86</v>
      </c>
      <c r="B31" s="13">
        <v>390.51056918</v>
      </c>
      <c r="C31" s="13">
        <v>390.93080750000001</v>
      </c>
      <c r="D31" s="13">
        <v>400.67106303999998</v>
      </c>
      <c r="E31" s="13">
        <v>403.55180593</v>
      </c>
      <c r="F31" s="213">
        <v>380.4239</v>
      </c>
      <c r="H31" s="13"/>
    </row>
    <row r="32" spans="1:10" x14ac:dyDescent="0.25">
      <c r="A32" t="s">
        <v>87</v>
      </c>
      <c r="B32" s="13">
        <v>341.88819240999999</v>
      </c>
      <c r="C32" s="13">
        <v>308.81469851000003</v>
      </c>
      <c r="D32" s="13">
        <v>369.04345281000002</v>
      </c>
      <c r="E32" s="13">
        <v>371.71788092999998</v>
      </c>
      <c r="F32" s="213">
        <v>341.2165</v>
      </c>
      <c r="H32" s="13"/>
    </row>
    <row r="33" spans="1:12" x14ac:dyDescent="0.25">
      <c r="A33" t="s">
        <v>88</v>
      </c>
      <c r="B33" s="13">
        <v>210.07812496</v>
      </c>
      <c r="C33" s="13">
        <v>202.58606252000001</v>
      </c>
      <c r="D33" s="13">
        <v>208.14210628000001</v>
      </c>
      <c r="E33" s="13">
        <v>209.69168586000001</v>
      </c>
      <c r="F33" s="213">
        <v>207.3321</v>
      </c>
      <c r="H33" s="13"/>
    </row>
    <row r="34" spans="1:12" x14ac:dyDescent="0.25">
      <c r="A34" s="8" t="s">
        <v>417</v>
      </c>
      <c r="B34" s="49">
        <f>+SUM(B28:B33)</f>
        <v>1438.0721734529998</v>
      </c>
      <c r="C34" s="49">
        <f>+SUM(C28:C33)</f>
        <v>1366.0440038740001</v>
      </c>
      <c r="D34" s="49">
        <f>+SUM(D28:D33)</f>
        <v>1418.490269982</v>
      </c>
      <c r="E34" s="49">
        <f>+SUM(E28:E33)</f>
        <v>1439.106676632</v>
      </c>
      <c r="F34" s="214">
        <f>+SUM(F28:F33)</f>
        <v>1356.4331484419999</v>
      </c>
    </row>
    <row r="35" spans="1:12" x14ac:dyDescent="0.25">
      <c r="A35" s="260" t="s">
        <v>998</v>
      </c>
    </row>
    <row r="36" spans="1:12" ht="12.75" customHeight="1" x14ac:dyDescent="0.25">
      <c r="A36" s="469" t="str">
        <f>"Note: EIA calculations based on National Oceanic and Atmospheric Administration (NOAA) data."</f>
        <v>Note: EIA calculations based on National Oceanic and Atmospheric Administration (NOAA) data.</v>
      </c>
      <c r="B36" s="469"/>
      <c r="C36" s="469"/>
      <c r="D36" s="469"/>
      <c r="E36" s="469"/>
      <c r="F36" s="469"/>
      <c r="G36" s="469"/>
      <c r="H36" s="469"/>
      <c r="I36" s="469"/>
      <c r="J36" s="469"/>
      <c r="K36" s="469"/>
      <c r="L36" s="199"/>
    </row>
    <row r="37" spans="1:12" x14ac:dyDescent="0.25">
      <c r="A37" s="469"/>
      <c r="B37" s="469"/>
      <c r="C37" s="469"/>
      <c r="D37" s="469"/>
      <c r="E37" s="469"/>
      <c r="F37" s="469"/>
      <c r="G37" s="469"/>
      <c r="H37" s="469"/>
      <c r="I37" s="469"/>
      <c r="J37" s="469"/>
      <c r="K37" s="469"/>
      <c r="L37" s="199"/>
    </row>
    <row r="38" spans="1:12" x14ac:dyDescent="0.25">
      <c r="A38" s="23" t="s">
        <v>173</v>
      </c>
    </row>
    <row r="39" spans="1:12" x14ac:dyDescent="0.25">
      <c r="A39" s="71" t="s">
        <v>169</v>
      </c>
      <c r="B39" s="470" t="s">
        <v>170</v>
      </c>
      <c r="C39" s="470"/>
      <c r="D39" s="470"/>
      <c r="E39" s="470"/>
      <c r="F39" s="470"/>
      <c r="G39" s="70" t="s">
        <v>171</v>
      </c>
    </row>
  </sheetData>
  <mergeCells count="3">
    <mergeCell ref="B26:F26"/>
    <mergeCell ref="A36:K37"/>
    <mergeCell ref="B39:F39"/>
  </mergeCells>
  <hyperlinks>
    <hyperlink ref="B39" r:id="rId1" xr:uid="{00000000-0004-0000-2800-000000000000}"/>
    <hyperlink ref="A3" location="Contents!A1" display="Return to Contents" xr:uid="{00000000-0004-0000-2800-000001000000}"/>
  </hyperlinks>
  <pageMargins left="0.7" right="0.7" top="0.75" bottom="0.75" header="0.3" footer="0.3"/>
  <pageSetup orientation="landscape" r:id="rId2"/>
  <drawing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0">
    <pageSetUpPr fitToPage="1"/>
  </sheetPr>
  <dimension ref="A1:R160"/>
  <sheetViews>
    <sheetView zoomScaleNormal="100" workbookViewId="0"/>
  </sheetViews>
  <sheetFormatPr defaultRowHeight="13.2" x14ac:dyDescent="0.25"/>
  <cols>
    <col min="2" max="3" width="9.33203125" style="5"/>
    <col min="17" max="17" width="14.33203125" customWidth="1"/>
    <col min="18" max="18" width="10.44140625" customWidth="1"/>
  </cols>
  <sheetData>
    <row r="1" spans="1:18" x14ac:dyDescent="0.25">
      <c r="B1"/>
      <c r="C1"/>
      <c r="L1" s="21"/>
    </row>
    <row r="2" spans="1:18" ht="15.6" x14ac:dyDescent="0.3">
      <c r="A2" s="31" t="s">
        <v>968</v>
      </c>
      <c r="B2"/>
      <c r="C2"/>
      <c r="L2" s="87"/>
    </row>
    <row r="3" spans="1:18" x14ac:dyDescent="0.25">
      <c r="A3" s="16" t="s">
        <v>15</v>
      </c>
      <c r="B3"/>
      <c r="C3"/>
    </row>
    <row r="4" spans="1:18" x14ac:dyDescent="0.25">
      <c r="B4" s="230"/>
      <c r="C4" s="230"/>
      <c r="D4" s="230"/>
      <c r="E4" s="230"/>
      <c r="F4" s="230"/>
      <c r="G4" s="230"/>
      <c r="H4" s="230"/>
      <c r="I4" s="230"/>
      <c r="J4" s="230"/>
    </row>
    <row r="5" spans="1:18" x14ac:dyDescent="0.25">
      <c r="B5" s="230"/>
      <c r="C5" s="230"/>
      <c r="D5" s="230"/>
      <c r="E5" s="230"/>
      <c r="F5" s="230"/>
      <c r="G5" s="230"/>
      <c r="H5" s="230"/>
      <c r="I5" s="230"/>
      <c r="J5" s="230"/>
      <c r="Q5" s="132" t="s">
        <v>329</v>
      </c>
      <c r="R5" s="133"/>
    </row>
    <row r="6" spans="1:18" x14ac:dyDescent="0.25">
      <c r="B6" s="230"/>
      <c r="C6" s="230"/>
      <c r="D6" s="230"/>
      <c r="E6" s="230"/>
      <c r="F6" s="230"/>
      <c r="G6" s="230"/>
      <c r="H6" s="230"/>
      <c r="I6" s="230"/>
      <c r="J6" s="230"/>
      <c r="Q6" s="231" t="s">
        <v>33</v>
      </c>
      <c r="R6" s="159" t="s">
        <v>357</v>
      </c>
    </row>
    <row r="7" spans="1:18" x14ac:dyDescent="0.25">
      <c r="B7" s="230"/>
      <c r="C7" s="230"/>
      <c r="D7" s="230"/>
      <c r="E7" s="230"/>
      <c r="F7" s="230"/>
      <c r="G7" s="230"/>
      <c r="H7" s="230"/>
      <c r="I7" s="230"/>
      <c r="J7" s="230"/>
      <c r="Q7" s="166" t="s">
        <v>34</v>
      </c>
      <c r="R7" s="160" t="s">
        <v>358</v>
      </c>
    </row>
    <row r="8" spans="1:18" x14ac:dyDescent="0.25">
      <c r="B8" s="230"/>
      <c r="C8" s="230"/>
      <c r="D8" s="230"/>
      <c r="E8" s="230"/>
      <c r="F8" s="230"/>
      <c r="G8" s="230"/>
      <c r="H8" s="230"/>
      <c r="I8" s="230"/>
      <c r="J8" s="230"/>
      <c r="Q8" s="166" t="s">
        <v>75</v>
      </c>
      <c r="R8" s="160" t="s">
        <v>359</v>
      </c>
    </row>
    <row r="9" spans="1:18" x14ac:dyDescent="0.25">
      <c r="B9" s="230"/>
      <c r="C9" s="230"/>
      <c r="D9" s="230"/>
      <c r="E9" s="230"/>
      <c r="F9" s="230"/>
      <c r="G9" s="230"/>
      <c r="H9" s="230"/>
      <c r="I9" s="230"/>
      <c r="J9" s="230"/>
      <c r="Q9" s="171" t="s">
        <v>199</v>
      </c>
      <c r="R9" s="162" t="s">
        <v>356</v>
      </c>
    </row>
    <row r="10" spans="1:18" x14ac:dyDescent="0.25">
      <c r="B10" s="230"/>
      <c r="C10" s="230"/>
      <c r="D10" s="230"/>
      <c r="E10" s="230"/>
      <c r="F10" s="230"/>
      <c r="G10" s="230"/>
      <c r="H10" s="230"/>
      <c r="I10" s="230"/>
      <c r="J10" s="230"/>
      <c r="Q10" s="172"/>
      <c r="R10" s="172"/>
    </row>
    <row r="11" spans="1:18" x14ac:dyDescent="0.25">
      <c r="B11" s="230"/>
      <c r="C11" s="230"/>
      <c r="D11" s="230"/>
      <c r="E11" s="230"/>
      <c r="F11" s="230"/>
      <c r="G11" s="230"/>
      <c r="H11" s="230"/>
      <c r="I11" s="230"/>
      <c r="J11" s="230"/>
    </row>
    <row r="12" spans="1:18" x14ac:dyDescent="0.25">
      <c r="B12" s="230"/>
      <c r="C12" s="230"/>
      <c r="D12" s="230"/>
      <c r="E12" s="230"/>
      <c r="F12" s="230"/>
      <c r="G12" s="230"/>
      <c r="H12" s="230"/>
      <c r="I12" s="230"/>
      <c r="J12" s="230"/>
    </row>
    <row r="13" spans="1:18" x14ac:dyDescent="0.25">
      <c r="B13" s="230"/>
      <c r="C13" s="230"/>
      <c r="D13" s="230"/>
      <c r="E13" s="230"/>
      <c r="F13" s="230"/>
      <c r="G13" s="230"/>
      <c r="H13" s="230"/>
      <c r="I13" s="230"/>
      <c r="J13" s="230"/>
    </row>
    <row r="14" spans="1:18" x14ac:dyDescent="0.25">
      <c r="B14" s="230"/>
      <c r="C14" s="230"/>
      <c r="D14" s="230"/>
      <c r="E14" s="230"/>
      <c r="F14" s="230"/>
      <c r="G14" s="230"/>
      <c r="H14" s="230"/>
      <c r="I14" s="230"/>
      <c r="J14" s="230"/>
    </row>
    <row r="15" spans="1:18" x14ac:dyDescent="0.25">
      <c r="B15" s="230"/>
      <c r="C15" s="230"/>
      <c r="D15" s="230"/>
      <c r="E15" s="230"/>
      <c r="F15" s="230"/>
      <c r="G15" s="230"/>
      <c r="H15" s="230"/>
      <c r="I15" s="230"/>
      <c r="J15" s="230"/>
    </row>
    <row r="16" spans="1:18" x14ac:dyDescent="0.25">
      <c r="B16" s="230"/>
      <c r="C16" s="230"/>
      <c r="D16" s="230"/>
      <c r="E16" s="230"/>
      <c r="F16" s="230"/>
      <c r="G16" s="230"/>
      <c r="H16" s="230"/>
      <c r="I16" s="230"/>
      <c r="J16" s="230"/>
    </row>
    <row r="17" spans="1:14" x14ac:dyDescent="0.25">
      <c r="B17" s="230"/>
      <c r="C17" s="230"/>
      <c r="D17" s="230"/>
      <c r="E17" s="230"/>
      <c r="F17" s="230"/>
      <c r="G17" s="230"/>
      <c r="H17" s="230"/>
      <c r="I17" s="230"/>
      <c r="J17" s="230"/>
    </row>
    <row r="18" spans="1:14" x14ac:dyDescent="0.25">
      <c r="B18" s="230"/>
      <c r="C18" s="230"/>
      <c r="D18" s="230"/>
      <c r="E18" s="230"/>
      <c r="F18" s="230"/>
      <c r="G18" s="230"/>
      <c r="H18" s="230"/>
      <c r="I18" s="230"/>
      <c r="J18" s="230"/>
    </row>
    <row r="19" spans="1:14" x14ac:dyDescent="0.25">
      <c r="B19" s="230"/>
      <c r="C19" s="230"/>
      <c r="D19" s="230"/>
      <c r="E19" s="230"/>
      <c r="F19" s="230"/>
      <c r="G19" s="230"/>
      <c r="H19" s="230"/>
      <c r="I19" s="230"/>
      <c r="J19" s="230"/>
    </row>
    <row r="20" spans="1:14" x14ac:dyDescent="0.25">
      <c r="B20" s="230"/>
      <c r="C20" s="230"/>
      <c r="D20" s="230"/>
      <c r="E20" s="230"/>
      <c r="F20" s="230"/>
      <c r="G20" s="230"/>
      <c r="H20" s="230"/>
      <c r="I20" s="230"/>
      <c r="J20" s="230"/>
    </row>
    <row r="21" spans="1:14" x14ac:dyDescent="0.25">
      <c r="B21" s="230"/>
      <c r="C21" s="230"/>
      <c r="D21" s="230"/>
      <c r="E21" s="230"/>
      <c r="F21" s="230"/>
      <c r="G21" s="230"/>
      <c r="H21" s="230"/>
      <c r="I21" s="230"/>
      <c r="J21" s="230"/>
    </row>
    <row r="22" spans="1:14" x14ac:dyDescent="0.25">
      <c r="B22" s="230"/>
      <c r="C22" s="230"/>
      <c r="D22" s="230"/>
      <c r="E22" s="230"/>
      <c r="F22" s="230"/>
      <c r="G22" s="230"/>
      <c r="H22" s="230"/>
      <c r="I22" s="230"/>
      <c r="J22" s="230"/>
    </row>
    <row r="23" spans="1:14" x14ac:dyDescent="0.25">
      <c r="B23" s="230"/>
      <c r="C23" s="230"/>
      <c r="D23" s="230"/>
      <c r="E23" s="230"/>
      <c r="F23" s="230"/>
      <c r="G23" s="230"/>
      <c r="H23" s="230"/>
      <c r="I23" s="230"/>
      <c r="J23" s="230"/>
    </row>
    <row r="24" spans="1:14" x14ac:dyDescent="0.25">
      <c r="B24" s="230"/>
      <c r="C24" s="230"/>
      <c r="D24" s="230"/>
      <c r="E24" s="230"/>
      <c r="F24" s="230"/>
      <c r="G24" s="230"/>
      <c r="H24" s="230"/>
      <c r="I24" s="230"/>
      <c r="J24" s="230"/>
    </row>
    <row r="25" spans="1:14" x14ac:dyDescent="0.25">
      <c r="B25" s="230"/>
      <c r="C25" s="230"/>
      <c r="D25" s="230"/>
      <c r="E25" s="230"/>
      <c r="F25" s="230"/>
      <c r="G25" s="230"/>
      <c r="H25" s="230"/>
      <c r="I25" s="230"/>
      <c r="J25" s="230"/>
    </row>
    <row r="26" spans="1:14" ht="15.6" x14ac:dyDescent="0.35">
      <c r="A26" s="21"/>
      <c r="B26" s="20"/>
      <c r="C26" s="473" t="s">
        <v>70</v>
      </c>
      <c r="D26" s="473"/>
      <c r="E26" s="473"/>
      <c r="F26" s="473"/>
      <c r="G26" s="473"/>
      <c r="H26" s="21"/>
      <c r="I26" s="473" t="s">
        <v>4</v>
      </c>
      <c r="J26" s="473"/>
      <c r="K26" s="473"/>
      <c r="L26" s="473"/>
      <c r="M26" s="33"/>
      <c r="N26" s="33"/>
    </row>
    <row r="27" spans="1:14" x14ac:dyDescent="0.25">
      <c r="A27" s="54"/>
      <c r="B27" s="63" t="s">
        <v>73</v>
      </c>
      <c r="C27" s="173">
        <v>2023</v>
      </c>
      <c r="D27" s="173">
        <v>2024</v>
      </c>
      <c r="E27" s="34">
        <v>2025</v>
      </c>
      <c r="F27" s="34">
        <v>2026</v>
      </c>
      <c r="G27" s="34">
        <v>2027</v>
      </c>
      <c r="H27" s="372"/>
      <c r="I27" s="59">
        <v>2024</v>
      </c>
      <c r="J27" s="59">
        <v>2025</v>
      </c>
      <c r="K27" s="59">
        <v>2026</v>
      </c>
      <c r="L27" s="59">
        <v>2027</v>
      </c>
    </row>
    <row r="28" spans="1:14" x14ac:dyDescent="0.25">
      <c r="A28" s="21"/>
      <c r="B28" s="51" t="s">
        <v>33</v>
      </c>
      <c r="C28" s="348">
        <v>776.46987207999996</v>
      </c>
      <c r="D28" s="348">
        <v>751.22937137999998</v>
      </c>
      <c r="E28" s="348">
        <v>827.26822467</v>
      </c>
      <c r="F28" s="348">
        <v>759.80859386999998</v>
      </c>
      <c r="G28" s="348">
        <v>732.03432999999995</v>
      </c>
      <c r="H28" s="21"/>
      <c r="I28" s="348">
        <f t="shared" ref="I28:L30" si="0">D28-C28</f>
        <v>-25.240500699999984</v>
      </c>
      <c r="J28" s="348">
        <f t="shared" si="0"/>
        <v>76.03885329000002</v>
      </c>
      <c r="K28" s="348">
        <f t="shared" si="0"/>
        <v>-67.459630800000014</v>
      </c>
      <c r="L28" s="348">
        <f t="shared" si="0"/>
        <v>-27.774263870000027</v>
      </c>
    </row>
    <row r="29" spans="1:14" x14ac:dyDescent="0.25">
      <c r="A29" s="21"/>
      <c r="B29" s="51" t="s">
        <v>34</v>
      </c>
      <c r="C29" s="348">
        <v>2251.0158981</v>
      </c>
      <c r="D29" s="348">
        <v>2240.9194385000001</v>
      </c>
      <c r="E29" s="348">
        <v>2257.4212797</v>
      </c>
      <c r="F29" s="348">
        <v>2228.4884016000001</v>
      </c>
      <c r="G29" s="348">
        <v>2217.5169000000001</v>
      </c>
      <c r="H29" s="21"/>
      <c r="I29" s="348">
        <f t="shared" si="0"/>
        <v>-10.096459599999889</v>
      </c>
      <c r="J29" s="348">
        <f t="shared" si="0"/>
        <v>16.501841199999944</v>
      </c>
      <c r="K29" s="348">
        <f t="shared" si="0"/>
        <v>-28.932878099999925</v>
      </c>
      <c r="L29" s="348">
        <f t="shared" si="0"/>
        <v>-10.971501600000011</v>
      </c>
    </row>
    <row r="30" spans="1:14" x14ac:dyDescent="0.25">
      <c r="A30" s="21"/>
      <c r="B30" s="51" t="s">
        <v>75</v>
      </c>
      <c r="C30" s="348">
        <v>1763.6616686</v>
      </c>
      <c r="D30" s="348">
        <v>1790.1214559</v>
      </c>
      <c r="E30" s="348">
        <v>1813.7439734</v>
      </c>
      <c r="F30" s="348">
        <v>1801.8427971000001</v>
      </c>
      <c r="G30" s="348">
        <v>1864.0417</v>
      </c>
      <c r="H30" s="21"/>
      <c r="I30" s="348">
        <f t="shared" si="0"/>
        <v>26.459787300000016</v>
      </c>
      <c r="J30" s="348">
        <f t="shared" si="0"/>
        <v>23.622517499999958</v>
      </c>
      <c r="K30" s="348">
        <f t="shared" si="0"/>
        <v>-11.901176299999861</v>
      </c>
      <c r="L30" s="348">
        <f t="shared" si="0"/>
        <v>62.198902899999894</v>
      </c>
    </row>
    <row r="31" spans="1:14" x14ac:dyDescent="0.25">
      <c r="A31" s="21"/>
      <c r="B31" s="52" t="s">
        <v>199</v>
      </c>
      <c r="C31" s="373">
        <v>4798.6003757999997</v>
      </c>
      <c r="D31" s="373">
        <v>4789.0938302000004</v>
      </c>
      <c r="E31" s="373">
        <v>4905.2570420000002</v>
      </c>
      <c r="F31" s="373">
        <v>4796.9633381000003</v>
      </c>
      <c r="G31" s="373">
        <v>4820.4164000000001</v>
      </c>
      <c r="H31" s="54"/>
      <c r="I31" s="373">
        <f>D31-C31</f>
        <v>-9.5065455999992992</v>
      </c>
      <c r="J31" s="373">
        <f>E31-D31</f>
        <v>116.16321179999977</v>
      </c>
      <c r="K31" s="373">
        <f>F31-E31</f>
        <v>-108.29370389999985</v>
      </c>
      <c r="L31" s="373">
        <f>G31-F31</f>
        <v>23.453061899999739</v>
      </c>
    </row>
    <row r="32" spans="1:14" x14ac:dyDescent="0.25">
      <c r="A32" s="21"/>
      <c r="B32" s="260" t="s">
        <v>998</v>
      </c>
      <c r="C32" s="21"/>
      <c r="D32" s="21"/>
      <c r="E32" s="21"/>
      <c r="F32" s="21"/>
      <c r="G32" s="21"/>
      <c r="H32" s="21"/>
      <c r="I32" s="368">
        <f>+SUM(I28:I30)</f>
        <v>-8.877172999999857</v>
      </c>
      <c r="J32" s="368">
        <f>+SUM(J28:J30)</f>
        <v>116.16321198999992</v>
      </c>
      <c r="K32" s="368">
        <f>+SUM(K28:K30)</f>
        <v>-108.2936851999998</v>
      </c>
      <c r="L32" s="368">
        <f>+SUM(L28:L30)</f>
        <v>23.453137429999856</v>
      </c>
    </row>
    <row r="33" spans="1:13" x14ac:dyDescent="0.25">
      <c r="A33" s="149"/>
      <c r="B33" s="149"/>
      <c r="C33" s="177"/>
      <c r="D33" s="177"/>
      <c r="E33" s="177"/>
      <c r="F33" s="177"/>
      <c r="G33" s="177"/>
      <c r="H33" s="149"/>
      <c r="I33" s="149"/>
      <c r="J33" s="149"/>
      <c r="K33" s="149"/>
      <c r="L33" s="149"/>
    </row>
    <row r="34" spans="1:13" x14ac:dyDescent="0.25">
      <c r="A34" s="149"/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</row>
    <row r="35" spans="1:13" x14ac:dyDescent="0.25">
      <c r="A35" s="149"/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</row>
    <row r="36" spans="1:13" x14ac:dyDescent="0.25">
      <c r="A36" s="4"/>
      <c r="B36" s="4" t="s">
        <v>328</v>
      </c>
      <c r="C36"/>
    </row>
    <row r="37" spans="1:13" x14ac:dyDescent="0.25">
      <c r="A37">
        <v>4</v>
      </c>
      <c r="B37">
        <v>0</v>
      </c>
      <c r="C37"/>
    </row>
    <row r="38" spans="1:13" x14ac:dyDescent="0.25">
      <c r="A38">
        <v>4</v>
      </c>
      <c r="B38">
        <v>1</v>
      </c>
      <c r="C38"/>
    </row>
    <row r="39" spans="1:13" x14ac:dyDescent="0.25">
      <c r="C39"/>
    </row>
    <row r="40" spans="1:13" x14ac:dyDescent="0.25">
      <c r="A40" s="4"/>
      <c r="B40" s="4" t="s">
        <v>328</v>
      </c>
      <c r="C40"/>
    </row>
    <row r="41" spans="1:13" x14ac:dyDescent="0.25">
      <c r="A41">
        <v>2.5</v>
      </c>
      <c r="B41" s="5">
        <v>-1.5</v>
      </c>
      <c r="C41"/>
    </row>
    <row r="42" spans="1:13" x14ac:dyDescent="0.25">
      <c r="A42">
        <v>2.5</v>
      </c>
      <c r="B42" s="5">
        <v>1.5</v>
      </c>
      <c r="C42"/>
    </row>
    <row r="43" spans="1:13" x14ac:dyDescent="0.25">
      <c r="C43"/>
    </row>
    <row r="44" spans="1:13" x14ac:dyDescent="0.25">
      <c r="C44"/>
    </row>
    <row r="45" spans="1:13" x14ac:dyDescent="0.25">
      <c r="C45"/>
    </row>
    <row r="46" spans="1:13" x14ac:dyDescent="0.25">
      <c r="C46"/>
    </row>
    <row r="47" spans="1:13" x14ac:dyDescent="0.25">
      <c r="C47"/>
    </row>
    <row r="48" spans="1:13" x14ac:dyDescent="0.25">
      <c r="C48"/>
    </row>
    <row r="49" spans="3:3" x14ac:dyDescent="0.25">
      <c r="C49"/>
    </row>
    <row r="50" spans="3:3" x14ac:dyDescent="0.25">
      <c r="C50"/>
    </row>
    <row r="51" spans="3:3" x14ac:dyDescent="0.25">
      <c r="C51"/>
    </row>
    <row r="52" spans="3:3" x14ac:dyDescent="0.25">
      <c r="C52"/>
    </row>
    <row r="53" spans="3:3" x14ac:dyDescent="0.25">
      <c r="C53"/>
    </row>
    <row r="54" spans="3:3" x14ac:dyDescent="0.25">
      <c r="C54"/>
    </row>
    <row r="55" spans="3:3" x14ac:dyDescent="0.25">
      <c r="C55"/>
    </row>
    <row r="56" spans="3:3" x14ac:dyDescent="0.25">
      <c r="C56"/>
    </row>
    <row r="57" spans="3:3" x14ac:dyDescent="0.25">
      <c r="C57"/>
    </row>
    <row r="58" spans="3:3" x14ac:dyDescent="0.25">
      <c r="C58"/>
    </row>
    <row r="59" spans="3:3" x14ac:dyDescent="0.25">
      <c r="C59"/>
    </row>
    <row r="60" spans="3:3" x14ac:dyDescent="0.25">
      <c r="C60"/>
    </row>
    <row r="61" spans="3:3" x14ac:dyDescent="0.25">
      <c r="C61"/>
    </row>
    <row r="62" spans="3:3" x14ac:dyDescent="0.25">
      <c r="C62"/>
    </row>
    <row r="63" spans="3:3" x14ac:dyDescent="0.25">
      <c r="C63"/>
    </row>
    <row r="64" spans="3:3" x14ac:dyDescent="0.25">
      <c r="C64"/>
    </row>
    <row r="65" spans="3:3" x14ac:dyDescent="0.25">
      <c r="C65"/>
    </row>
    <row r="66" spans="3:3" x14ac:dyDescent="0.25">
      <c r="C66"/>
    </row>
    <row r="67" spans="3:3" x14ac:dyDescent="0.25">
      <c r="C67"/>
    </row>
    <row r="68" spans="3:3" x14ac:dyDescent="0.25">
      <c r="C68"/>
    </row>
    <row r="69" spans="3:3" x14ac:dyDescent="0.25">
      <c r="C69"/>
    </row>
    <row r="70" spans="3:3" x14ac:dyDescent="0.25">
      <c r="C70"/>
    </row>
    <row r="71" spans="3:3" x14ac:dyDescent="0.25">
      <c r="C71"/>
    </row>
    <row r="72" spans="3:3" x14ac:dyDescent="0.25">
      <c r="C72"/>
    </row>
    <row r="73" spans="3:3" x14ac:dyDescent="0.25">
      <c r="C73"/>
    </row>
    <row r="74" spans="3:3" x14ac:dyDescent="0.25">
      <c r="C74"/>
    </row>
    <row r="75" spans="3:3" x14ac:dyDescent="0.25">
      <c r="C75"/>
    </row>
    <row r="76" spans="3:3" x14ac:dyDescent="0.25">
      <c r="C76"/>
    </row>
    <row r="77" spans="3:3" x14ac:dyDescent="0.25">
      <c r="C77"/>
    </row>
    <row r="78" spans="3:3" x14ac:dyDescent="0.25">
      <c r="C78"/>
    </row>
    <row r="79" spans="3:3" x14ac:dyDescent="0.25">
      <c r="C79"/>
    </row>
    <row r="80" spans="3:3" x14ac:dyDescent="0.25">
      <c r="C80"/>
    </row>
    <row r="81" spans="3:3" x14ac:dyDescent="0.25">
      <c r="C81"/>
    </row>
    <row r="82" spans="3:3" x14ac:dyDescent="0.25">
      <c r="C82"/>
    </row>
    <row r="83" spans="3:3" x14ac:dyDescent="0.25">
      <c r="C83"/>
    </row>
    <row r="84" spans="3:3" x14ac:dyDescent="0.25">
      <c r="C84"/>
    </row>
    <row r="85" spans="3:3" x14ac:dyDescent="0.25">
      <c r="C85"/>
    </row>
    <row r="86" spans="3:3" x14ac:dyDescent="0.25">
      <c r="C86"/>
    </row>
    <row r="87" spans="3:3" x14ac:dyDescent="0.25">
      <c r="C87"/>
    </row>
    <row r="88" spans="3:3" x14ac:dyDescent="0.25">
      <c r="C88"/>
    </row>
    <row r="89" spans="3:3" x14ac:dyDescent="0.25">
      <c r="C89"/>
    </row>
    <row r="90" spans="3:3" x14ac:dyDescent="0.25">
      <c r="C90"/>
    </row>
    <row r="91" spans="3:3" x14ac:dyDescent="0.25">
      <c r="C91"/>
    </row>
    <row r="92" spans="3:3" x14ac:dyDescent="0.25">
      <c r="C92"/>
    </row>
    <row r="93" spans="3:3" x14ac:dyDescent="0.25">
      <c r="C93"/>
    </row>
    <row r="94" spans="3:3" x14ac:dyDescent="0.25">
      <c r="C94"/>
    </row>
    <row r="95" spans="3:3" x14ac:dyDescent="0.25">
      <c r="C95"/>
    </row>
    <row r="96" spans="3:3" x14ac:dyDescent="0.25">
      <c r="C96"/>
    </row>
    <row r="97" spans="3:3" x14ac:dyDescent="0.25">
      <c r="C97"/>
    </row>
    <row r="98" spans="3:3" x14ac:dyDescent="0.25">
      <c r="C98"/>
    </row>
    <row r="99" spans="3:3" x14ac:dyDescent="0.25">
      <c r="C99"/>
    </row>
    <row r="100" spans="3:3" x14ac:dyDescent="0.25">
      <c r="C100"/>
    </row>
    <row r="101" spans="3:3" x14ac:dyDescent="0.25">
      <c r="C101"/>
    </row>
    <row r="102" spans="3:3" x14ac:dyDescent="0.25">
      <c r="C102"/>
    </row>
    <row r="103" spans="3:3" x14ac:dyDescent="0.25">
      <c r="C103"/>
    </row>
    <row r="104" spans="3:3" x14ac:dyDescent="0.25">
      <c r="C104"/>
    </row>
    <row r="105" spans="3:3" x14ac:dyDescent="0.25">
      <c r="C105"/>
    </row>
    <row r="106" spans="3:3" x14ac:dyDescent="0.25">
      <c r="C106"/>
    </row>
    <row r="107" spans="3:3" x14ac:dyDescent="0.25">
      <c r="C107"/>
    </row>
    <row r="108" spans="3:3" x14ac:dyDescent="0.25">
      <c r="C108"/>
    </row>
    <row r="109" spans="3:3" x14ac:dyDescent="0.25">
      <c r="C109"/>
    </row>
    <row r="110" spans="3:3" x14ac:dyDescent="0.25">
      <c r="C110"/>
    </row>
    <row r="111" spans="3:3" x14ac:dyDescent="0.25">
      <c r="C111"/>
    </row>
    <row r="112" spans="3:3" x14ac:dyDescent="0.25">
      <c r="C112"/>
    </row>
    <row r="113" spans="3:3" x14ac:dyDescent="0.25">
      <c r="C113"/>
    </row>
    <row r="114" spans="3:3" x14ac:dyDescent="0.25">
      <c r="C114"/>
    </row>
    <row r="115" spans="3:3" x14ac:dyDescent="0.25">
      <c r="C115"/>
    </row>
    <row r="116" spans="3:3" x14ac:dyDescent="0.25">
      <c r="C116"/>
    </row>
    <row r="117" spans="3:3" x14ac:dyDescent="0.25">
      <c r="C117"/>
    </row>
    <row r="118" spans="3:3" x14ac:dyDescent="0.25">
      <c r="C118"/>
    </row>
    <row r="119" spans="3:3" x14ac:dyDescent="0.25">
      <c r="C119"/>
    </row>
    <row r="120" spans="3:3" x14ac:dyDescent="0.25">
      <c r="C120"/>
    </row>
    <row r="121" spans="3:3" x14ac:dyDescent="0.25">
      <c r="C121"/>
    </row>
    <row r="122" spans="3:3" x14ac:dyDescent="0.25">
      <c r="C122"/>
    </row>
    <row r="123" spans="3:3" x14ac:dyDescent="0.25">
      <c r="C123"/>
    </row>
    <row r="124" spans="3:3" x14ac:dyDescent="0.25">
      <c r="C124"/>
    </row>
    <row r="125" spans="3:3" x14ac:dyDescent="0.25">
      <c r="C125"/>
    </row>
    <row r="126" spans="3:3" x14ac:dyDescent="0.25">
      <c r="C126"/>
    </row>
    <row r="127" spans="3:3" x14ac:dyDescent="0.25">
      <c r="C127"/>
    </row>
    <row r="128" spans="3:3" x14ac:dyDescent="0.25">
      <c r="C128"/>
    </row>
    <row r="129" spans="3:3" x14ac:dyDescent="0.25">
      <c r="C129"/>
    </row>
    <row r="130" spans="3:3" x14ac:dyDescent="0.25">
      <c r="C130"/>
    </row>
    <row r="131" spans="3:3" x14ac:dyDescent="0.25">
      <c r="C131"/>
    </row>
    <row r="132" spans="3:3" x14ac:dyDescent="0.25">
      <c r="C132"/>
    </row>
    <row r="133" spans="3:3" x14ac:dyDescent="0.25">
      <c r="C133"/>
    </row>
    <row r="134" spans="3:3" x14ac:dyDescent="0.25">
      <c r="C134"/>
    </row>
    <row r="135" spans="3:3" x14ac:dyDescent="0.25">
      <c r="C135"/>
    </row>
    <row r="136" spans="3:3" x14ac:dyDescent="0.25">
      <c r="C136"/>
    </row>
    <row r="137" spans="3:3" x14ac:dyDescent="0.25">
      <c r="C137"/>
    </row>
    <row r="138" spans="3:3" x14ac:dyDescent="0.25">
      <c r="C138"/>
    </row>
    <row r="139" spans="3:3" x14ac:dyDescent="0.25">
      <c r="C139"/>
    </row>
    <row r="140" spans="3:3" x14ac:dyDescent="0.25">
      <c r="C140"/>
    </row>
    <row r="141" spans="3:3" x14ac:dyDescent="0.25">
      <c r="C141"/>
    </row>
    <row r="142" spans="3:3" x14ac:dyDescent="0.25">
      <c r="C142"/>
    </row>
    <row r="143" spans="3:3" x14ac:dyDescent="0.25">
      <c r="C143"/>
    </row>
    <row r="144" spans="3:3" x14ac:dyDescent="0.25">
      <c r="C144"/>
    </row>
    <row r="145" spans="3:3" x14ac:dyDescent="0.25">
      <c r="C145"/>
    </row>
    <row r="146" spans="3:3" x14ac:dyDescent="0.25">
      <c r="C146"/>
    </row>
    <row r="147" spans="3:3" x14ac:dyDescent="0.25">
      <c r="C147"/>
    </row>
    <row r="148" spans="3:3" x14ac:dyDescent="0.25">
      <c r="C148"/>
    </row>
    <row r="149" spans="3:3" x14ac:dyDescent="0.25">
      <c r="C149"/>
    </row>
    <row r="150" spans="3:3" x14ac:dyDescent="0.25">
      <c r="C150"/>
    </row>
    <row r="151" spans="3:3" x14ac:dyDescent="0.25">
      <c r="C151"/>
    </row>
    <row r="152" spans="3:3" x14ac:dyDescent="0.25">
      <c r="C152"/>
    </row>
    <row r="153" spans="3:3" x14ac:dyDescent="0.25">
      <c r="C153"/>
    </row>
    <row r="154" spans="3:3" x14ac:dyDescent="0.25">
      <c r="C154"/>
    </row>
    <row r="155" spans="3:3" x14ac:dyDescent="0.25">
      <c r="C155"/>
    </row>
    <row r="156" spans="3:3" x14ac:dyDescent="0.25">
      <c r="C156"/>
    </row>
    <row r="157" spans="3:3" x14ac:dyDescent="0.25">
      <c r="C157"/>
    </row>
    <row r="158" spans="3:3" x14ac:dyDescent="0.25">
      <c r="C158"/>
    </row>
    <row r="159" spans="3:3" x14ac:dyDescent="0.25">
      <c r="C159"/>
    </row>
    <row r="160" spans="3:3" x14ac:dyDescent="0.25">
      <c r="C160"/>
    </row>
  </sheetData>
  <mergeCells count="2">
    <mergeCell ref="C26:G26"/>
    <mergeCell ref="I26:L26"/>
  </mergeCells>
  <hyperlinks>
    <hyperlink ref="A3" location="Contents!A1" display="Return to Contents" xr:uid="{00000000-0004-0000-2900-000000000000}"/>
  </hyperlinks>
  <pageMargins left="0.75" right="0.75" top="1" bottom="1" header="0.5" footer="0.5"/>
  <pageSetup scale="90" fitToHeight="2" orientation="landscape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38"/>
  <dimension ref="A2:R102"/>
  <sheetViews>
    <sheetView zoomScale="90" zoomScaleNormal="90" workbookViewId="0"/>
  </sheetViews>
  <sheetFormatPr defaultRowHeight="13.2" x14ac:dyDescent="0.25"/>
  <sheetData>
    <row r="2" spans="1:18" ht="15.6" x14ac:dyDescent="0.3">
      <c r="A2" s="31" t="s">
        <v>968</v>
      </c>
      <c r="H2" s="87"/>
    </row>
    <row r="3" spans="1:18" x14ac:dyDescent="0.25">
      <c r="A3" s="16" t="s">
        <v>15</v>
      </c>
    </row>
    <row r="4" spans="1:18" x14ac:dyDescent="0.25"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</row>
    <row r="5" spans="1:18" x14ac:dyDescent="0.25"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70"/>
      <c r="R5" s="270"/>
    </row>
    <row r="6" spans="1:18" x14ac:dyDescent="0.25">
      <c r="B6" s="270"/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</row>
    <row r="7" spans="1:18" x14ac:dyDescent="0.25"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N7" s="270"/>
      <c r="O7" s="270"/>
      <c r="P7" s="270"/>
      <c r="Q7" s="270"/>
      <c r="R7" s="270"/>
    </row>
    <row r="8" spans="1:18" x14ac:dyDescent="0.25">
      <c r="B8" s="270"/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70"/>
      <c r="O8" s="270"/>
      <c r="P8" s="270"/>
      <c r="Q8" s="270"/>
      <c r="R8" s="270"/>
    </row>
    <row r="9" spans="1:18" x14ac:dyDescent="0.25">
      <c r="B9" s="270"/>
      <c r="C9" s="270"/>
      <c r="D9" s="270"/>
      <c r="E9" s="270"/>
      <c r="F9" s="270"/>
      <c r="G9" s="270"/>
      <c r="H9" s="270"/>
      <c r="I9" s="270"/>
      <c r="J9" s="270"/>
      <c r="K9" s="270"/>
      <c r="L9" s="270"/>
      <c r="M9" s="270"/>
      <c r="N9" s="270"/>
      <c r="O9" s="270"/>
      <c r="P9" s="270"/>
      <c r="Q9" s="270"/>
      <c r="R9" s="270"/>
    </row>
    <row r="10" spans="1:18" x14ac:dyDescent="0.25">
      <c r="B10" s="270"/>
      <c r="C10" s="270"/>
      <c r="D10" s="270"/>
      <c r="E10" s="270"/>
      <c r="F10" s="270"/>
      <c r="G10" s="270"/>
      <c r="H10" s="270"/>
      <c r="I10" s="270"/>
      <c r="J10" s="270"/>
      <c r="K10" s="270"/>
      <c r="L10" s="270"/>
      <c r="M10" s="270"/>
      <c r="N10" s="270"/>
      <c r="O10" s="270"/>
      <c r="P10" s="270"/>
      <c r="Q10" s="270"/>
      <c r="R10" s="270"/>
    </row>
    <row r="11" spans="1:18" x14ac:dyDescent="0.25">
      <c r="B11" s="270"/>
      <c r="C11" s="270"/>
      <c r="D11" s="270"/>
      <c r="E11" s="270"/>
      <c r="F11" s="270"/>
      <c r="G11" s="270"/>
      <c r="H11" s="270"/>
      <c r="I11" s="270"/>
      <c r="J11" s="270"/>
      <c r="K11" s="270"/>
      <c r="L11" s="270"/>
      <c r="M11" s="270"/>
      <c r="N11" s="270"/>
      <c r="O11" s="270"/>
      <c r="P11" s="270"/>
      <c r="Q11" s="270"/>
      <c r="R11" s="270"/>
    </row>
    <row r="12" spans="1:18" x14ac:dyDescent="0.25">
      <c r="B12" s="270"/>
      <c r="C12" s="270"/>
      <c r="D12" s="270"/>
      <c r="E12" s="270"/>
      <c r="F12" s="270"/>
      <c r="G12" s="270"/>
      <c r="H12" s="270"/>
      <c r="I12" s="270"/>
      <c r="J12" s="270"/>
      <c r="K12" s="270"/>
      <c r="L12" s="270"/>
      <c r="M12" s="270"/>
      <c r="N12" s="270"/>
      <c r="O12" s="270"/>
      <c r="P12" s="270"/>
      <c r="Q12" s="270"/>
      <c r="R12" s="270"/>
    </row>
    <row r="13" spans="1:18" x14ac:dyDescent="0.25">
      <c r="B13" s="270"/>
      <c r="C13" s="270"/>
      <c r="D13" s="270"/>
      <c r="E13" s="270"/>
      <c r="F13" s="270"/>
      <c r="G13" s="270"/>
      <c r="H13" s="270"/>
      <c r="I13" s="270"/>
      <c r="J13" s="270"/>
      <c r="K13" s="270"/>
      <c r="L13" s="270"/>
      <c r="M13" s="270"/>
      <c r="N13" s="270"/>
      <c r="O13" s="270"/>
      <c r="P13" s="270"/>
      <c r="Q13" s="270"/>
      <c r="R13" s="270"/>
    </row>
    <row r="14" spans="1:18" x14ac:dyDescent="0.25">
      <c r="B14" s="270"/>
      <c r="C14" s="270"/>
      <c r="D14" s="270"/>
      <c r="E14" s="270"/>
      <c r="F14" s="270"/>
      <c r="G14" s="270"/>
      <c r="H14" s="270"/>
      <c r="I14" s="270"/>
      <c r="J14" s="270"/>
      <c r="K14" s="270"/>
      <c r="L14" s="270"/>
      <c r="M14" s="270"/>
      <c r="N14" s="270"/>
      <c r="O14" s="270"/>
      <c r="P14" s="270"/>
      <c r="Q14" s="270"/>
      <c r="R14" s="270"/>
    </row>
    <row r="15" spans="1:18" x14ac:dyDescent="0.25">
      <c r="B15" s="270"/>
      <c r="C15" s="270"/>
      <c r="D15" s="270"/>
      <c r="E15" s="270"/>
      <c r="F15" s="270"/>
      <c r="G15" s="270"/>
      <c r="H15" s="270"/>
      <c r="I15" s="270"/>
      <c r="J15" s="270"/>
      <c r="K15" s="270"/>
      <c r="L15" s="270"/>
      <c r="M15" s="270"/>
      <c r="N15" s="270"/>
      <c r="O15" s="270"/>
      <c r="P15" s="270"/>
      <c r="Q15" s="270"/>
      <c r="R15" s="270"/>
    </row>
    <row r="16" spans="1:18" x14ac:dyDescent="0.25">
      <c r="B16" s="270"/>
      <c r="C16" s="270"/>
      <c r="D16" s="270"/>
      <c r="E16" s="270"/>
      <c r="F16" s="270"/>
      <c r="G16" s="270"/>
      <c r="H16" s="270"/>
      <c r="I16" s="270"/>
      <c r="J16" s="270"/>
      <c r="K16" s="270"/>
      <c r="L16" s="270"/>
      <c r="M16" s="270"/>
      <c r="N16" s="270"/>
      <c r="O16" s="270"/>
      <c r="P16" s="270"/>
      <c r="Q16" s="270"/>
      <c r="R16" s="270"/>
    </row>
    <row r="17" spans="2:18" x14ac:dyDescent="0.25">
      <c r="B17" s="270"/>
      <c r="C17" s="270"/>
      <c r="D17" s="270"/>
      <c r="E17" s="270"/>
      <c r="F17" s="270"/>
      <c r="G17" s="270"/>
      <c r="H17" s="270"/>
      <c r="I17" s="270"/>
      <c r="J17" s="270"/>
      <c r="K17" s="270"/>
      <c r="L17" s="270"/>
      <c r="M17" s="270"/>
      <c r="N17" s="270"/>
      <c r="O17" s="270"/>
      <c r="P17" s="270"/>
      <c r="Q17" s="270"/>
      <c r="R17" s="270"/>
    </row>
    <row r="18" spans="2:18" x14ac:dyDescent="0.25">
      <c r="B18" s="270"/>
      <c r="C18" s="270"/>
      <c r="D18" s="270"/>
      <c r="E18" s="270"/>
      <c r="F18" s="270"/>
      <c r="G18" s="270"/>
      <c r="H18" s="270"/>
      <c r="I18" s="270"/>
      <c r="J18" s="270"/>
      <c r="K18" s="270"/>
      <c r="L18" s="270"/>
      <c r="M18" s="270"/>
      <c r="N18" s="270"/>
      <c r="O18" s="270"/>
      <c r="P18" s="270"/>
      <c r="Q18" s="270"/>
      <c r="R18" s="270"/>
    </row>
    <row r="19" spans="2:18" x14ac:dyDescent="0.25">
      <c r="B19" s="270"/>
      <c r="C19" s="270"/>
      <c r="D19" s="270"/>
      <c r="E19" s="270"/>
      <c r="F19" s="270"/>
      <c r="G19" s="270"/>
      <c r="H19" s="270"/>
      <c r="I19" s="270"/>
      <c r="J19" s="270"/>
      <c r="K19" s="270"/>
      <c r="L19" s="270"/>
      <c r="M19" s="270"/>
      <c r="N19" s="270"/>
      <c r="O19" s="270"/>
      <c r="P19" s="270"/>
      <c r="Q19" s="270"/>
      <c r="R19" s="270"/>
    </row>
    <row r="20" spans="2:18" x14ac:dyDescent="0.25">
      <c r="B20" s="270"/>
      <c r="C20" s="270"/>
      <c r="D20" s="270"/>
      <c r="E20" s="270"/>
      <c r="F20" s="270"/>
      <c r="G20" s="270"/>
      <c r="H20" s="270"/>
      <c r="I20" s="270"/>
      <c r="J20" s="270"/>
      <c r="K20" s="270"/>
      <c r="L20" s="270"/>
      <c r="M20" s="270"/>
      <c r="N20" s="270"/>
      <c r="O20" s="270"/>
      <c r="P20" s="270"/>
      <c r="Q20" s="270"/>
      <c r="R20" s="270"/>
    </row>
    <row r="21" spans="2:18" x14ac:dyDescent="0.25">
      <c r="B21" s="270"/>
      <c r="C21" s="270"/>
      <c r="D21" s="270"/>
      <c r="E21" s="270"/>
      <c r="F21" s="270"/>
      <c r="G21" s="270"/>
      <c r="H21" s="270"/>
      <c r="I21" s="270"/>
      <c r="J21" s="270"/>
      <c r="K21" s="270"/>
      <c r="L21" s="270"/>
      <c r="M21" s="270"/>
      <c r="N21" s="270"/>
      <c r="O21" s="270"/>
      <c r="P21" s="270"/>
      <c r="Q21" s="270"/>
      <c r="R21" s="270"/>
    </row>
    <row r="22" spans="2:18" x14ac:dyDescent="0.25">
      <c r="B22" s="270"/>
      <c r="C22" s="270"/>
      <c r="D22" s="270"/>
      <c r="E22" s="270"/>
      <c r="F22" s="270"/>
      <c r="G22" s="270"/>
      <c r="H22" s="270"/>
      <c r="I22" s="270"/>
      <c r="J22" s="270"/>
      <c r="K22" s="270"/>
      <c r="L22" s="270"/>
      <c r="M22" s="270"/>
      <c r="N22" s="270"/>
      <c r="O22" s="270"/>
      <c r="P22" s="270"/>
      <c r="Q22" s="270"/>
      <c r="R22" s="270"/>
    </row>
    <row r="23" spans="2:18" x14ac:dyDescent="0.25">
      <c r="B23" s="270"/>
      <c r="C23" s="270"/>
      <c r="D23" s="270"/>
      <c r="E23" s="270"/>
      <c r="F23" s="270"/>
      <c r="G23" s="270"/>
      <c r="H23" s="270"/>
      <c r="I23" s="270"/>
      <c r="J23" s="270"/>
      <c r="K23" s="270"/>
      <c r="L23" s="270"/>
      <c r="M23" s="270"/>
      <c r="N23" s="270"/>
      <c r="O23" s="270"/>
      <c r="P23" s="270"/>
      <c r="Q23" s="270"/>
      <c r="R23" s="270"/>
    </row>
    <row r="24" spans="2:18" x14ac:dyDescent="0.25">
      <c r="B24" s="270"/>
      <c r="C24" s="270"/>
      <c r="D24" s="270"/>
      <c r="E24" s="270"/>
      <c r="F24" s="270"/>
      <c r="G24" s="270"/>
      <c r="H24" s="270"/>
      <c r="I24" s="270"/>
      <c r="J24" s="270"/>
      <c r="K24" s="270"/>
      <c r="L24" s="270"/>
      <c r="M24" s="270"/>
      <c r="N24" s="270"/>
      <c r="O24" s="270"/>
      <c r="P24" s="270"/>
      <c r="Q24" s="270"/>
      <c r="R24" s="270"/>
    </row>
    <row r="25" spans="2:18" x14ac:dyDescent="0.25">
      <c r="B25" s="270"/>
      <c r="C25" s="270"/>
      <c r="D25" s="270"/>
      <c r="E25" s="270"/>
      <c r="F25" s="270"/>
      <c r="G25" s="270"/>
      <c r="H25" s="270"/>
      <c r="I25" s="270"/>
      <c r="J25" s="270"/>
      <c r="K25" s="270"/>
      <c r="L25" s="270"/>
      <c r="M25" s="270"/>
      <c r="N25" s="270"/>
      <c r="O25" s="270"/>
      <c r="P25" s="270"/>
      <c r="Q25" s="270"/>
      <c r="R25" s="270"/>
    </row>
    <row r="26" spans="2:18" x14ac:dyDescent="0.25">
      <c r="B26" s="270"/>
      <c r="C26" s="270"/>
      <c r="D26" s="270"/>
      <c r="E26" s="270"/>
      <c r="F26" s="270"/>
      <c r="G26" s="270"/>
      <c r="H26" s="270"/>
      <c r="I26" s="270"/>
      <c r="J26" s="270"/>
      <c r="K26" s="270"/>
      <c r="L26" s="270"/>
      <c r="M26" s="270"/>
      <c r="N26" s="270"/>
      <c r="O26" s="270"/>
      <c r="P26" s="270"/>
      <c r="Q26" s="270"/>
      <c r="R26" s="270"/>
    </row>
    <row r="27" spans="2:18" x14ac:dyDescent="0.25">
      <c r="B27" s="270"/>
      <c r="C27" s="270"/>
      <c r="D27" s="270"/>
      <c r="E27" s="270"/>
      <c r="F27" s="270"/>
      <c r="G27" s="270"/>
      <c r="H27" s="270"/>
      <c r="I27" s="270"/>
      <c r="J27" s="270"/>
      <c r="K27" s="270"/>
      <c r="L27" s="270"/>
      <c r="M27" s="270"/>
      <c r="N27" s="270"/>
      <c r="O27" s="270"/>
      <c r="P27" s="270"/>
      <c r="Q27" s="270"/>
      <c r="R27" s="270"/>
    </row>
    <row r="28" spans="2:18" x14ac:dyDescent="0.25">
      <c r="B28" s="270"/>
      <c r="C28" s="270"/>
      <c r="D28" s="270"/>
      <c r="E28" s="270"/>
      <c r="F28" s="270"/>
      <c r="G28" s="270"/>
      <c r="H28" s="270"/>
      <c r="I28" s="270"/>
      <c r="J28" s="270"/>
      <c r="K28" s="270"/>
      <c r="L28" s="270"/>
      <c r="M28" s="270"/>
      <c r="N28" s="270"/>
      <c r="O28" s="270"/>
      <c r="P28" s="270"/>
      <c r="Q28" s="270"/>
      <c r="R28" s="270"/>
    </row>
    <row r="29" spans="2:18" x14ac:dyDescent="0.25">
      <c r="B29" s="270"/>
      <c r="C29" s="270"/>
      <c r="D29" s="270"/>
      <c r="E29" s="270"/>
      <c r="F29" s="270"/>
      <c r="G29" s="270"/>
      <c r="H29" s="270"/>
      <c r="I29" s="270"/>
      <c r="J29" s="270"/>
      <c r="K29" s="270"/>
      <c r="L29" s="270"/>
      <c r="M29" s="270"/>
      <c r="N29" s="270"/>
      <c r="O29" s="270"/>
      <c r="P29" s="270"/>
      <c r="Q29" s="270"/>
      <c r="R29" s="270"/>
    </row>
    <row r="30" spans="2:18" x14ac:dyDescent="0.25">
      <c r="B30" s="270"/>
      <c r="C30" s="270"/>
      <c r="D30" s="270"/>
      <c r="E30" s="270"/>
      <c r="F30" s="270"/>
      <c r="G30" s="270"/>
      <c r="H30" s="270"/>
      <c r="I30" s="270"/>
      <c r="J30" s="270"/>
      <c r="K30" s="270"/>
      <c r="L30" s="270"/>
      <c r="M30" s="270"/>
      <c r="N30" s="270"/>
      <c r="O30" s="270"/>
      <c r="P30" s="270"/>
      <c r="Q30" s="270"/>
      <c r="R30" s="270"/>
    </row>
    <row r="31" spans="2:18" x14ac:dyDescent="0.25">
      <c r="B31" s="270"/>
      <c r="C31" s="270"/>
      <c r="D31" s="270"/>
      <c r="E31" s="270"/>
      <c r="F31" s="270"/>
      <c r="G31" s="270"/>
      <c r="H31" s="270"/>
      <c r="I31" s="270"/>
      <c r="J31" s="270"/>
      <c r="K31" s="270"/>
      <c r="L31" s="270"/>
      <c r="M31" s="270"/>
      <c r="N31" s="270"/>
      <c r="O31" s="270"/>
      <c r="P31" s="270"/>
      <c r="Q31" s="270"/>
      <c r="R31" s="270"/>
    </row>
    <row r="32" spans="2:18" x14ac:dyDescent="0.25">
      <c r="B32" s="270"/>
      <c r="C32" s="270"/>
      <c r="D32" s="270"/>
      <c r="E32" s="270"/>
      <c r="F32" s="270"/>
      <c r="G32" s="270"/>
      <c r="H32" s="270"/>
      <c r="I32" s="270"/>
      <c r="J32" s="270"/>
      <c r="K32" s="270"/>
      <c r="L32" s="270"/>
      <c r="M32" s="270"/>
      <c r="N32" s="270"/>
      <c r="O32" s="270"/>
      <c r="P32" s="270"/>
      <c r="Q32" s="270"/>
      <c r="R32" s="270"/>
    </row>
    <row r="33" spans="2:18" x14ac:dyDescent="0.25">
      <c r="B33" s="270"/>
      <c r="C33" s="270"/>
      <c r="D33" s="270"/>
      <c r="E33" s="270"/>
      <c r="F33" s="270"/>
      <c r="G33" s="270"/>
      <c r="H33" s="270"/>
      <c r="I33" s="270"/>
      <c r="J33" s="270"/>
      <c r="K33" s="270"/>
      <c r="L33" s="270"/>
      <c r="M33" s="270"/>
      <c r="N33" s="270"/>
      <c r="O33" s="270"/>
      <c r="P33" s="270"/>
      <c r="Q33" s="270"/>
      <c r="R33" s="270"/>
    </row>
    <row r="34" spans="2:18" x14ac:dyDescent="0.25">
      <c r="B34" s="270"/>
      <c r="C34" s="270"/>
      <c r="D34" s="270"/>
      <c r="E34" s="270"/>
      <c r="F34" s="270"/>
      <c r="G34" s="270"/>
      <c r="H34" s="270"/>
      <c r="I34" s="270"/>
      <c r="J34" s="270"/>
      <c r="K34" s="270"/>
      <c r="L34" s="270"/>
      <c r="M34" s="270"/>
      <c r="N34" s="270"/>
      <c r="O34" s="270"/>
      <c r="P34" s="270"/>
      <c r="Q34" s="270"/>
      <c r="R34" s="270"/>
    </row>
    <row r="35" spans="2:18" x14ac:dyDescent="0.25">
      <c r="B35" s="270"/>
      <c r="C35" s="270"/>
      <c r="D35" s="270"/>
      <c r="E35" s="270"/>
      <c r="F35" s="270"/>
      <c r="G35" s="270"/>
      <c r="H35" s="270"/>
      <c r="I35" s="270"/>
      <c r="J35" s="270"/>
      <c r="K35" s="270"/>
      <c r="L35" s="270"/>
      <c r="M35" s="270"/>
      <c r="N35" s="270"/>
      <c r="O35" s="270"/>
      <c r="P35" s="270"/>
      <c r="Q35" s="270"/>
      <c r="R35" s="270"/>
    </row>
    <row r="36" spans="2:18" x14ac:dyDescent="0.25">
      <c r="B36" s="270"/>
      <c r="C36" s="270"/>
      <c r="D36" s="270"/>
      <c r="E36" s="270"/>
      <c r="F36" s="270"/>
      <c r="G36" s="270"/>
      <c r="H36" s="270"/>
      <c r="I36" s="270"/>
      <c r="J36" s="270"/>
      <c r="K36" s="270"/>
      <c r="L36" s="270"/>
      <c r="M36" s="270"/>
      <c r="N36" s="270"/>
      <c r="O36" s="270"/>
      <c r="P36" s="270"/>
      <c r="Q36" s="270"/>
      <c r="R36" s="270"/>
    </row>
    <row r="37" spans="2:18" x14ac:dyDescent="0.25">
      <c r="B37" s="270"/>
      <c r="C37" s="270"/>
      <c r="D37" s="270"/>
      <c r="E37" s="270"/>
      <c r="F37" s="270"/>
      <c r="G37" s="270"/>
      <c r="H37" s="270"/>
      <c r="I37" s="270"/>
      <c r="J37" s="270"/>
      <c r="K37" s="270"/>
      <c r="L37" s="270"/>
      <c r="M37" s="270"/>
      <c r="N37" s="270"/>
      <c r="O37" s="270"/>
      <c r="P37" s="270"/>
      <c r="Q37" s="270"/>
      <c r="R37" s="270"/>
    </row>
    <row r="38" spans="2:18" x14ac:dyDescent="0.25">
      <c r="B38" s="270"/>
      <c r="C38" s="270"/>
      <c r="D38" s="270"/>
      <c r="E38" s="270"/>
      <c r="F38" s="270"/>
      <c r="G38" s="270"/>
      <c r="H38" s="270"/>
      <c r="I38" s="270"/>
      <c r="J38" s="270"/>
      <c r="K38" s="270"/>
      <c r="L38" s="270"/>
      <c r="M38" s="270"/>
      <c r="N38" s="270"/>
      <c r="O38" s="270"/>
      <c r="P38" s="270"/>
      <c r="Q38" s="270"/>
      <c r="R38" s="270"/>
    </row>
    <row r="39" spans="2:18" x14ac:dyDescent="0.25">
      <c r="B39" s="270"/>
      <c r="C39" s="270"/>
      <c r="D39" s="270"/>
      <c r="E39" s="270"/>
      <c r="F39" s="270"/>
      <c r="G39" s="270"/>
      <c r="H39" s="270"/>
      <c r="I39" s="270"/>
      <c r="J39" s="270"/>
      <c r="K39" s="270"/>
      <c r="L39" s="270"/>
      <c r="M39" s="270"/>
      <c r="N39" s="270"/>
      <c r="O39" s="270"/>
      <c r="P39" s="270"/>
      <c r="Q39" s="270"/>
      <c r="R39" s="270"/>
    </row>
    <row r="40" spans="2:18" x14ac:dyDescent="0.25">
      <c r="B40" s="270"/>
      <c r="C40" s="270"/>
      <c r="D40" s="270"/>
      <c r="E40" s="270"/>
      <c r="F40" s="270"/>
      <c r="G40" s="270"/>
      <c r="H40" s="270"/>
      <c r="I40" s="270"/>
      <c r="J40" s="270"/>
      <c r="K40" s="270"/>
      <c r="L40" s="270"/>
      <c r="M40" s="270"/>
      <c r="N40" s="270"/>
      <c r="O40" s="270"/>
      <c r="P40" s="270"/>
      <c r="Q40" s="270"/>
      <c r="R40" s="270"/>
    </row>
    <row r="41" spans="2:18" x14ac:dyDescent="0.25">
      <c r="B41" s="270"/>
      <c r="C41" s="270"/>
      <c r="D41" s="270"/>
      <c r="E41" s="270"/>
      <c r="F41" s="270"/>
      <c r="G41" s="270"/>
      <c r="H41" s="270"/>
      <c r="I41" s="270"/>
      <c r="J41" s="270"/>
      <c r="K41" s="270"/>
      <c r="L41" s="270"/>
      <c r="M41" s="270"/>
      <c r="N41" s="270"/>
      <c r="O41" s="270"/>
      <c r="P41" s="270"/>
      <c r="Q41" s="270"/>
      <c r="R41" s="270"/>
    </row>
    <row r="42" spans="2:18" x14ac:dyDescent="0.25">
      <c r="B42" s="270"/>
      <c r="C42" s="270"/>
      <c r="D42" s="270"/>
      <c r="E42" s="270"/>
      <c r="F42" s="270"/>
      <c r="G42" s="270"/>
      <c r="H42" s="270"/>
      <c r="I42" s="270"/>
      <c r="J42" s="270"/>
      <c r="K42" s="270"/>
      <c r="L42" s="270"/>
      <c r="M42" s="270"/>
      <c r="N42" s="270"/>
      <c r="O42" s="270"/>
      <c r="P42" s="270"/>
      <c r="Q42" s="270"/>
      <c r="R42" s="270"/>
    </row>
    <row r="43" spans="2:18" x14ac:dyDescent="0.25">
      <c r="B43" s="270"/>
      <c r="C43" s="270"/>
      <c r="D43" s="270"/>
      <c r="E43" s="270"/>
      <c r="F43" s="270"/>
      <c r="G43" s="270"/>
      <c r="H43" s="270"/>
      <c r="I43" s="270"/>
      <c r="J43" s="270"/>
      <c r="K43" s="270"/>
      <c r="L43" s="270"/>
      <c r="M43" s="270"/>
      <c r="N43" s="270"/>
      <c r="O43" s="270"/>
      <c r="P43" s="270"/>
      <c r="Q43" s="270"/>
      <c r="R43" s="270"/>
    </row>
    <row r="44" spans="2:18" x14ac:dyDescent="0.25">
      <c r="B44" s="270"/>
      <c r="C44" s="270"/>
      <c r="D44" s="270"/>
      <c r="E44" s="270"/>
      <c r="F44" s="270"/>
      <c r="G44" s="270"/>
      <c r="H44" s="270"/>
      <c r="I44" s="270"/>
      <c r="J44" s="270"/>
      <c r="K44" s="270"/>
      <c r="L44" s="270"/>
      <c r="M44" s="270"/>
      <c r="N44" s="270"/>
      <c r="O44" s="270"/>
      <c r="P44" s="270"/>
      <c r="Q44" s="270"/>
      <c r="R44" s="270"/>
    </row>
    <row r="45" spans="2:18" x14ac:dyDescent="0.25">
      <c r="B45" s="270"/>
      <c r="C45" s="270"/>
      <c r="D45" s="270"/>
      <c r="E45" s="270"/>
      <c r="F45" s="270"/>
      <c r="G45" s="270"/>
      <c r="H45" s="270"/>
      <c r="I45" s="270"/>
      <c r="J45" s="270"/>
      <c r="K45" s="270"/>
      <c r="L45" s="270"/>
      <c r="M45" s="270"/>
      <c r="N45" s="270"/>
      <c r="O45" s="270"/>
      <c r="P45" s="270"/>
      <c r="Q45" s="270"/>
      <c r="R45" s="270"/>
    </row>
    <row r="46" spans="2:18" x14ac:dyDescent="0.25">
      <c r="B46" s="270"/>
      <c r="C46" s="270"/>
      <c r="D46" s="270"/>
      <c r="E46" s="270"/>
      <c r="F46" s="270"/>
      <c r="G46" s="270"/>
      <c r="H46" s="270"/>
      <c r="I46" s="270"/>
      <c r="J46" s="270"/>
      <c r="K46" s="270"/>
      <c r="L46" s="270"/>
      <c r="M46" s="270"/>
      <c r="N46" s="270"/>
      <c r="O46" s="270"/>
      <c r="P46" s="270"/>
      <c r="Q46" s="270"/>
      <c r="R46" s="270"/>
    </row>
    <row r="47" spans="2:18" x14ac:dyDescent="0.25">
      <c r="B47" s="270"/>
      <c r="C47" s="270"/>
      <c r="D47" s="270"/>
      <c r="E47" s="270"/>
      <c r="F47" s="270"/>
      <c r="G47" s="270"/>
      <c r="H47" s="270"/>
      <c r="I47" s="270"/>
      <c r="J47" s="270"/>
      <c r="K47" s="270"/>
      <c r="L47" s="270"/>
      <c r="M47" s="270"/>
      <c r="N47" s="270"/>
      <c r="O47" s="270"/>
      <c r="P47" s="270"/>
      <c r="Q47" s="270"/>
      <c r="R47" s="270"/>
    </row>
    <row r="48" spans="2:18" x14ac:dyDescent="0.25">
      <c r="B48" s="270"/>
      <c r="C48" s="270"/>
      <c r="D48" s="270"/>
      <c r="E48" s="270"/>
      <c r="F48" s="270"/>
      <c r="G48" s="270"/>
      <c r="H48" s="270"/>
      <c r="I48" s="270"/>
      <c r="J48" s="270"/>
      <c r="K48" s="270"/>
      <c r="L48" s="270"/>
      <c r="M48" s="270"/>
      <c r="N48" s="270"/>
      <c r="O48" s="270"/>
      <c r="P48" s="270"/>
      <c r="Q48" s="270"/>
      <c r="R48" s="270"/>
    </row>
    <row r="49" spans="1:18" x14ac:dyDescent="0.25">
      <c r="B49" s="270"/>
      <c r="C49" s="270"/>
      <c r="D49" s="270"/>
      <c r="E49" s="270"/>
      <c r="F49" s="270"/>
      <c r="G49" s="270"/>
      <c r="H49" s="270"/>
      <c r="I49" s="270"/>
      <c r="J49" s="270"/>
      <c r="K49" s="270"/>
      <c r="L49" s="270"/>
      <c r="M49" s="270"/>
      <c r="N49" s="270"/>
      <c r="O49" s="270"/>
      <c r="P49" s="270"/>
      <c r="Q49" s="270"/>
      <c r="R49" s="270"/>
    </row>
    <row r="50" spans="1:18" x14ac:dyDescent="0.25">
      <c r="A50" s="8" t="s">
        <v>98</v>
      </c>
      <c r="B50" s="8" t="s">
        <v>100</v>
      </c>
      <c r="C50" s="8"/>
      <c r="D50" s="8" t="s">
        <v>99</v>
      </c>
    </row>
    <row r="51" spans="1:18" x14ac:dyDescent="0.25">
      <c r="A51" t="s">
        <v>101</v>
      </c>
      <c r="B51" t="s">
        <v>103</v>
      </c>
      <c r="D51" t="s">
        <v>102</v>
      </c>
    </row>
    <row r="52" spans="1:18" x14ac:dyDescent="0.25">
      <c r="A52" t="s">
        <v>104</v>
      </c>
      <c r="B52" t="s">
        <v>106</v>
      </c>
      <c r="D52" t="s">
        <v>105</v>
      </c>
    </row>
    <row r="53" spans="1:18" x14ac:dyDescent="0.25">
      <c r="A53" t="s">
        <v>107</v>
      </c>
      <c r="B53" t="s">
        <v>108</v>
      </c>
      <c r="D53" t="s">
        <v>105</v>
      </c>
    </row>
    <row r="54" spans="1:18" x14ac:dyDescent="0.25">
      <c r="A54" t="s">
        <v>109</v>
      </c>
      <c r="B54" t="s">
        <v>110</v>
      </c>
      <c r="D54" t="s">
        <v>102</v>
      </c>
    </row>
    <row r="55" spans="1:18" x14ac:dyDescent="0.25">
      <c r="A55" t="s">
        <v>111</v>
      </c>
      <c r="B55" t="s">
        <v>103</v>
      </c>
      <c r="D55" t="s">
        <v>102</v>
      </c>
    </row>
    <row r="56" spans="1:18" x14ac:dyDescent="0.25">
      <c r="A56" t="s">
        <v>112</v>
      </c>
      <c r="B56" t="s">
        <v>110</v>
      </c>
      <c r="D56" t="s">
        <v>102</v>
      </c>
    </row>
    <row r="57" spans="1:18" x14ac:dyDescent="0.25">
      <c r="A57" t="s">
        <v>113</v>
      </c>
      <c r="B57" t="s">
        <v>115</v>
      </c>
      <c r="D57" t="s">
        <v>114</v>
      </c>
    </row>
    <row r="58" spans="1:18" x14ac:dyDescent="0.25">
      <c r="A58" t="s">
        <v>116</v>
      </c>
      <c r="B58" t="s">
        <v>117</v>
      </c>
      <c r="D58" t="s">
        <v>105</v>
      </c>
    </row>
    <row r="59" spans="1:18" x14ac:dyDescent="0.25">
      <c r="A59" t="s">
        <v>118</v>
      </c>
      <c r="B59" t="s">
        <v>117</v>
      </c>
      <c r="D59" t="s">
        <v>105</v>
      </c>
    </row>
    <row r="60" spans="1:18" x14ac:dyDescent="0.25">
      <c r="A60" t="s">
        <v>119</v>
      </c>
      <c r="B60" t="s">
        <v>117</v>
      </c>
      <c r="D60" t="s">
        <v>105</v>
      </c>
    </row>
    <row r="61" spans="1:18" x14ac:dyDescent="0.25">
      <c r="A61" t="s">
        <v>120</v>
      </c>
      <c r="B61" t="s">
        <v>117</v>
      </c>
      <c r="D61" t="s">
        <v>105</v>
      </c>
    </row>
    <row r="62" spans="1:18" x14ac:dyDescent="0.25">
      <c r="A62" t="s">
        <v>121</v>
      </c>
      <c r="B62" t="s">
        <v>103</v>
      </c>
      <c r="D62" t="s">
        <v>102</v>
      </c>
    </row>
    <row r="63" spans="1:18" x14ac:dyDescent="0.25">
      <c r="A63" t="s">
        <v>122</v>
      </c>
      <c r="B63" t="s">
        <v>124</v>
      </c>
      <c r="D63" t="s">
        <v>123</v>
      </c>
    </row>
    <row r="64" spans="1:18" x14ac:dyDescent="0.25">
      <c r="A64" t="s">
        <v>125</v>
      </c>
      <c r="B64" t="s">
        <v>110</v>
      </c>
      <c r="D64" t="s">
        <v>102</v>
      </c>
    </row>
    <row r="65" spans="1:4" x14ac:dyDescent="0.25">
      <c r="A65" t="s">
        <v>126</v>
      </c>
      <c r="B65" t="s">
        <v>127</v>
      </c>
      <c r="D65" t="s">
        <v>123</v>
      </c>
    </row>
    <row r="66" spans="1:4" x14ac:dyDescent="0.25">
      <c r="A66" t="s">
        <v>128</v>
      </c>
      <c r="B66" t="s">
        <v>127</v>
      </c>
      <c r="D66" t="s">
        <v>123</v>
      </c>
    </row>
    <row r="67" spans="1:4" x14ac:dyDescent="0.25">
      <c r="A67" t="s">
        <v>129</v>
      </c>
      <c r="B67" t="s">
        <v>124</v>
      </c>
      <c r="D67" t="s">
        <v>123</v>
      </c>
    </row>
    <row r="68" spans="1:4" x14ac:dyDescent="0.25">
      <c r="A68" t="s">
        <v>130</v>
      </c>
      <c r="B68" t="s">
        <v>106</v>
      </c>
      <c r="D68" t="s">
        <v>105</v>
      </c>
    </row>
    <row r="69" spans="1:4" x14ac:dyDescent="0.25">
      <c r="A69" t="s">
        <v>131</v>
      </c>
      <c r="B69" t="s">
        <v>108</v>
      </c>
      <c r="D69" t="s">
        <v>105</v>
      </c>
    </row>
    <row r="70" spans="1:4" x14ac:dyDescent="0.25">
      <c r="A70" t="s">
        <v>132</v>
      </c>
      <c r="B70" t="s">
        <v>115</v>
      </c>
      <c r="D70" t="s">
        <v>114</v>
      </c>
    </row>
    <row r="71" spans="1:4" x14ac:dyDescent="0.25">
      <c r="A71" t="s">
        <v>133</v>
      </c>
      <c r="B71" t="s">
        <v>117</v>
      </c>
      <c r="D71" t="s">
        <v>105</v>
      </c>
    </row>
    <row r="72" spans="1:4" x14ac:dyDescent="0.25">
      <c r="A72" t="s">
        <v>134</v>
      </c>
      <c r="B72" t="s">
        <v>115</v>
      </c>
      <c r="D72" t="s">
        <v>114</v>
      </c>
    </row>
    <row r="73" spans="1:4" x14ac:dyDescent="0.25">
      <c r="A73" t="s">
        <v>135</v>
      </c>
      <c r="B73" t="s">
        <v>127</v>
      </c>
      <c r="D73" t="s">
        <v>123</v>
      </c>
    </row>
    <row r="74" spans="1:4" x14ac:dyDescent="0.25">
      <c r="A74" t="s">
        <v>136</v>
      </c>
      <c r="B74" t="s">
        <v>124</v>
      </c>
      <c r="D74" t="s">
        <v>123</v>
      </c>
    </row>
    <row r="75" spans="1:4" x14ac:dyDescent="0.25">
      <c r="A75" t="s">
        <v>137</v>
      </c>
      <c r="B75" t="s">
        <v>124</v>
      </c>
      <c r="D75" t="s">
        <v>123</v>
      </c>
    </row>
    <row r="76" spans="1:4" x14ac:dyDescent="0.25">
      <c r="A76" t="s">
        <v>138</v>
      </c>
      <c r="B76" t="s">
        <v>106</v>
      </c>
      <c r="D76" t="s">
        <v>105</v>
      </c>
    </row>
    <row r="77" spans="1:4" x14ac:dyDescent="0.25">
      <c r="A77" t="s">
        <v>139</v>
      </c>
      <c r="B77" t="s">
        <v>110</v>
      </c>
      <c r="D77" t="s">
        <v>102</v>
      </c>
    </row>
    <row r="78" spans="1:4" x14ac:dyDescent="0.25">
      <c r="A78" t="s">
        <v>140</v>
      </c>
      <c r="B78" t="s">
        <v>117</v>
      </c>
      <c r="D78" t="s">
        <v>105</v>
      </c>
    </row>
    <row r="79" spans="1:4" x14ac:dyDescent="0.25">
      <c r="A79" t="s">
        <v>141</v>
      </c>
      <c r="B79" t="s">
        <v>124</v>
      </c>
      <c r="D79" t="s">
        <v>123</v>
      </c>
    </row>
    <row r="80" spans="1:4" x14ac:dyDescent="0.25">
      <c r="A80" t="s">
        <v>142</v>
      </c>
      <c r="B80" t="s">
        <v>124</v>
      </c>
      <c r="D80" t="s">
        <v>123</v>
      </c>
    </row>
    <row r="81" spans="1:4" x14ac:dyDescent="0.25">
      <c r="A81" t="s">
        <v>143</v>
      </c>
      <c r="B81" t="s">
        <v>115</v>
      </c>
      <c r="D81" t="s">
        <v>114</v>
      </c>
    </row>
    <row r="82" spans="1:4" x14ac:dyDescent="0.25">
      <c r="A82" t="s">
        <v>144</v>
      </c>
      <c r="B82" t="s">
        <v>145</v>
      </c>
      <c r="D82" t="s">
        <v>114</v>
      </c>
    </row>
    <row r="83" spans="1:4" x14ac:dyDescent="0.25">
      <c r="A83" t="s">
        <v>146</v>
      </c>
      <c r="B83" t="s">
        <v>110</v>
      </c>
      <c r="D83" t="s">
        <v>102</v>
      </c>
    </row>
    <row r="84" spans="1:4" x14ac:dyDescent="0.25">
      <c r="A84" t="s">
        <v>147</v>
      </c>
      <c r="B84" t="s">
        <v>110</v>
      </c>
      <c r="D84" t="s">
        <v>102</v>
      </c>
    </row>
    <row r="85" spans="1:4" x14ac:dyDescent="0.25">
      <c r="A85" t="s">
        <v>148</v>
      </c>
      <c r="B85" t="s">
        <v>145</v>
      </c>
      <c r="D85" t="s">
        <v>114</v>
      </c>
    </row>
    <row r="86" spans="1:4" x14ac:dyDescent="0.25">
      <c r="A86" t="s">
        <v>149</v>
      </c>
      <c r="B86" t="s">
        <v>127</v>
      </c>
      <c r="D86" t="s">
        <v>123</v>
      </c>
    </row>
    <row r="87" spans="1:4" x14ac:dyDescent="0.25">
      <c r="A87" t="s">
        <v>150</v>
      </c>
      <c r="B87" t="s">
        <v>108</v>
      </c>
      <c r="D87" t="s">
        <v>105</v>
      </c>
    </row>
    <row r="88" spans="1:4" x14ac:dyDescent="0.25">
      <c r="A88" t="s">
        <v>151</v>
      </c>
      <c r="B88" t="s">
        <v>103</v>
      </c>
      <c r="D88" t="s">
        <v>102</v>
      </c>
    </row>
    <row r="89" spans="1:4" x14ac:dyDescent="0.25">
      <c r="A89" t="s">
        <v>152</v>
      </c>
      <c r="B89" t="s">
        <v>145</v>
      </c>
      <c r="D89" t="s">
        <v>114</v>
      </c>
    </row>
    <row r="90" spans="1:4" x14ac:dyDescent="0.25">
      <c r="A90" t="s">
        <v>153</v>
      </c>
      <c r="B90" t="s">
        <v>115</v>
      </c>
      <c r="D90" t="s">
        <v>114</v>
      </c>
    </row>
    <row r="91" spans="1:4" x14ac:dyDescent="0.25">
      <c r="A91" t="s">
        <v>154</v>
      </c>
      <c r="B91" t="s">
        <v>117</v>
      </c>
      <c r="D91" t="s">
        <v>105</v>
      </c>
    </row>
    <row r="92" spans="1:4" x14ac:dyDescent="0.25">
      <c r="A92" t="s">
        <v>155</v>
      </c>
      <c r="B92" t="s">
        <v>124</v>
      </c>
      <c r="D92" t="s">
        <v>123</v>
      </c>
    </row>
    <row r="93" spans="1:4" x14ac:dyDescent="0.25">
      <c r="A93" t="s">
        <v>156</v>
      </c>
      <c r="B93" t="s">
        <v>106</v>
      </c>
      <c r="D93" t="s">
        <v>105</v>
      </c>
    </row>
    <row r="94" spans="1:4" x14ac:dyDescent="0.25">
      <c r="A94" t="s">
        <v>157</v>
      </c>
      <c r="B94" t="s">
        <v>108</v>
      </c>
      <c r="D94" t="s">
        <v>105</v>
      </c>
    </row>
    <row r="95" spans="1:4" x14ac:dyDescent="0.25">
      <c r="A95" t="s">
        <v>158</v>
      </c>
      <c r="B95" t="s">
        <v>110</v>
      </c>
      <c r="D95" t="s">
        <v>102</v>
      </c>
    </row>
    <row r="96" spans="1:4" x14ac:dyDescent="0.25">
      <c r="A96" t="s">
        <v>159</v>
      </c>
      <c r="B96" t="s">
        <v>117</v>
      </c>
      <c r="D96" t="s">
        <v>105</v>
      </c>
    </row>
    <row r="97" spans="1:4" x14ac:dyDescent="0.25">
      <c r="A97" t="s">
        <v>160</v>
      </c>
      <c r="B97" t="s">
        <v>115</v>
      </c>
      <c r="D97" t="s">
        <v>114</v>
      </c>
    </row>
    <row r="98" spans="1:4" x14ac:dyDescent="0.25">
      <c r="A98" t="s">
        <v>161</v>
      </c>
      <c r="B98" t="s">
        <v>103</v>
      </c>
      <c r="D98" t="s">
        <v>102</v>
      </c>
    </row>
    <row r="99" spans="1:4" x14ac:dyDescent="0.25">
      <c r="A99" t="s">
        <v>162</v>
      </c>
      <c r="B99" t="s">
        <v>127</v>
      </c>
      <c r="D99" t="s">
        <v>123</v>
      </c>
    </row>
    <row r="100" spans="1:4" x14ac:dyDescent="0.25">
      <c r="A100" t="s">
        <v>163</v>
      </c>
      <c r="B100" t="s">
        <v>117</v>
      </c>
      <c r="D100" t="s">
        <v>105</v>
      </c>
    </row>
    <row r="101" spans="1:4" x14ac:dyDescent="0.25">
      <c r="A101" s="8" t="s">
        <v>164</v>
      </c>
      <c r="B101" s="8" t="s">
        <v>110</v>
      </c>
      <c r="C101" s="8"/>
      <c r="D101" s="8" t="s">
        <v>102</v>
      </c>
    </row>
    <row r="102" spans="1:4" x14ac:dyDescent="0.25">
      <c r="A102" s="260" t="s">
        <v>998</v>
      </c>
    </row>
  </sheetData>
  <hyperlinks>
    <hyperlink ref="A3" location="Contents!A1" display="Return to Contents" xr:uid="{00000000-0004-0000-2A00-000000000000}"/>
  </hyperlinks>
  <pageMargins left="0.7" right="0.7" top="0.75" bottom="0.75" header="0.3" footer="0.3"/>
  <pageSetup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2F601-2820-4CFD-A1FF-F11358078F45}">
  <sheetPr codeName="Sheet44">
    <pageSetUpPr fitToPage="1"/>
  </sheetPr>
  <dimension ref="A1:Q263"/>
  <sheetViews>
    <sheetView zoomScale="91" zoomScaleNormal="91" workbookViewId="0"/>
  </sheetViews>
  <sheetFormatPr defaultRowHeight="13.2" x14ac:dyDescent="0.25"/>
  <cols>
    <col min="1" max="1" width="9.33203125" customWidth="1"/>
    <col min="16" max="16" width="28.33203125" customWidth="1"/>
    <col min="17" max="17" width="9.6640625" customWidth="1"/>
  </cols>
  <sheetData>
    <row r="1" spans="1:17" x14ac:dyDescent="0.25">
      <c r="K1" s="87"/>
      <c r="L1" s="87"/>
    </row>
    <row r="2" spans="1:17" ht="15.6" x14ac:dyDescent="0.3">
      <c r="A2" s="31" t="s">
        <v>968</v>
      </c>
      <c r="L2" s="87"/>
    </row>
    <row r="3" spans="1:17" x14ac:dyDescent="0.25">
      <c r="A3" s="16" t="s">
        <v>15</v>
      </c>
      <c r="L3" s="87"/>
    </row>
    <row r="4" spans="1:17" x14ac:dyDescent="0.25">
      <c r="B4" s="270"/>
      <c r="C4" s="270"/>
      <c r="D4" s="270"/>
      <c r="E4" s="270"/>
      <c r="F4" s="270"/>
      <c r="G4" s="270"/>
      <c r="H4" s="270"/>
      <c r="I4" s="270"/>
      <c r="J4" s="270"/>
      <c r="L4" s="87"/>
    </row>
    <row r="5" spans="1:17" x14ac:dyDescent="0.25">
      <c r="B5" s="270"/>
      <c r="C5" s="270"/>
      <c r="D5" s="270"/>
      <c r="E5" s="270"/>
      <c r="F5" s="270"/>
      <c r="G5" s="270"/>
      <c r="H5" s="270"/>
      <c r="I5" s="270"/>
      <c r="J5" s="270"/>
      <c r="P5" s="132" t="s">
        <v>329</v>
      </c>
      <c r="Q5" s="133"/>
    </row>
    <row r="6" spans="1:17" x14ac:dyDescent="0.25">
      <c r="B6" s="270"/>
      <c r="C6" s="270"/>
      <c r="D6" s="270"/>
      <c r="E6" s="270"/>
      <c r="F6" s="270"/>
      <c r="G6" s="270"/>
      <c r="H6" s="270"/>
      <c r="I6" s="270"/>
      <c r="J6" s="270"/>
      <c r="P6" s="267" t="s">
        <v>622</v>
      </c>
      <c r="Q6" s="266" t="s">
        <v>630</v>
      </c>
    </row>
    <row r="7" spans="1:17" x14ac:dyDescent="0.25">
      <c r="B7" s="270"/>
      <c r="C7" s="270"/>
      <c r="D7" s="270"/>
      <c r="E7" s="270"/>
      <c r="F7" s="270"/>
      <c r="G7" s="270"/>
      <c r="H7" s="270"/>
      <c r="I7" s="270"/>
      <c r="J7" s="270"/>
      <c r="P7" s="167" t="s">
        <v>623</v>
      </c>
      <c r="Q7" s="266" t="s">
        <v>631</v>
      </c>
    </row>
    <row r="8" spans="1:17" x14ac:dyDescent="0.25">
      <c r="B8" s="270"/>
      <c r="C8" s="270"/>
      <c r="D8" s="270"/>
      <c r="E8" s="270"/>
      <c r="F8" s="270"/>
      <c r="G8" s="270"/>
      <c r="H8" s="270"/>
      <c r="I8" s="270"/>
      <c r="J8" s="270"/>
      <c r="P8" s="167" t="s">
        <v>624</v>
      </c>
      <c r="Q8" s="266" t="s">
        <v>632</v>
      </c>
    </row>
    <row r="9" spans="1:17" x14ac:dyDescent="0.25">
      <c r="B9" s="270"/>
      <c r="C9" s="270"/>
      <c r="D9" s="270"/>
      <c r="E9" s="270"/>
      <c r="F9" s="270"/>
      <c r="G9" s="270"/>
      <c r="H9" s="270"/>
      <c r="I9" s="270"/>
      <c r="J9" s="270"/>
      <c r="P9" s="167" t="s">
        <v>625</v>
      </c>
      <c r="Q9" s="266" t="s">
        <v>633</v>
      </c>
    </row>
    <row r="10" spans="1:17" x14ac:dyDescent="0.25">
      <c r="B10" s="270"/>
      <c r="C10" s="270"/>
      <c r="D10" s="270"/>
      <c r="E10" s="270"/>
      <c r="F10" s="270"/>
      <c r="G10" s="270"/>
      <c r="H10" s="270"/>
      <c r="I10" s="270"/>
      <c r="J10" s="270"/>
      <c r="P10" s="167" t="s">
        <v>626</v>
      </c>
      <c r="Q10" s="266" t="s">
        <v>634</v>
      </c>
    </row>
    <row r="11" spans="1:17" x14ac:dyDescent="0.25">
      <c r="B11" s="270"/>
      <c r="C11" s="270"/>
      <c r="D11" s="270"/>
      <c r="E11" s="270"/>
      <c r="F11" s="270"/>
      <c r="G11" s="270"/>
      <c r="H11" s="270"/>
      <c r="I11" s="270"/>
      <c r="J11" s="270"/>
      <c r="P11" s="167" t="s">
        <v>627</v>
      </c>
      <c r="Q11" s="266" t="s">
        <v>635</v>
      </c>
    </row>
    <row r="12" spans="1:17" x14ac:dyDescent="0.25">
      <c r="B12" s="270"/>
      <c r="C12" s="270"/>
      <c r="D12" s="270"/>
      <c r="E12" s="270"/>
      <c r="F12" s="270"/>
      <c r="G12" s="270"/>
      <c r="H12" s="270"/>
      <c r="I12" s="270"/>
      <c r="J12" s="270"/>
      <c r="P12" s="167" t="s">
        <v>628</v>
      </c>
      <c r="Q12" s="266" t="s">
        <v>636</v>
      </c>
    </row>
    <row r="13" spans="1:17" x14ac:dyDescent="0.25">
      <c r="B13" s="270"/>
      <c r="C13" s="270"/>
      <c r="D13" s="270"/>
      <c r="E13" s="270"/>
      <c r="F13" s="270"/>
      <c r="G13" s="270"/>
      <c r="H13" s="270"/>
      <c r="I13" s="270"/>
      <c r="J13" s="270"/>
      <c r="P13" s="167" t="s">
        <v>629</v>
      </c>
      <c r="Q13" s="266" t="s">
        <v>637</v>
      </c>
    </row>
    <row r="14" spans="1:17" x14ac:dyDescent="0.25">
      <c r="B14" s="270"/>
      <c r="C14" s="270"/>
      <c r="D14" s="270"/>
      <c r="E14" s="270"/>
      <c r="F14" s="270"/>
      <c r="G14" s="270"/>
      <c r="H14" s="270"/>
      <c r="I14" s="270"/>
      <c r="J14" s="270"/>
    </row>
    <row r="15" spans="1:17" x14ac:dyDescent="0.25">
      <c r="B15" s="270"/>
      <c r="C15" s="270"/>
      <c r="D15" s="270"/>
      <c r="E15" s="270"/>
      <c r="F15" s="270"/>
      <c r="G15" s="270"/>
      <c r="H15" s="270"/>
      <c r="I15" s="270"/>
      <c r="J15" s="270"/>
    </row>
    <row r="16" spans="1:17" ht="14.4" x14ac:dyDescent="0.3">
      <c r="B16" s="270"/>
      <c r="C16" s="270"/>
      <c r="D16" s="270"/>
      <c r="E16" s="270"/>
      <c r="F16" s="270"/>
      <c r="G16" s="270"/>
      <c r="H16" s="270"/>
      <c r="I16" s="270"/>
      <c r="J16" s="270"/>
      <c r="M16" s="397"/>
    </row>
    <row r="17" spans="1:10" x14ac:dyDescent="0.25">
      <c r="B17" s="270"/>
      <c r="C17" s="270"/>
      <c r="D17" s="270"/>
      <c r="E17" s="270"/>
      <c r="F17" s="270"/>
      <c r="G17" s="270"/>
      <c r="H17" s="270"/>
      <c r="I17" s="270"/>
      <c r="J17" s="270"/>
    </row>
    <row r="18" spans="1:10" x14ac:dyDescent="0.25">
      <c r="B18" s="270"/>
      <c r="C18" s="270"/>
      <c r="D18" s="270"/>
      <c r="E18" s="270"/>
      <c r="F18" s="270"/>
      <c r="G18" s="270"/>
      <c r="H18" s="270"/>
      <c r="I18" s="270"/>
      <c r="J18" s="270"/>
    </row>
    <row r="19" spans="1:10" x14ac:dyDescent="0.25">
      <c r="B19" s="270"/>
      <c r="C19" s="270"/>
      <c r="D19" s="270"/>
      <c r="E19" s="270"/>
      <c r="F19" s="270"/>
      <c r="G19" s="270"/>
      <c r="H19" s="270"/>
      <c r="I19" s="270"/>
      <c r="J19" s="270"/>
    </row>
    <row r="20" spans="1:10" x14ac:dyDescent="0.25">
      <c r="B20" s="270"/>
      <c r="C20" s="270"/>
      <c r="D20" s="270"/>
      <c r="E20" s="270"/>
      <c r="F20" s="270"/>
      <c r="G20" s="270"/>
      <c r="H20" s="270"/>
      <c r="I20" s="270"/>
      <c r="J20" s="270"/>
    </row>
    <row r="21" spans="1:10" x14ac:dyDescent="0.25">
      <c r="B21" s="270"/>
      <c r="C21" s="270"/>
      <c r="D21" s="270"/>
      <c r="E21" s="270"/>
      <c r="F21" s="270"/>
      <c r="G21" s="270"/>
      <c r="H21" s="270"/>
      <c r="I21" s="270"/>
      <c r="J21" s="270"/>
    </row>
    <row r="22" spans="1:10" x14ac:dyDescent="0.25">
      <c r="B22" s="270"/>
      <c r="C22" s="270"/>
      <c r="D22" s="270"/>
      <c r="E22" s="270"/>
      <c r="F22" s="270"/>
      <c r="G22" s="270"/>
      <c r="H22" s="270"/>
      <c r="I22" s="270"/>
      <c r="J22" s="270"/>
    </row>
    <row r="23" spans="1:10" x14ac:dyDescent="0.25">
      <c r="B23" s="270"/>
      <c r="C23" s="270"/>
      <c r="D23" s="270"/>
      <c r="E23" s="270"/>
      <c r="F23" s="270"/>
      <c r="G23" s="270"/>
      <c r="H23" s="270"/>
      <c r="I23" s="270"/>
      <c r="J23" s="270"/>
    </row>
    <row r="24" spans="1:10" x14ac:dyDescent="0.25">
      <c r="B24" s="270"/>
      <c r="C24" s="270"/>
      <c r="D24" s="270"/>
      <c r="E24" s="270"/>
      <c r="F24" s="270"/>
      <c r="G24" s="270"/>
      <c r="H24" s="270"/>
      <c r="I24" s="270"/>
      <c r="J24" s="270"/>
    </row>
    <row r="25" spans="1:10" ht="12.75" customHeight="1" x14ac:dyDescent="0.25">
      <c r="B25" s="270"/>
      <c r="C25" s="270"/>
      <c r="D25" s="270"/>
      <c r="E25" s="270"/>
      <c r="F25" s="270"/>
      <c r="G25" s="270"/>
      <c r="H25" s="270"/>
      <c r="I25" s="270"/>
      <c r="J25" s="270"/>
    </row>
    <row r="26" spans="1:10" x14ac:dyDescent="0.25">
      <c r="B26" s="23"/>
      <c r="C26" s="263"/>
      <c r="D26" s="263"/>
      <c r="E26" s="263"/>
    </row>
    <row r="27" spans="1:10" x14ac:dyDescent="0.25">
      <c r="A27" s="2"/>
      <c r="B27" s="26"/>
    </row>
    <row r="28" spans="1:10" x14ac:dyDescent="0.25">
      <c r="A28" s="4"/>
      <c r="B28" s="344" t="s">
        <v>622</v>
      </c>
      <c r="C28" s="345" t="s">
        <v>623</v>
      </c>
      <c r="D28" s="54" t="s">
        <v>624</v>
      </c>
      <c r="E28" s="54" t="s">
        <v>625</v>
      </c>
      <c r="F28" s="54" t="s">
        <v>626</v>
      </c>
      <c r="G28" s="54" t="s">
        <v>627</v>
      </c>
      <c r="H28" s="54" t="s">
        <v>628</v>
      </c>
      <c r="I28" s="54" t="s">
        <v>629</v>
      </c>
    </row>
    <row r="29" spans="1:10" x14ac:dyDescent="0.25">
      <c r="A29" s="1">
        <f t="shared" ref="A29:A92" si="0">EOMONTH(A30,-1)</f>
        <v>39844</v>
      </c>
      <c r="B29" s="5">
        <v>0.114</v>
      </c>
      <c r="C29" s="5">
        <v>0.14499999999999999</v>
      </c>
      <c r="D29" s="5">
        <v>1E-3</v>
      </c>
      <c r="E29" s="5">
        <v>4.8000000000000001E-2</v>
      </c>
      <c r="F29" s="5">
        <v>4.2000000000000003E-2</v>
      </c>
      <c r="G29" s="5">
        <v>1.7000000000000001E-2</v>
      </c>
      <c r="H29" s="5">
        <v>3.0000000000000001E-3</v>
      </c>
      <c r="I29" s="5">
        <v>0.10100000000000001</v>
      </c>
    </row>
    <row r="30" spans="1:10" x14ac:dyDescent="0.25">
      <c r="A30" s="1">
        <f t="shared" si="0"/>
        <v>39872</v>
      </c>
      <c r="B30" s="5">
        <v>0.112</v>
      </c>
      <c r="C30" s="5">
        <v>0.15</v>
      </c>
      <c r="D30" s="5">
        <v>1E-3</v>
      </c>
      <c r="E30" s="5">
        <v>4.9000000000000002E-2</v>
      </c>
      <c r="F30" s="5">
        <v>4.1000000000000002E-2</v>
      </c>
      <c r="G30" s="5">
        <v>1.9E-2</v>
      </c>
      <c r="H30" s="5">
        <v>4.0000000000000001E-3</v>
      </c>
      <c r="I30" s="5">
        <v>0.10100000000000001</v>
      </c>
    </row>
    <row r="31" spans="1:10" x14ac:dyDescent="0.25">
      <c r="A31" s="1">
        <f t="shared" si="0"/>
        <v>39903</v>
      </c>
      <c r="B31" s="5">
        <v>0.114</v>
      </c>
      <c r="C31" s="5">
        <v>0.155</v>
      </c>
      <c r="D31" s="5">
        <v>1E-3</v>
      </c>
      <c r="E31" s="5">
        <v>0.05</v>
      </c>
      <c r="F31" s="5">
        <v>3.9E-2</v>
      </c>
      <c r="G31" s="5">
        <v>1.7000000000000001E-2</v>
      </c>
      <c r="H31" s="5">
        <v>3.0000000000000001E-3</v>
      </c>
      <c r="I31" s="5">
        <v>9.8000000000000004E-2</v>
      </c>
    </row>
    <row r="32" spans="1:10" x14ac:dyDescent="0.25">
      <c r="A32" s="1">
        <f t="shared" si="0"/>
        <v>39933</v>
      </c>
      <c r="B32" s="5">
        <v>0.113</v>
      </c>
      <c r="C32" s="5">
        <v>0.157</v>
      </c>
      <c r="D32" s="5">
        <v>2E-3</v>
      </c>
      <c r="E32" s="5">
        <v>4.5999999999999999E-2</v>
      </c>
      <c r="F32" s="5">
        <v>3.9E-2</v>
      </c>
      <c r="G32" s="5">
        <v>1.7999999999999999E-2</v>
      </c>
      <c r="H32" s="5">
        <v>4.0000000000000001E-3</v>
      </c>
      <c r="I32" s="5">
        <v>9.8000000000000004E-2</v>
      </c>
    </row>
    <row r="33" spans="1:9" x14ac:dyDescent="0.25">
      <c r="A33" s="1">
        <f t="shared" si="0"/>
        <v>39964</v>
      </c>
      <c r="B33" s="5">
        <v>0.11</v>
      </c>
      <c r="C33" s="5">
        <v>0.16500000000000001</v>
      </c>
      <c r="D33" s="5">
        <v>2E-3</v>
      </c>
      <c r="E33" s="5">
        <v>4.7E-2</v>
      </c>
      <c r="F33" s="5">
        <v>3.7999999999999999E-2</v>
      </c>
      <c r="G33" s="5">
        <v>1.7999999999999999E-2</v>
      </c>
      <c r="H33" s="5">
        <v>4.0000000000000001E-3</v>
      </c>
      <c r="I33" s="5">
        <v>9.6000000000000002E-2</v>
      </c>
    </row>
    <row r="34" spans="1:9" x14ac:dyDescent="0.25">
      <c r="A34" s="1">
        <f t="shared" si="0"/>
        <v>39994</v>
      </c>
      <c r="B34" s="5">
        <v>0.108</v>
      </c>
      <c r="C34" s="5">
        <v>0.17299999999999999</v>
      </c>
      <c r="D34" s="5">
        <v>1E-3</v>
      </c>
      <c r="E34" s="5">
        <v>4.7E-2</v>
      </c>
      <c r="F34" s="5">
        <v>3.5999999999999997E-2</v>
      </c>
      <c r="G34" s="5">
        <v>1.9E-2</v>
      </c>
      <c r="H34" s="5">
        <v>4.0000000000000001E-3</v>
      </c>
      <c r="I34" s="5">
        <v>9.5000000000000001E-2</v>
      </c>
    </row>
    <row r="35" spans="1:9" x14ac:dyDescent="0.25">
      <c r="A35" s="1">
        <f t="shared" si="0"/>
        <v>40025</v>
      </c>
      <c r="B35" s="5">
        <v>0.106</v>
      </c>
      <c r="C35" s="5">
        <v>0.186</v>
      </c>
      <c r="D35" s="5">
        <v>2E-3</v>
      </c>
      <c r="E35" s="5">
        <v>4.5999999999999999E-2</v>
      </c>
      <c r="F35" s="5">
        <v>3.5000000000000003E-2</v>
      </c>
      <c r="G35" s="5">
        <v>1.7999999999999999E-2</v>
      </c>
      <c r="H35" s="5">
        <v>4.0000000000000001E-3</v>
      </c>
      <c r="I35" s="5">
        <v>9.4E-2</v>
      </c>
    </row>
    <row r="36" spans="1:9" x14ac:dyDescent="0.25">
      <c r="A36" s="1">
        <f t="shared" si="0"/>
        <v>40056</v>
      </c>
      <c r="B36" s="5">
        <v>0.107</v>
      </c>
      <c r="C36" s="5">
        <v>0.189</v>
      </c>
      <c r="D36" s="5">
        <v>2E-3</v>
      </c>
      <c r="E36" s="5">
        <v>4.7E-2</v>
      </c>
      <c r="F36" s="5">
        <v>3.4000000000000002E-2</v>
      </c>
      <c r="G36" s="5">
        <v>1.7000000000000001E-2</v>
      </c>
      <c r="H36" s="5">
        <v>4.0000000000000001E-3</v>
      </c>
      <c r="I36" s="5">
        <v>9.2999999999999999E-2</v>
      </c>
    </row>
    <row r="37" spans="1:9" x14ac:dyDescent="0.25">
      <c r="A37" s="1">
        <f t="shared" si="0"/>
        <v>40086</v>
      </c>
      <c r="B37" s="5">
        <v>0.109</v>
      </c>
      <c r="C37" s="5">
        <v>0.19500000000000001</v>
      </c>
      <c r="D37" s="5">
        <v>3.0000000000000001E-3</v>
      </c>
      <c r="E37" s="5">
        <v>4.8000000000000001E-2</v>
      </c>
      <c r="F37" s="5">
        <v>3.5000000000000003E-2</v>
      </c>
      <c r="G37" s="5">
        <v>1.6E-2</v>
      </c>
      <c r="H37" s="5">
        <v>4.0000000000000001E-3</v>
      </c>
      <c r="I37" s="5">
        <v>9.6000000000000002E-2</v>
      </c>
    </row>
    <row r="38" spans="1:9" x14ac:dyDescent="0.25">
      <c r="A38" s="1">
        <f t="shared" si="0"/>
        <v>40117</v>
      </c>
      <c r="B38" s="5">
        <v>0.113</v>
      </c>
      <c r="C38" s="5">
        <v>0.19800000000000001</v>
      </c>
      <c r="D38" s="5">
        <v>5.0000000000000001E-3</v>
      </c>
      <c r="E38" s="5">
        <v>4.5999999999999999E-2</v>
      </c>
      <c r="F38" s="5">
        <v>3.4000000000000002E-2</v>
      </c>
      <c r="G38" s="5">
        <v>1.6E-2</v>
      </c>
      <c r="H38" s="5">
        <v>3.0000000000000001E-3</v>
      </c>
      <c r="I38" s="5">
        <v>9.2999999999999999E-2</v>
      </c>
    </row>
    <row r="39" spans="1:9" x14ac:dyDescent="0.25">
      <c r="A39" s="1">
        <f t="shared" si="0"/>
        <v>40147</v>
      </c>
      <c r="B39" s="5">
        <v>0.11799999999999999</v>
      </c>
      <c r="C39" s="5">
        <v>0.20200000000000001</v>
      </c>
      <c r="D39" s="5">
        <v>7.0000000000000001E-3</v>
      </c>
      <c r="E39" s="5">
        <v>4.9000000000000002E-2</v>
      </c>
      <c r="F39" s="5">
        <v>3.5000000000000003E-2</v>
      </c>
      <c r="G39" s="5">
        <v>1.7000000000000001E-2</v>
      </c>
      <c r="H39" s="5">
        <v>3.0000000000000001E-3</v>
      </c>
      <c r="I39" s="5">
        <v>9.6000000000000002E-2</v>
      </c>
    </row>
    <row r="40" spans="1:9" x14ac:dyDescent="0.25">
      <c r="A40" s="1">
        <f t="shared" si="0"/>
        <v>40178</v>
      </c>
      <c r="B40" s="5">
        <v>0.12</v>
      </c>
      <c r="C40" s="5">
        <v>0.2</v>
      </c>
      <c r="D40" s="5">
        <v>7.0000000000000001E-3</v>
      </c>
      <c r="E40" s="5">
        <v>4.5999999999999999E-2</v>
      </c>
      <c r="F40" s="5">
        <v>3.5999999999999997E-2</v>
      </c>
      <c r="G40" s="5">
        <v>1.4999999999999999E-2</v>
      </c>
      <c r="H40" s="5">
        <v>4.0000000000000001E-3</v>
      </c>
      <c r="I40" s="5">
        <v>0.09</v>
      </c>
    </row>
    <row r="41" spans="1:9" x14ac:dyDescent="0.25">
      <c r="A41" s="1">
        <f t="shared" si="0"/>
        <v>40209</v>
      </c>
      <c r="B41" s="5">
        <v>0.123</v>
      </c>
      <c r="C41" s="5">
        <v>0.20100000000000001</v>
      </c>
      <c r="D41" s="5">
        <v>8.0000000000000002E-3</v>
      </c>
      <c r="E41" s="5">
        <v>0.05</v>
      </c>
      <c r="F41" s="5">
        <v>3.5999999999999997E-2</v>
      </c>
      <c r="G41" s="5">
        <v>1.4E-2</v>
      </c>
      <c r="H41" s="5">
        <v>4.0000000000000001E-3</v>
      </c>
      <c r="I41" s="5">
        <v>9.1999999999999998E-2</v>
      </c>
    </row>
    <row r="42" spans="1:9" x14ac:dyDescent="0.25">
      <c r="A42" s="1">
        <f t="shared" si="0"/>
        <v>40237</v>
      </c>
      <c r="B42" s="5">
        <v>0.129</v>
      </c>
      <c r="C42" s="5">
        <v>0.22</v>
      </c>
      <c r="D42" s="5">
        <v>7.0000000000000001E-3</v>
      </c>
      <c r="E42" s="5">
        <v>5.0999999999999997E-2</v>
      </c>
      <c r="F42" s="5">
        <v>3.5000000000000003E-2</v>
      </c>
      <c r="G42" s="5">
        <v>1.6E-2</v>
      </c>
      <c r="H42" s="5">
        <v>5.0000000000000001E-3</v>
      </c>
      <c r="I42" s="5">
        <v>9.2999999999999999E-2</v>
      </c>
    </row>
    <row r="43" spans="1:9" x14ac:dyDescent="0.25">
      <c r="A43" s="1">
        <f t="shared" si="0"/>
        <v>40268</v>
      </c>
      <c r="B43" s="5">
        <v>0.13200000000000001</v>
      </c>
      <c r="C43" s="5">
        <v>0.23599999999999999</v>
      </c>
      <c r="D43" s="5">
        <v>1.2E-2</v>
      </c>
      <c r="E43" s="5">
        <v>5.1999999999999998E-2</v>
      </c>
      <c r="F43" s="5">
        <v>3.5999999999999997E-2</v>
      </c>
      <c r="G43" s="5">
        <v>1.7000000000000001E-2</v>
      </c>
      <c r="H43" s="5">
        <v>5.0000000000000001E-3</v>
      </c>
      <c r="I43" s="5">
        <v>0.10199999999999999</v>
      </c>
    </row>
    <row r="44" spans="1:9" x14ac:dyDescent="0.25">
      <c r="A44" s="1">
        <f t="shared" si="0"/>
        <v>40298</v>
      </c>
      <c r="B44" s="5">
        <v>0.13600000000000001</v>
      </c>
      <c r="C44" s="5">
        <v>0.24299999999999999</v>
      </c>
      <c r="D44" s="5">
        <v>1.6E-2</v>
      </c>
      <c r="E44" s="5">
        <v>5.0999999999999997E-2</v>
      </c>
      <c r="F44" s="5">
        <v>3.5000000000000003E-2</v>
      </c>
      <c r="G44" s="5">
        <v>1.7000000000000001E-2</v>
      </c>
      <c r="H44" s="5">
        <v>5.0000000000000001E-3</v>
      </c>
      <c r="I44" s="5">
        <v>0.10100000000000001</v>
      </c>
    </row>
    <row r="45" spans="1:9" x14ac:dyDescent="0.25">
      <c r="A45" s="1">
        <f t="shared" si="0"/>
        <v>40329</v>
      </c>
      <c r="B45" s="5">
        <v>0.14399999999999999</v>
      </c>
      <c r="C45" s="5">
        <v>0.25900000000000001</v>
      </c>
      <c r="D45" s="5">
        <v>0.02</v>
      </c>
      <c r="E45" s="5">
        <v>5.1999999999999998E-2</v>
      </c>
      <c r="F45" s="5">
        <v>3.5999999999999997E-2</v>
      </c>
      <c r="G45" s="5">
        <v>1.6E-2</v>
      </c>
      <c r="H45" s="5">
        <v>6.0000000000000001E-3</v>
      </c>
      <c r="I45" s="5">
        <v>9.8000000000000004E-2</v>
      </c>
    </row>
    <row r="46" spans="1:9" x14ac:dyDescent="0.25">
      <c r="A46" s="1">
        <f t="shared" si="0"/>
        <v>40359</v>
      </c>
      <c r="B46" s="5">
        <v>0.14599999999999999</v>
      </c>
      <c r="C46" s="5">
        <v>0.27500000000000002</v>
      </c>
      <c r="D46" s="5">
        <v>2.7E-2</v>
      </c>
      <c r="E46" s="5">
        <v>0.05</v>
      </c>
      <c r="F46" s="5">
        <v>3.5999999999999997E-2</v>
      </c>
      <c r="G46" s="5">
        <v>1.6E-2</v>
      </c>
      <c r="H46" s="5">
        <v>6.0000000000000001E-3</v>
      </c>
      <c r="I46" s="5">
        <v>9.8000000000000004E-2</v>
      </c>
    </row>
    <row r="47" spans="1:9" x14ac:dyDescent="0.25">
      <c r="A47" s="1">
        <f t="shared" si="0"/>
        <v>40390</v>
      </c>
      <c r="B47" s="5">
        <v>0.152</v>
      </c>
      <c r="C47" s="5">
        <v>0.28299999999999997</v>
      </c>
      <c r="D47" s="5">
        <v>3.2000000000000001E-2</v>
      </c>
      <c r="E47" s="5">
        <v>4.5999999999999999E-2</v>
      </c>
      <c r="F47" s="5">
        <v>3.5999999999999997E-2</v>
      </c>
      <c r="G47" s="5">
        <v>1.7000000000000001E-2</v>
      </c>
      <c r="H47" s="5">
        <v>6.0000000000000001E-3</v>
      </c>
      <c r="I47" s="5">
        <v>0.1</v>
      </c>
    </row>
    <row r="48" spans="1:9" x14ac:dyDescent="0.25">
      <c r="A48" s="1">
        <f t="shared" si="0"/>
        <v>40421</v>
      </c>
      <c r="B48" s="5">
        <v>0.159</v>
      </c>
      <c r="C48" s="5">
        <v>0.29099999999999998</v>
      </c>
      <c r="D48" s="5">
        <v>3.5999999999999997E-2</v>
      </c>
      <c r="E48" s="5">
        <v>5.3999999999999999E-2</v>
      </c>
      <c r="F48" s="5">
        <v>3.5999999999999997E-2</v>
      </c>
      <c r="G48" s="5">
        <v>1.7000000000000001E-2</v>
      </c>
      <c r="H48" s="5">
        <v>6.0000000000000001E-3</v>
      </c>
      <c r="I48" s="5">
        <v>0.106</v>
      </c>
    </row>
    <row r="49" spans="1:9" x14ac:dyDescent="0.25">
      <c r="A49" s="1">
        <f t="shared" si="0"/>
        <v>40451</v>
      </c>
      <c r="B49" s="5">
        <v>0.16700000000000001</v>
      </c>
      <c r="C49" s="5">
        <v>0.30599999999999999</v>
      </c>
      <c r="D49" s="5">
        <v>4.4999999999999998E-2</v>
      </c>
      <c r="E49" s="5">
        <v>5.5E-2</v>
      </c>
      <c r="F49" s="5">
        <v>3.5999999999999997E-2</v>
      </c>
      <c r="G49" s="5">
        <v>1.7000000000000001E-2</v>
      </c>
      <c r="H49" s="5">
        <v>6.0000000000000001E-3</v>
      </c>
      <c r="I49" s="5">
        <v>0.113</v>
      </c>
    </row>
    <row r="50" spans="1:9" x14ac:dyDescent="0.25">
      <c r="A50" s="1">
        <f t="shared" si="0"/>
        <v>40482</v>
      </c>
      <c r="B50" s="5">
        <v>0.17499999999999999</v>
      </c>
      <c r="C50" s="5">
        <v>0.30599999999999999</v>
      </c>
      <c r="D50" s="5">
        <v>5.0999999999999997E-2</v>
      </c>
      <c r="E50" s="5">
        <v>5.5E-2</v>
      </c>
      <c r="F50" s="5">
        <v>3.6999999999999998E-2</v>
      </c>
      <c r="G50" s="5">
        <v>1.7000000000000001E-2</v>
      </c>
      <c r="H50" s="5">
        <v>7.0000000000000001E-3</v>
      </c>
      <c r="I50" s="5">
        <v>0.11700000000000001</v>
      </c>
    </row>
    <row r="51" spans="1:9" x14ac:dyDescent="0.25">
      <c r="A51" s="1">
        <f t="shared" si="0"/>
        <v>40512</v>
      </c>
      <c r="B51" s="5">
        <v>0.185</v>
      </c>
      <c r="C51" s="5">
        <v>0.32100000000000001</v>
      </c>
      <c r="D51" s="5">
        <v>6.7000000000000004E-2</v>
      </c>
      <c r="E51" s="5">
        <v>5.8000000000000003E-2</v>
      </c>
      <c r="F51" s="5">
        <v>3.7999999999999999E-2</v>
      </c>
      <c r="G51" s="5">
        <v>1.9E-2</v>
      </c>
      <c r="H51" s="5">
        <v>8.0000000000000002E-3</v>
      </c>
      <c r="I51" s="5">
        <v>0.121</v>
      </c>
    </row>
    <row r="52" spans="1:9" x14ac:dyDescent="0.25">
      <c r="A52" s="1">
        <f t="shared" si="0"/>
        <v>40543</v>
      </c>
      <c r="B52" s="5">
        <v>0.192</v>
      </c>
      <c r="C52" s="5">
        <v>0.309</v>
      </c>
      <c r="D52" s="5">
        <v>8.6999999999999994E-2</v>
      </c>
      <c r="E52" s="5">
        <v>6.2E-2</v>
      </c>
      <c r="F52" s="5">
        <v>3.7999999999999999E-2</v>
      </c>
      <c r="G52" s="5">
        <v>1.9E-2</v>
      </c>
      <c r="H52" s="5">
        <v>8.0000000000000002E-3</v>
      </c>
      <c r="I52" s="5">
        <v>0.121</v>
      </c>
    </row>
    <row r="53" spans="1:9" x14ac:dyDescent="0.25">
      <c r="A53" s="1">
        <f t="shared" si="0"/>
        <v>40574</v>
      </c>
      <c r="B53" s="5">
        <v>0.20100000000000001</v>
      </c>
      <c r="C53" s="5">
        <v>0.308</v>
      </c>
      <c r="D53" s="5">
        <v>9.1999999999999998E-2</v>
      </c>
      <c r="E53" s="5">
        <v>5.8000000000000003E-2</v>
      </c>
      <c r="F53" s="5">
        <v>3.6999999999999998E-2</v>
      </c>
      <c r="G53" s="5">
        <v>1.9E-2</v>
      </c>
      <c r="H53" s="5">
        <v>8.0000000000000002E-3</v>
      </c>
      <c r="I53" s="5">
        <v>0.11799999999999999</v>
      </c>
    </row>
    <row r="54" spans="1:9" x14ac:dyDescent="0.25">
      <c r="A54" s="1">
        <f t="shared" si="0"/>
        <v>40602</v>
      </c>
      <c r="B54" s="5">
        <v>0.191</v>
      </c>
      <c r="C54" s="5">
        <v>0.316</v>
      </c>
      <c r="D54" s="5">
        <v>0.105</v>
      </c>
      <c r="E54" s="5">
        <v>5.8999999999999997E-2</v>
      </c>
      <c r="F54" s="5">
        <v>3.6999999999999998E-2</v>
      </c>
      <c r="G54" s="5">
        <v>1.7000000000000001E-2</v>
      </c>
      <c r="H54" s="5">
        <v>7.0000000000000001E-3</v>
      </c>
      <c r="I54" s="5">
        <v>0.11899999999999999</v>
      </c>
    </row>
    <row r="55" spans="1:9" x14ac:dyDescent="0.25">
      <c r="A55" s="1">
        <f t="shared" si="0"/>
        <v>40633</v>
      </c>
      <c r="B55" s="5">
        <v>0.214</v>
      </c>
      <c r="C55" s="5">
        <v>0.32700000000000001</v>
      </c>
      <c r="D55" s="5">
        <v>0.122</v>
      </c>
      <c r="E55" s="5">
        <v>6.5000000000000002E-2</v>
      </c>
      <c r="F55" s="5">
        <v>3.9E-2</v>
      </c>
      <c r="G55" s="5">
        <v>2.1999999999999999E-2</v>
      </c>
      <c r="H55" s="5">
        <v>8.0000000000000002E-3</v>
      </c>
      <c r="I55" s="5">
        <v>0.129</v>
      </c>
    </row>
    <row r="56" spans="1:9" x14ac:dyDescent="0.25">
      <c r="A56" s="1">
        <f t="shared" si="0"/>
        <v>40663</v>
      </c>
      <c r="B56" s="5">
        <v>0.217</v>
      </c>
      <c r="C56" s="5">
        <v>0.32</v>
      </c>
      <c r="D56" s="5">
        <v>0.13500000000000001</v>
      </c>
      <c r="E56" s="5">
        <v>6.8000000000000005E-2</v>
      </c>
      <c r="F56" s="5">
        <v>3.9E-2</v>
      </c>
      <c r="G56" s="5">
        <v>2.1999999999999999E-2</v>
      </c>
      <c r="H56" s="5">
        <v>0.01</v>
      </c>
      <c r="I56" s="5">
        <v>0.13500000000000001</v>
      </c>
    </row>
    <row r="57" spans="1:9" x14ac:dyDescent="0.25">
      <c r="A57" s="1">
        <f t="shared" si="0"/>
        <v>40694</v>
      </c>
      <c r="B57" s="5">
        <v>0.22500000000000001</v>
      </c>
      <c r="C57" s="5">
        <v>0.33400000000000002</v>
      </c>
      <c r="D57" s="5">
        <v>0.158</v>
      </c>
      <c r="E57" s="5">
        <v>6.6000000000000003E-2</v>
      </c>
      <c r="F57" s="5">
        <v>3.9E-2</v>
      </c>
      <c r="G57" s="5">
        <v>2.3E-2</v>
      </c>
      <c r="H57" s="5">
        <v>1.0999999999999999E-2</v>
      </c>
      <c r="I57" s="5">
        <v>0.14299999999999999</v>
      </c>
    </row>
    <row r="58" spans="1:9" x14ac:dyDescent="0.25">
      <c r="A58" s="1">
        <f t="shared" si="0"/>
        <v>40724</v>
      </c>
      <c r="B58" s="5">
        <v>0.23400000000000001</v>
      </c>
      <c r="C58" s="5">
        <v>0.35499999999999998</v>
      </c>
      <c r="D58" s="5">
        <v>0.17799999999999999</v>
      </c>
      <c r="E58" s="5">
        <v>7.0000000000000007E-2</v>
      </c>
      <c r="F58" s="5">
        <v>3.7999999999999999E-2</v>
      </c>
      <c r="G58" s="5">
        <v>2.1999999999999999E-2</v>
      </c>
      <c r="H58" s="5">
        <v>1.0999999999999999E-2</v>
      </c>
      <c r="I58" s="5">
        <v>0.14000000000000001</v>
      </c>
    </row>
    <row r="59" spans="1:9" x14ac:dyDescent="0.25">
      <c r="A59" s="1">
        <f t="shared" si="0"/>
        <v>40755</v>
      </c>
      <c r="B59" s="5">
        <v>0.24299999999999999</v>
      </c>
      <c r="C59" s="5">
        <v>0.39600000000000002</v>
      </c>
      <c r="D59" s="5">
        <v>0.20899999999999999</v>
      </c>
      <c r="E59" s="5">
        <v>6.9000000000000006E-2</v>
      </c>
      <c r="F59" s="5">
        <v>3.5000000000000003E-2</v>
      </c>
      <c r="G59" s="5">
        <v>2.4E-2</v>
      </c>
      <c r="H59" s="5">
        <v>0.01</v>
      </c>
      <c r="I59" s="5">
        <v>0.13800000000000001</v>
      </c>
    </row>
    <row r="60" spans="1:9" x14ac:dyDescent="0.25">
      <c r="A60" s="1">
        <f t="shared" si="0"/>
        <v>40786</v>
      </c>
      <c r="B60" s="5">
        <v>0.25700000000000001</v>
      </c>
      <c r="C60" s="5">
        <v>0.41399999999999998</v>
      </c>
      <c r="D60" s="5">
        <v>0.24199999999999999</v>
      </c>
      <c r="E60" s="5">
        <v>7.2999999999999995E-2</v>
      </c>
      <c r="F60" s="5">
        <v>3.5999999999999997E-2</v>
      </c>
      <c r="G60" s="5">
        <v>2.5000000000000001E-2</v>
      </c>
      <c r="H60" s="5">
        <v>0.01</v>
      </c>
      <c r="I60" s="5">
        <v>0.14399999999999999</v>
      </c>
    </row>
    <row r="61" spans="1:9" x14ac:dyDescent="0.25">
      <c r="A61" s="1">
        <f t="shared" si="0"/>
        <v>40816</v>
      </c>
      <c r="B61" s="5">
        <v>0.26800000000000002</v>
      </c>
      <c r="C61" s="5">
        <v>0.433</v>
      </c>
      <c r="D61" s="5">
        <v>0.27400000000000002</v>
      </c>
      <c r="E61" s="5">
        <v>7.5999999999999998E-2</v>
      </c>
      <c r="F61" s="5">
        <v>3.7999999999999999E-2</v>
      </c>
      <c r="G61" s="5">
        <v>2.8000000000000001E-2</v>
      </c>
      <c r="H61" s="5">
        <v>1.2E-2</v>
      </c>
      <c r="I61" s="5">
        <v>0.14399999999999999</v>
      </c>
    </row>
    <row r="62" spans="1:9" x14ac:dyDescent="0.25">
      <c r="A62" s="1">
        <f t="shared" si="0"/>
        <v>40847</v>
      </c>
      <c r="B62" s="5">
        <v>0.28100000000000003</v>
      </c>
      <c r="C62" s="5">
        <v>0.46</v>
      </c>
      <c r="D62" s="5">
        <v>0.29899999999999999</v>
      </c>
      <c r="E62" s="5">
        <v>7.8E-2</v>
      </c>
      <c r="F62" s="5">
        <v>3.9E-2</v>
      </c>
      <c r="G62" s="5">
        <v>2.9000000000000001E-2</v>
      </c>
      <c r="H62" s="5">
        <v>1.2E-2</v>
      </c>
      <c r="I62" s="5">
        <v>0.152</v>
      </c>
    </row>
    <row r="63" spans="1:9" x14ac:dyDescent="0.25">
      <c r="A63" s="1">
        <f t="shared" si="0"/>
        <v>40877</v>
      </c>
      <c r="B63" s="5">
        <v>0.30099999999999999</v>
      </c>
      <c r="C63" s="5">
        <v>0.48099999999999998</v>
      </c>
      <c r="D63" s="5">
        <v>0.33800000000000002</v>
      </c>
      <c r="E63" s="5">
        <v>8.2000000000000003E-2</v>
      </c>
      <c r="F63" s="5">
        <v>4.1000000000000002E-2</v>
      </c>
      <c r="G63" s="5">
        <v>0.03</v>
      </c>
      <c r="H63" s="5">
        <v>1.2999999999999999E-2</v>
      </c>
      <c r="I63" s="5">
        <v>0.153</v>
      </c>
    </row>
    <row r="64" spans="1:9" x14ac:dyDescent="0.25">
      <c r="A64" s="1">
        <f t="shared" si="0"/>
        <v>40908</v>
      </c>
      <c r="B64" s="5">
        <v>0.30599999999999999</v>
      </c>
      <c r="C64" s="5">
        <v>0.50600000000000001</v>
      </c>
      <c r="D64" s="5">
        <v>0.36299999999999999</v>
      </c>
      <c r="E64" s="5">
        <v>0.08</v>
      </c>
      <c r="F64" s="5">
        <v>0.04</v>
      </c>
      <c r="G64" s="5">
        <v>0.03</v>
      </c>
      <c r="H64" s="5">
        <v>1.4999999999999999E-2</v>
      </c>
      <c r="I64" s="5">
        <v>0.155</v>
      </c>
    </row>
    <row r="65" spans="1:9" x14ac:dyDescent="0.25">
      <c r="A65" s="1">
        <f t="shared" si="0"/>
        <v>40939</v>
      </c>
      <c r="B65" s="5">
        <v>0.314</v>
      </c>
      <c r="C65" s="5">
        <v>0.51600000000000001</v>
      </c>
      <c r="D65" s="5">
        <v>0.39200000000000002</v>
      </c>
      <c r="E65" s="5">
        <v>8.3000000000000004E-2</v>
      </c>
      <c r="F65" s="5">
        <v>3.9E-2</v>
      </c>
      <c r="G65" s="5">
        <v>3.3000000000000002E-2</v>
      </c>
      <c r="H65" s="5">
        <v>1.6E-2</v>
      </c>
      <c r="I65" s="5">
        <v>0.153</v>
      </c>
    </row>
    <row r="66" spans="1:9" x14ac:dyDescent="0.25">
      <c r="A66" s="1">
        <f t="shared" si="0"/>
        <v>40968</v>
      </c>
      <c r="B66" s="5">
        <v>0.32700000000000001</v>
      </c>
      <c r="C66" s="5">
        <v>0.52900000000000003</v>
      </c>
      <c r="D66" s="5">
        <v>0.41699999999999998</v>
      </c>
      <c r="E66" s="5">
        <v>8.5999999999999993E-2</v>
      </c>
      <c r="F66" s="5">
        <v>3.9E-2</v>
      </c>
      <c r="G66" s="5">
        <v>3.5000000000000003E-2</v>
      </c>
      <c r="H66" s="5">
        <v>1.7000000000000001E-2</v>
      </c>
      <c r="I66" s="5">
        <v>0.158</v>
      </c>
    </row>
    <row r="67" spans="1:9" x14ac:dyDescent="0.25">
      <c r="A67" s="1">
        <f t="shared" si="0"/>
        <v>40999</v>
      </c>
      <c r="B67" s="5">
        <v>0.33800000000000002</v>
      </c>
      <c r="C67" s="5">
        <v>0.55000000000000004</v>
      </c>
      <c r="D67" s="5">
        <v>0.442</v>
      </c>
      <c r="E67" s="5">
        <v>8.8999999999999996E-2</v>
      </c>
      <c r="F67" s="5">
        <v>3.6999999999999998E-2</v>
      </c>
      <c r="G67" s="5">
        <v>3.5999999999999997E-2</v>
      </c>
      <c r="H67" s="5">
        <v>1.4999999999999999E-2</v>
      </c>
      <c r="I67" s="5">
        <v>0.15</v>
      </c>
    </row>
    <row r="68" spans="1:9" x14ac:dyDescent="0.25">
      <c r="A68" s="1">
        <f t="shared" si="0"/>
        <v>41029</v>
      </c>
      <c r="B68" s="5">
        <v>0.35799999999999998</v>
      </c>
      <c r="C68" s="5">
        <v>0.58399999999999996</v>
      </c>
      <c r="D68" s="5">
        <v>0.48899999999999999</v>
      </c>
      <c r="E68" s="5">
        <v>8.5000000000000006E-2</v>
      </c>
      <c r="F68" s="5">
        <v>3.6999999999999998E-2</v>
      </c>
      <c r="G68" s="5">
        <v>3.7999999999999999E-2</v>
      </c>
      <c r="H68" s="5">
        <v>1.6E-2</v>
      </c>
      <c r="I68" s="5">
        <v>0.157</v>
      </c>
    </row>
    <row r="69" spans="1:9" x14ac:dyDescent="0.25">
      <c r="A69" s="1">
        <f t="shared" si="0"/>
        <v>41060</v>
      </c>
      <c r="B69" s="5">
        <v>0.36599999999999999</v>
      </c>
      <c r="C69" s="5">
        <v>0.61499999999999999</v>
      </c>
      <c r="D69" s="5">
        <v>0.52200000000000002</v>
      </c>
      <c r="E69" s="5">
        <v>9.5000000000000001E-2</v>
      </c>
      <c r="F69" s="5">
        <v>3.6999999999999998E-2</v>
      </c>
      <c r="G69" s="5">
        <v>4.2000000000000003E-2</v>
      </c>
      <c r="H69" s="5">
        <v>1.7999999999999999E-2</v>
      </c>
      <c r="I69" s="5">
        <v>0.16</v>
      </c>
    </row>
    <row r="70" spans="1:9" x14ac:dyDescent="0.25">
      <c r="A70" s="1">
        <f t="shared" si="0"/>
        <v>41090</v>
      </c>
      <c r="B70" s="5">
        <v>0.376</v>
      </c>
      <c r="C70" s="5">
        <v>0.63300000000000001</v>
      </c>
      <c r="D70" s="5">
        <v>0.54600000000000004</v>
      </c>
      <c r="E70" s="5">
        <v>0.09</v>
      </c>
      <c r="F70" s="5">
        <v>3.6999999999999998E-2</v>
      </c>
      <c r="G70" s="5">
        <v>4.2000000000000003E-2</v>
      </c>
      <c r="H70" s="5">
        <v>1.7000000000000001E-2</v>
      </c>
      <c r="I70" s="5">
        <v>0.16500000000000001</v>
      </c>
    </row>
    <row r="71" spans="1:9" x14ac:dyDescent="0.25">
      <c r="A71" s="1">
        <f t="shared" si="0"/>
        <v>41121</v>
      </c>
      <c r="B71" s="5">
        <v>0.39</v>
      </c>
      <c r="C71" s="5">
        <v>0.65100000000000002</v>
      </c>
      <c r="D71" s="5">
        <v>0.58199999999999996</v>
      </c>
      <c r="E71" s="5">
        <v>9.4E-2</v>
      </c>
      <c r="F71" s="5">
        <v>3.5000000000000003E-2</v>
      </c>
      <c r="G71" s="5">
        <v>4.2999999999999997E-2</v>
      </c>
      <c r="H71" s="5">
        <v>2.1999999999999999E-2</v>
      </c>
      <c r="I71" s="5">
        <v>0.16600000000000001</v>
      </c>
    </row>
    <row r="72" spans="1:9" x14ac:dyDescent="0.25">
      <c r="A72" s="1">
        <f t="shared" si="0"/>
        <v>41152</v>
      </c>
      <c r="B72" s="5">
        <v>0.40200000000000002</v>
      </c>
      <c r="C72" s="5">
        <v>0.67800000000000005</v>
      </c>
      <c r="D72" s="5">
        <v>0.627</v>
      </c>
      <c r="E72" s="5">
        <v>9.7000000000000003E-2</v>
      </c>
      <c r="F72" s="5">
        <v>3.5999999999999997E-2</v>
      </c>
      <c r="G72" s="5">
        <v>4.7E-2</v>
      </c>
      <c r="H72" s="5">
        <v>2.1999999999999999E-2</v>
      </c>
      <c r="I72" s="5">
        <v>0.16900000000000001</v>
      </c>
    </row>
    <row r="73" spans="1:9" x14ac:dyDescent="0.25">
      <c r="A73" s="1">
        <f t="shared" si="0"/>
        <v>41182</v>
      </c>
      <c r="B73" s="5">
        <v>0.41799999999999998</v>
      </c>
      <c r="C73" s="5">
        <v>0.70299999999999996</v>
      </c>
      <c r="D73" s="5">
        <v>0.63400000000000001</v>
      </c>
      <c r="E73" s="5">
        <v>0.105</v>
      </c>
      <c r="F73" s="5">
        <v>3.5999999999999997E-2</v>
      </c>
      <c r="G73" s="5">
        <v>4.9000000000000002E-2</v>
      </c>
      <c r="H73" s="5">
        <v>2.4E-2</v>
      </c>
      <c r="I73" s="5">
        <v>0.17899999999999999</v>
      </c>
    </row>
    <row r="74" spans="1:9" x14ac:dyDescent="0.25">
      <c r="A74" s="1">
        <f t="shared" si="0"/>
        <v>41213</v>
      </c>
      <c r="B74" s="5">
        <v>0.43099999999999999</v>
      </c>
      <c r="C74" s="5">
        <v>0.72799999999999998</v>
      </c>
      <c r="D74" s="5">
        <v>0.67600000000000005</v>
      </c>
      <c r="E74" s="5">
        <v>0.11700000000000001</v>
      </c>
      <c r="F74" s="5">
        <v>3.5999999999999997E-2</v>
      </c>
      <c r="G74" s="5">
        <v>5.6000000000000001E-2</v>
      </c>
      <c r="H74" s="5">
        <v>2.5000000000000001E-2</v>
      </c>
      <c r="I74" s="5">
        <v>0.189</v>
      </c>
    </row>
    <row r="75" spans="1:9" x14ac:dyDescent="0.25">
      <c r="A75" s="1">
        <f t="shared" si="0"/>
        <v>41243</v>
      </c>
      <c r="B75" s="5">
        <v>0.44700000000000001</v>
      </c>
      <c r="C75" s="5">
        <v>0.71599999999999997</v>
      </c>
      <c r="D75" s="5">
        <v>0.70899999999999996</v>
      </c>
      <c r="E75" s="5">
        <v>0.123</v>
      </c>
      <c r="F75" s="5">
        <v>3.5999999999999997E-2</v>
      </c>
      <c r="G75" s="5">
        <v>5.8999999999999997E-2</v>
      </c>
      <c r="H75" s="5">
        <v>2.3E-2</v>
      </c>
      <c r="I75" s="5">
        <v>0.191</v>
      </c>
    </row>
    <row r="76" spans="1:9" x14ac:dyDescent="0.25">
      <c r="A76" s="1">
        <f t="shared" si="0"/>
        <v>41274</v>
      </c>
      <c r="B76" s="5">
        <v>0.45</v>
      </c>
      <c r="C76" s="5">
        <v>0.748</v>
      </c>
      <c r="D76" s="5">
        <v>0.74299999999999999</v>
      </c>
      <c r="E76" s="5">
        <v>0.126</v>
      </c>
      <c r="F76" s="5">
        <v>3.5999999999999997E-2</v>
      </c>
      <c r="G76" s="5">
        <v>6.3E-2</v>
      </c>
      <c r="H76" s="5">
        <v>2.4E-2</v>
      </c>
      <c r="I76" s="5">
        <v>0.189</v>
      </c>
    </row>
    <row r="77" spans="1:9" x14ac:dyDescent="0.25">
      <c r="A77" s="1">
        <f t="shared" si="0"/>
        <v>41305</v>
      </c>
      <c r="B77" s="5">
        <v>0.45200000000000001</v>
      </c>
      <c r="C77" s="5">
        <v>0.71799999999999997</v>
      </c>
      <c r="D77" s="5">
        <v>0.77700000000000002</v>
      </c>
      <c r="E77" s="5">
        <v>0.121</v>
      </c>
      <c r="F77" s="5">
        <v>3.6999999999999998E-2</v>
      </c>
      <c r="G77" s="5">
        <v>6.5000000000000002E-2</v>
      </c>
      <c r="H77" s="5">
        <v>2.9000000000000001E-2</v>
      </c>
      <c r="I77" s="5">
        <v>0.186</v>
      </c>
    </row>
    <row r="78" spans="1:9" x14ac:dyDescent="0.25">
      <c r="A78" s="1">
        <f t="shared" si="0"/>
        <v>41333</v>
      </c>
      <c r="B78" s="5">
        <v>0.46400000000000002</v>
      </c>
      <c r="C78" s="5">
        <v>0.76300000000000001</v>
      </c>
      <c r="D78" s="5">
        <v>0.82099999999999995</v>
      </c>
      <c r="E78" s="5">
        <v>0.128</v>
      </c>
      <c r="F78" s="5">
        <v>3.5999999999999997E-2</v>
      </c>
      <c r="G78" s="5">
        <v>5.2999999999999999E-2</v>
      </c>
      <c r="H78" s="5">
        <v>2.8000000000000001E-2</v>
      </c>
      <c r="I78" s="5">
        <v>0.188</v>
      </c>
    </row>
    <row r="79" spans="1:9" x14ac:dyDescent="0.25">
      <c r="A79" s="1">
        <f t="shared" si="0"/>
        <v>41364</v>
      </c>
      <c r="B79" s="5">
        <v>0.47399999999999998</v>
      </c>
      <c r="C79" s="5">
        <v>0.77</v>
      </c>
      <c r="D79" s="5">
        <v>0.86199999999999999</v>
      </c>
      <c r="E79" s="5">
        <v>0.129</v>
      </c>
      <c r="F79" s="5">
        <v>3.5999999999999997E-2</v>
      </c>
      <c r="G79" s="5">
        <v>6.5000000000000002E-2</v>
      </c>
      <c r="H79" s="5">
        <v>3.1E-2</v>
      </c>
      <c r="I79" s="5">
        <v>0.20300000000000001</v>
      </c>
    </row>
    <row r="80" spans="1:9" x14ac:dyDescent="0.25">
      <c r="A80" s="1">
        <f t="shared" si="0"/>
        <v>41394</v>
      </c>
      <c r="B80" s="5">
        <v>0.5</v>
      </c>
      <c r="C80" s="5">
        <v>0.77800000000000002</v>
      </c>
      <c r="D80" s="5">
        <v>0.878</v>
      </c>
      <c r="E80" s="5">
        <v>0.13200000000000001</v>
      </c>
      <c r="F80" s="5">
        <v>3.4000000000000002E-2</v>
      </c>
      <c r="G80" s="5">
        <v>7.2999999999999995E-2</v>
      </c>
      <c r="H80" s="5">
        <v>3.3000000000000002E-2</v>
      </c>
      <c r="I80" s="5">
        <v>0.20499999999999999</v>
      </c>
    </row>
    <row r="81" spans="1:9" x14ac:dyDescent="0.25">
      <c r="A81" s="1">
        <f t="shared" si="0"/>
        <v>41425</v>
      </c>
      <c r="B81" s="5">
        <v>0.52600000000000002</v>
      </c>
      <c r="C81" s="5">
        <v>0.79500000000000004</v>
      </c>
      <c r="D81" s="5">
        <v>0.93600000000000005</v>
      </c>
      <c r="E81" s="5">
        <v>0.13100000000000001</v>
      </c>
      <c r="F81" s="5">
        <v>3.5999999999999997E-2</v>
      </c>
      <c r="G81" s="5">
        <v>7.6999999999999999E-2</v>
      </c>
      <c r="H81" s="5">
        <v>3.3000000000000002E-2</v>
      </c>
      <c r="I81" s="5">
        <v>0.21</v>
      </c>
    </row>
    <row r="82" spans="1:9" x14ac:dyDescent="0.25">
      <c r="A82" s="1">
        <f t="shared" si="0"/>
        <v>41455</v>
      </c>
      <c r="B82" s="5">
        <v>0.53400000000000003</v>
      </c>
      <c r="C82" s="5">
        <v>0.80700000000000005</v>
      </c>
      <c r="D82" s="5">
        <v>0.98799999999999999</v>
      </c>
      <c r="E82" s="5">
        <v>0.13400000000000001</v>
      </c>
      <c r="F82" s="5">
        <v>3.5999999999999997E-2</v>
      </c>
      <c r="G82" s="5">
        <v>7.4999999999999997E-2</v>
      </c>
      <c r="H82" s="5">
        <v>3.2000000000000001E-2</v>
      </c>
      <c r="I82" s="5">
        <v>0.20699999999999999</v>
      </c>
    </row>
    <row r="83" spans="1:9" x14ac:dyDescent="0.25">
      <c r="A83" s="1">
        <f t="shared" si="0"/>
        <v>41486</v>
      </c>
      <c r="B83" s="5">
        <v>0.54400000000000004</v>
      </c>
      <c r="C83" s="5">
        <v>0.86</v>
      </c>
      <c r="D83" s="5">
        <v>1.0169999999999999</v>
      </c>
      <c r="E83" s="5">
        <v>0.14399999999999999</v>
      </c>
      <c r="F83" s="5">
        <v>3.5000000000000003E-2</v>
      </c>
      <c r="G83" s="5">
        <v>7.5999999999999998E-2</v>
      </c>
      <c r="H83" s="5">
        <v>3.5999999999999997E-2</v>
      </c>
      <c r="I83" s="5">
        <v>0.20799999999999999</v>
      </c>
    </row>
    <row r="84" spans="1:9" x14ac:dyDescent="0.25">
      <c r="A84" s="1">
        <f t="shared" si="0"/>
        <v>41517</v>
      </c>
      <c r="B84" s="5">
        <v>0.56000000000000005</v>
      </c>
      <c r="C84" s="5">
        <v>0.89800000000000002</v>
      </c>
      <c r="D84" s="5">
        <v>1.0389999999999999</v>
      </c>
      <c r="E84" s="5">
        <v>0.153</v>
      </c>
      <c r="F84" s="5">
        <v>3.5000000000000003E-2</v>
      </c>
      <c r="G84" s="5">
        <v>7.6999999999999999E-2</v>
      </c>
      <c r="H84" s="5">
        <v>3.9E-2</v>
      </c>
      <c r="I84" s="5">
        <v>0.214</v>
      </c>
    </row>
    <row r="85" spans="1:9" x14ac:dyDescent="0.25">
      <c r="A85" s="1">
        <f t="shared" si="0"/>
        <v>41547</v>
      </c>
      <c r="B85" s="5">
        <v>0.58399999999999996</v>
      </c>
      <c r="C85" s="5">
        <v>0.91900000000000004</v>
      </c>
      <c r="D85" s="5">
        <v>1.0669999999999999</v>
      </c>
      <c r="E85" s="5">
        <v>0.154</v>
      </c>
      <c r="F85" s="5">
        <v>3.5000000000000003E-2</v>
      </c>
      <c r="G85" s="5">
        <v>7.6999999999999999E-2</v>
      </c>
      <c r="H85" s="5">
        <v>4.1000000000000002E-2</v>
      </c>
      <c r="I85" s="5">
        <v>0.215</v>
      </c>
    </row>
    <row r="86" spans="1:9" x14ac:dyDescent="0.25">
      <c r="A86" s="1">
        <f t="shared" si="0"/>
        <v>41578</v>
      </c>
      <c r="B86" s="5">
        <v>0.59699999999999998</v>
      </c>
      <c r="C86" s="5">
        <v>0.93</v>
      </c>
      <c r="D86" s="5">
        <v>1.0609999999999999</v>
      </c>
      <c r="E86" s="5">
        <v>0.17199999999999999</v>
      </c>
      <c r="F86" s="5">
        <v>3.4000000000000002E-2</v>
      </c>
      <c r="G86" s="5">
        <v>7.9000000000000001E-2</v>
      </c>
      <c r="H86" s="5">
        <v>4.2999999999999997E-2</v>
      </c>
      <c r="I86" s="5">
        <v>0.21299999999999999</v>
      </c>
    </row>
    <row r="87" spans="1:9" x14ac:dyDescent="0.25">
      <c r="A87" s="1">
        <f t="shared" si="0"/>
        <v>41608</v>
      </c>
      <c r="B87" s="5">
        <v>0.58399999999999996</v>
      </c>
      <c r="C87" s="5">
        <v>0.96499999999999997</v>
      </c>
      <c r="D87" s="5">
        <v>1.0820000000000001</v>
      </c>
      <c r="E87" s="5">
        <v>0.17899999999999999</v>
      </c>
      <c r="F87" s="5">
        <v>3.4000000000000002E-2</v>
      </c>
      <c r="G87" s="5">
        <v>8.4000000000000005E-2</v>
      </c>
      <c r="H87" s="5">
        <v>0.04</v>
      </c>
      <c r="I87" s="5">
        <v>0.218</v>
      </c>
    </row>
    <row r="88" spans="1:9" x14ac:dyDescent="0.25">
      <c r="A88" s="1">
        <f t="shared" si="0"/>
        <v>41639</v>
      </c>
      <c r="B88" s="5">
        <v>0.61899999999999999</v>
      </c>
      <c r="C88" s="5">
        <v>0.92</v>
      </c>
      <c r="D88" s="5">
        <v>1.147</v>
      </c>
      <c r="E88" s="5">
        <v>0.17299999999999999</v>
      </c>
      <c r="F88" s="5">
        <v>3.5000000000000003E-2</v>
      </c>
      <c r="G88" s="5">
        <v>7.8E-2</v>
      </c>
      <c r="H88" s="5">
        <v>3.7999999999999999E-2</v>
      </c>
      <c r="I88" s="5">
        <v>0.215</v>
      </c>
    </row>
    <row r="89" spans="1:9" x14ac:dyDescent="0.25">
      <c r="A89" s="1">
        <f t="shared" si="0"/>
        <v>41670</v>
      </c>
      <c r="B89" s="5">
        <v>0.64700000000000002</v>
      </c>
      <c r="C89" s="5">
        <v>0.92600000000000005</v>
      </c>
      <c r="D89" s="5">
        <v>1.169</v>
      </c>
      <c r="E89" s="5">
        <v>0.17299999999999999</v>
      </c>
      <c r="F89" s="5">
        <v>3.4000000000000002E-2</v>
      </c>
      <c r="G89" s="5">
        <v>0.08</v>
      </c>
      <c r="H89" s="5">
        <v>3.9E-2</v>
      </c>
      <c r="I89" s="5">
        <v>0.22</v>
      </c>
    </row>
    <row r="90" spans="1:9" x14ac:dyDescent="0.25">
      <c r="A90" s="1">
        <f t="shared" si="0"/>
        <v>41698</v>
      </c>
      <c r="B90" s="5">
        <v>0.67300000000000004</v>
      </c>
      <c r="C90" s="5">
        <v>0.94</v>
      </c>
      <c r="D90" s="5">
        <v>1.212</v>
      </c>
      <c r="E90" s="5">
        <v>0.18</v>
      </c>
      <c r="F90" s="5">
        <v>3.3000000000000002E-2</v>
      </c>
      <c r="G90" s="5">
        <v>7.6999999999999999E-2</v>
      </c>
      <c r="H90" s="5">
        <v>4.4999999999999998E-2</v>
      </c>
      <c r="I90" s="5">
        <v>0.224</v>
      </c>
    </row>
    <row r="91" spans="1:9" x14ac:dyDescent="0.25">
      <c r="A91" s="1">
        <f t="shared" si="0"/>
        <v>41729</v>
      </c>
      <c r="B91" s="5">
        <v>0.70099999999999996</v>
      </c>
      <c r="C91" s="5">
        <v>0.96299999999999997</v>
      </c>
      <c r="D91" s="5">
        <v>1.236</v>
      </c>
      <c r="E91" s="5">
        <v>0.19800000000000001</v>
      </c>
      <c r="F91" s="5">
        <v>3.2000000000000001E-2</v>
      </c>
      <c r="G91" s="5">
        <v>8.5999999999999993E-2</v>
      </c>
      <c r="H91" s="5">
        <v>4.3999999999999997E-2</v>
      </c>
      <c r="I91" s="5">
        <v>0.23300000000000001</v>
      </c>
    </row>
    <row r="92" spans="1:9" x14ac:dyDescent="0.25">
      <c r="A92" s="1">
        <f t="shared" si="0"/>
        <v>41759</v>
      </c>
      <c r="B92" s="5">
        <v>0.71799999999999997</v>
      </c>
      <c r="C92" s="5">
        <v>0.99</v>
      </c>
      <c r="D92" s="5">
        <v>1.3029999999999999</v>
      </c>
      <c r="E92" s="5">
        <v>0.20399999999999999</v>
      </c>
      <c r="F92" s="5">
        <v>3.3000000000000002E-2</v>
      </c>
      <c r="G92" s="5">
        <v>6.3E-2</v>
      </c>
      <c r="H92" s="5">
        <v>4.2999999999999997E-2</v>
      </c>
      <c r="I92" s="5">
        <v>0.23499999999999999</v>
      </c>
    </row>
    <row r="93" spans="1:9" x14ac:dyDescent="0.25">
      <c r="A93" s="1">
        <f t="shared" ref="A93:A99" si="1">EOMONTH(A94,-1)</f>
        <v>41790</v>
      </c>
      <c r="B93" s="5">
        <v>0.73799999999999999</v>
      </c>
      <c r="C93" s="5">
        <v>1.0229999999999999</v>
      </c>
      <c r="D93" s="5">
        <v>1.3109999999999999</v>
      </c>
      <c r="E93" s="5">
        <v>0.222</v>
      </c>
      <c r="F93" s="5">
        <v>3.3000000000000002E-2</v>
      </c>
      <c r="G93" s="5">
        <v>9.1999999999999998E-2</v>
      </c>
      <c r="H93" s="5">
        <v>0.05</v>
      </c>
      <c r="I93" s="5">
        <v>0.24</v>
      </c>
    </row>
    <row r="94" spans="1:9" x14ac:dyDescent="0.25">
      <c r="A94" s="1">
        <f t="shared" si="1"/>
        <v>41820</v>
      </c>
      <c r="B94" s="5">
        <v>0.75700000000000001</v>
      </c>
      <c r="C94" s="5">
        <v>1.0780000000000001</v>
      </c>
      <c r="D94" s="5">
        <v>1.377</v>
      </c>
      <c r="E94" s="5">
        <v>0.23100000000000001</v>
      </c>
      <c r="F94" s="5">
        <v>3.3000000000000002E-2</v>
      </c>
      <c r="G94" s="5">
        <v>0.09</v>
      </c>
      <c r="H94" s="5">
        <v>5.0999999999999997E-2</v>
      </c>
      <c r="I94" s="5">
        <v>0.24399999999999999</v>
      </c>
    </row>
    <row r="95" spans="1:9" x14ac:dyDescent="0.25">
      <c r="A95" s="1">
        <f t="shared" si="1"/>
        <v>41851</v>
      </c>
      <c r="B95" s="5">
        <v>0.80100000000000005</v>
      </c>
      <c r="C95" s="5">
        <v>1.103</v>
      </c>
      <c r="D95" s="5">
        <v>1.4179999999999999</v>
      </c>
      <c r="E95" s="5">
        <v>0.23699999999999999</v>
      </c>
      <c r="F95" s="5">
        <v>3.3000000000000002E-2</v>
      </c>
      <c r="G95" s="5">
        <v>9.2999999999999999E-2</v>
      </c>
      <c r="H95" s="5">
        <v>5.3999999999999999E-2</v>
      </c>
      <c r="I95" s="5">
        <v>0.23599999999999999</v>
      </c>
    </row>
    <row r="96" spans="1:9" x14ac:dyDescent="0.25">
      <c r="A96" s="1">
        <f t="shared" si="1"/>
        <v>41882</v>
      </c>
      <c r="B96" s="5">
        <v>0.83199999999999996</v>
      </c>
      <c r="C96" s="5">
        <v>1.119</v>
      </c>
      <c r="D96" s="5">
        <v>1.4339999999999999</v>
      </c>
      <c r="E96" s="5">
        <v>0.251</v>
      </c>
      <c r="F96" s="5">
        <v>3.5000000000000003E-2</v>
      </c>
      <c r="G96" s="5">
        <v>0.112</v>
      </c>
      <c r="H96" s="5">
        <v>5.2999999999999999E-2</v>
      </c>
      <c r="I96" s="5">
        <v>0.251</v>
      </c>
    </row>
    <row r="97" spans="1:9" x14ac:dyDescent="0.25">
      <c r="A97" s="1">
        <f t="shared" si="1"/>
        <v>41912</v>
      </c>
      <c r="B97" s="5">
        <v>0.82599999999999996</v>
      </c>
      <c r="C97" s="5">
        <v>1.1719999999999999</v>
      </c>
      <c r="D97" s="5">
        <v>1.44</v>
      </c>
      <c r="E97" s="5">
        <v>0.252</v>
      </c>
      <c r="F97" s="5">
        <v>3.6999999999999998E-2</v>
      </c>
      <c r="G97" s="5">
        <v>0.104</v>
      </c>
      <c r="H97" s="5">
        <v>5.8000000000000003E-2</v>
      </c>
      <c r="I97" s="5">
        <v>0.26500000000000001</v>
      </c>
    </row>
    <row r="98" spans="1:9" x14ac:dyDescent="0.25">
      <c r="A98" s="1">
        <f t="shared" si="1"/>
        <v>41943</v>
      </c>
      <c r="B98" s="5">
        <v>0.88500000000000001</v>
      </c>
      <c r="C98" s="5">
        <v>1.171</v>
      </c>
      <c r="D98" s="5">
        <v>1.47</v>
      </c>
      <c r="E98" s="5">
        <v>0.26400000000000001</v>
      </c>
      <c r="F98" s="5">
        <v>3.6999999999999998E-2</v>
      </c>
      <c r="G98" s="5">
        <v>0.111</v>
      </c>
      <c r="H98" s="5">
        <v>0.06</v>
      </c>
      <c r="I98" s="5">
        <v>0.26400000000000001</v>
      </c>
    </row>
    <row r="99" spans="1:9" x14ac:dyDescent="0.25">
      <c r="A99" s="1">
        <f t="shared" si="1"/>
        <v>41973</v>
      </c>
      <c r="B99" s="5">
        <v>0.92500000000000004</v>
      </c>
      <c r="C99" s="5">
        <v>1.1779999999999999</v>
      </c>
      <c r="D99" s="5">
        <v>1.51</v>
      </c>
      <c r="E99" s="5">
        <v>0.26900000000000002</v>
      </c>
      <c r="F99" s="5">
        <v>3.6999999999999998E-2</v>
      </c>
      <c r="G99" s="5">
        <v>0.115</v>
      </c>
      <c r="H99" s="5">
        <v>6.4000000000000001E-2</v>
      </c>
      <c r="I99" s="5">
        <v>0.26400000000000001</v>
      </c>
    </row>
    <row r="100" spans="1:9" x14ac:dyDescent="0.25">
      <c r="A100" s="1">
        <f>EOMONTH(A101,-1)</f>
        <v>42004</v>
      </c>
      <c r="B100" s="5">
        <v>0.93400000000000005</v>
      </c>
      <c r="C100" s="5">
        <v>1.2190000000000001</v>
      </c>
      <c r="D100" s="5">
        <v>1.5960000000000001</v>
      </c>
      <c r="E100" s="5">
        <v>0.28399999999999997</v>
      </c>
      <c r="F100" s="5">
        <v>3.7999999999999999E-2</v>
      </c>
      <c r="G100" s="5">
        <v>0.12</v>
      </c>
      <c r="H100" s="5">
        <v>5.8999999999999997E-2</v>
      </c>
      <c r="I100" s="5">
        <v>0.28100000000000003</v>
      </c>
    </row>
    <row r="101" spans="1:9" x14ac:dyDescent="0.25">
      <c r="A101" s="1">
        <v>42005</v>
      </c>
      <c r="B101" s="5">
        <v>0.89400000000000002</v>
      </c>
      <c r="C101" s="5">
        <v>1.181</v>
      </c>
      <c r="D101" s="5">
        <v>1.583</v>
      </c>
      <c r="E101" s="5">
        <v>0.29099999999999998</v>
      </c>
      <c r="F101" s="5">
        <v>3.9E-2</v>
      </c>
      <c r="G101" s="5">
        <v>0.11799999999999999</v>
      </c>
      <c r="H101" s="5">
        <v>5.8999999999999997E-2</v>
      </c>
      <c r="I101" s="5">
        <v>0.28499999999999998</v>
      </c>
    </row>
    <row r="102" spans="1:9" x14ac:dyDescent="0.25">
      <c r="A102" s="1">
        <v>42036</v>
      </c>
      <c r="B102" s="5">
        <v>0.96199999999999997</v>
      </c>
      <c r="C102" s="5">
        <v>1.1719999999999999</v>
      </c>
      <c r="D102" s="5">
        <v>1.6060000000000001</v>
      </c>
      <c r="E102" s="5">
        <v>0.29899999999999999</v>
      </c>
      <c r="F102" s="5">
        <v>4.4999999999999998E-2</v>
      </c>
      <c r="G102" s="5">
        <v>0.123</v>
      </c>
      <c r="H102" s="5">
        <v>5.6000000000000001E-2</v>
      </c>
      <c r="I102" s="5">
        <v>0.29099999999999998</v>
      </c>
    </row>
    <row r="103" spans="1:9" x14ac:dyDescent="0.25">
      <c r="A103" s="1">
        <v>42064</v>
      </c>
      <c r="B103" s="5">
        <v>1.0329999999999999</v>
      </c>
      <c r="C103" s="5">
        <v>1.1830000000000001</v>
      </c>
      <c r="D103" s="5">
        <v>1.623</v>
      </c>
      <c r="E103" s="5">
        <v>0.30399999999999999</v>
      </c>
      <c r="F103" s="5">
        <v>4.3999999999999997E-2</v>
      </c>
      <c r="G103" s="5">
        <v>0.13900000000000001</v>
      </c>
      <c r="H103" s="5">
        <v>6.5000000000000002E-2</v>
      </c>
      <c r="I103" s="5">
        <v>0.30399999999999999</v>
      </c>
    </row>
    <row r="104" spans="1:9" x14ac:dyDescent="0.25">
      <c r="A104" s="1">
        <v>42095</v>
      </c>
      <c r="B104" s="5">
        <v>1.0720000000000001</v>
      </c>
      <c r="C104" s="5">
        <v>1.1619999999999999</v>
      </c>
      <c r="D104" s="5">
        <v>1.573</v>
      </c>
      <c r="E104" s="5">
        <v>0.309</v>
      </c>
      <c r="F104" s="5">
        <v>4.3999999999999997E-2</v>
      </c>
      <c r="G104" s="5">
        <v>0.13500000000000001</v>
      </c>
      <c r="H104" s="5">
        <v>7.0999999999999994E-2</v>
      </c>
      <c r="I104" s="5">
        <v>0.307</v>
      </c>
    </row>
    <row r="105" spans="1:9" x14ac:dyDescent="0.25">
      <c r="A105" s="1">
        <v>42125</v>
      </c>
      <c r="B105" s="5">
        <v>1.0820000000000001</v>
      </c>
      <c r="C105" s="5">
        <v>1.194</v>
      </c>
      <c r="D105" s="5">
        <v>1.542</v>
      </c>
      <c r="E105" s="5">
        <v>0.309</v>
      </c>
      <c r="F105" s="5">
        <v>4.2999999999999997E-2</v>
      </c>
      <c r="G105" s="5">
        <v>0.13300000000000001</v>
      </c>
      <c r="H105" s="5">
        <v>6.7000000000000004E-2</v>
      </c>
      <c r="I105" s="5">
        <v>0.307</v>
      </c>
    </row>
    <row r="106" spans="1:9" x14ac:dyDescent="0.25">
      <c r="A106" s="1">
        <v>42156</v>
      </c>
      <c r="B106" s="5">
        <v>1.075</v>
      </c>
      <c r="C106" s="5">
        <v>1.2010000000000001</v>
      </c>
      <c r="D106" s="5">
        <v>1.4970000000000001</v>
      </c>
      <c r="E106" s="5">
        <v>0.30499999999999999</v>
      </c>
      <c r="F106" s="5">
        <v>4.2999999999999997E-2</v>
      </c>
      <c r="G106" s="5">
        <v>0.13700000000000001</v>
      </c>
      <c r="H106" s="5">
        <v>6.7000000000000004E-2</v>
      </c>
      <c r="I106" s="5">
        <v>0.29599999999999999</v>
      </c>
    </row>
    <row r="107" spans="1:9" x14ac:dyDescent="0.25">
      <c r="A107" s="1">
        <v>42186</v>
      </c>
      <c r="B107" s="5">
        <v>1.0660000000000001</v>
      </c>
      <c r="C107" s="5">
        <v>1.1970000000000001</v>
      </c>
      <c r="D107" s="5">
        <v>1.4990000000000001</v>
      </c>
      <c r="E107" s="5">
        <v>0.315</v>
      </c>
      <c r="F107" s="5">
        <v>4.1000000000000002E-2</v>
      </c>
      <c r="G107" s="5">
        <v>0.128</v>
      </c>
      <c r="H107" s="5">
        <v>7.3999999999999996E-2</v>
      </c>
      <c r="I107" s="5">
        <v>0.28199999999999997</v>
      </c>
    </row>
    <row r="108" spans="1:9" x14ac:dyDescent="0.25">
      <c r="A108" s="1">
        <v>42217</v>
      </c>
      <c r="B108" s="5">
        <v>1.1160000000000001</v>
      </c>
      <c r="C108" s="5">
        <v>1.1759999999999999</v>
      </c>
      <c r="D108" s="5">
        <v>1.444</v>
      </c>
      <c r="E108" s="5">
        <v>0.32</v>
      </c>
      <c r="F108" s="5">
        <v>3.9E-2</v>
      </c>
      <c r="G108" s="5">
        <v>0.13300000000000001</v>
      </c>
      <c r="H108" s="5">
        <v>7.0000000000000007E-2</v>
      </c>
      <c r="I108" s="5">
        <v>0.27900000000000003</v>
      </c>
    </row>
    <row r="109" spans="1:9" x14ac:dyDescent="0.25">
      <c r="A109" s="1">
        <v>42248</v>
      </c>
      <c r="B109" s="5">
        <v>1.135</v>
      </c>
      <c r="C109" s="5">
        <v>1.151</v>
      </c>
      <c r="D109" s="5">
        <v>1.43</v>
      </c>
      <c r="E109" s="5">
        <v>0.318</v>
      </c>
      <c r="F109" s="5">
        <v>3.9E-2</v>
      </c>
      <c r="G109" s="5">
        <v>0.13200000000000001</v>
      </c>
      <c r="H109" s="5">
        <v>7.3999999999999996E-2</v>
      </c>
      <c r="I109" s="5">
        <v>0.27600000000000002</v>
      </c>
    </row>
    <row r="110" spans="1:9" x14ac:dyDescent="0.25">
      <c r="A110" s="1">
        <v>42278</v>
      </c>
      <c r="B110" s="5">
        <v>1.137</v>
      </c>
      <c r="C110" s="5">
        <v>1.1599999999999999</v>
      </c>
      <c r="D110" s="5">
        <v>1.4259999999999999</v>
      </c>
      <c r="E110" s="5">
        <v>0.31900000000000001</v>
      </c>
      <c r="F110" s="5">
        <v>4.2000000000000003E-2</v>
      </c>
      <c r="G110" s="5">
        <v>0.13600000000000001</v>
      </c>
      <c r="H110" s="5">
        <v>7.2999999999999995E-2</v>
      </c>
      <c r="I110" s="5">
        <v>0.27200000000000002</v>
      </c>
    </row>
    <row r="111" spans="1:9" x14ac:dyDescent="0.25">
      <c r="A111" s="1">
        <v>42309</v>
      </c>
      <c r="B111" s="5">
        <v>1.173</v>
      </c>
      <c r="C111" s="5">
        <v>1.167</v>
      </c>
      <c r="D111" s="5">
        <v>1.389</v>
      </c>
      <c r="E111" s="5">
        <v>0.316</v>
      </c>
      <c r="F111" s="5">
        <v>4.7E-2</v>
      </c>
      <c r="G111" s="5">
        <v>0.129</v>
      </c>
      <c r="H111" s="5">
        <v>7.8E-2</v>
      </c>
      <c r="I111" s="5">
        <v>0.27200000000000002</v>
      </c>
    </row>
    <row r="112" spans="1:9" x14ac:dyDescent="0.25">
      <c r="A112" s="1">
        <v>42339</v>
      </c>
      <c r="B112" s="5">
        <v>1.1020000000000001</v>
      </c>
      <c r="C112" s="5">
        <v>1.137</v>
      </c>
      <c r="D112" s="5">
        <v>1.395</v>
      </c>
      <c r="E112" s="5">
        <v>0.30399999999999999</v>
      </c>
      <c r="F112" s="5">
        <v>4.7E-2</v>
      </c>
      <c r="G112" s="5">
        <v>0.13900000000000001</v>
      </c>
      <c r="H112" s="5">
        <v>8.5999999999999993E-2</v>
      </c>
      <c r="I112" s="5">
        <v>0.27800000000000002</v>
      </c>
    </row>
    <row r="113" spans="1:9" x14ac:dyDescent="0.25">
      <c r="A113" s="1">
        <v>42370</v>
      </c>
      <c r="B113" s="5">
        <v>1.165</v>
      </c>
      <c r="C113" s="5">
        <v>1.105</v>
      </c>
      <c r="D113" s="5">
        <v>1.3620000000000001</v>
      </c>
      <c r="E113" s="5">
        <v>0.30599999999999999</v>
      </c>
      <c r="F113" s="5">
        <v>4.3999999999999997E-2</v>
      </c>
      <c r="G113" s="5">
        <v>0.14199999999999999</v>
      </c>
      <c r="H113" s="5">
        <v>8.8999999999999996E-2</v>
      </c>
      <c r="I113" s="5">
        <v>0.25600000000000001</v>
      </c>
    </row>
    <row r="114" spans="1:9" x14ac:dyDescent="0.25">
      <c r="A114" s="1">
        <v>42401</v>
      </c>
      <c r="B114" s="5">
        <v>1.1990000000000001</v>
      </c>
      <c r="C114" s="5">
        <v>1.1040000000000001</v>
      </c>
      <c r="D114" s="5">
        <v>1.3140000000000001</v>
      </c>
      <c r="E114" s="5">
        <v>0.3</v>
      </c>
      <c r="F114" s="5">
        <v>4.3999999999999997E-2</v>
      </c>
      <c r="G114" s="5">
        <v>0.13100000000000001</v>
      </c>
      <c r="H114" s="5">
        <v>7.0000000000000007E-2</v>
      </c>
      <c r="I114" s="5">
        <v>0.253</v>
      </c>
    </row>
    <row r="115" spans="1:9" x14ac:dyDescent="0.25">
      <c r="A115" s="1">
        <v>42430</v>
      </c>
      <c r="B115" s="5">
        <v>1.228</v>
      </c>
      <c r="C115" s="5">
        <v>1.095</v>
      </c>
      <c r="D115" s="5">
        <v>1.2709999999999999</v>
      </c>
      <c r="E115" s="5">
        <v>0.29099999999999998</v>
      </c>
      <c r="F115" s="5">
        <v>4.1000000000000002E-2</v>
      </c>
      <c r="G115" s="5">
        <v>0.13900000000000001</v>
      </c>
      <c r="H115" s="5">
        <v>8.4000000000000005E-2</v>
      </c>
      <c r="I115" s="5">
        <v>0.25</v>
      </c>
    </row>
    <row r="116" spans="1:9" x14ac:dyDescent="0.25">
      <c r="A116" s="1">
        <v>42461</v>
      </c>
      <c r="B116" s="5">
        <v>1.2410000000000001</v>
      </c>
      <c r="C116" s="5">
        <v>1.0249999999999999</v>
      </c>
      <c r="D116" s="5">
        <v>1.2370000000000001</v>
      </c>
      <c r="E116" s="5">
        <v>0.29199999999999998</v>
      </c>
      <c r="F116" s="5">
        <v>4.2000000000000003E-2</v>
      </c>
      <c r="G116" s="5">
        <v>0.13400000000000001</v>
      </c>
      <c r="H116" s="5">
        <v>7.5999999999999998E-2</v>
      </c>
      <c r="I116" s="5">
        <v>0.23</v>
      </c>
    </row>
    <row r="117" spans="1:9" x14ac:dyDescent="0.25">
      <c r="A117" s="1">
        <v>42491</v>
      </c>
      <c r="B117" s="5">
        <v>1.2549999999999999</v>
      </c>
      <c r="C117" s="5">
        <v>1.03</v>
      </c>
      <c r="D117" s="5">
        <v>1.1839999999999999</v>
      </c>
      <c r="E117" s="5">
        <v>0.28499999999999998</v>
      </c>
      <c r="F117" s="5">
        <v>0.04</v>
      </c>
      <c r="G117" s="5">
        <v>0.14099999999999999</v>
      </c>
      <c r="H117" s="5">
        <v>8.1000000000000003E-2</v>
      </c>
      <c r="I117" s="5">
        <v>0.22900000000000001</v>
      </c>
    </row>
    <row r="118" spans="1:9" x14ac:dyDescent="0.25">
      <c r="A118" s="1">
        <v>42522</v>
      </c>
      <c r="B118" s="5">
        <v>1.278</v>
      </c>
      <c r="C118" s="5">
        <v>1.01</v>
      </c>
      <c r="D118" s="5">
        <v>1.151</v>
      </c>
      <c r="E118" s="5">
        <v>0.28100000000000003</v>
      </c>
      <c r="F118" s="5">
        <v>4.2000000000000003E-2</v>
      </c>
      <c r="G118" s="5">
        <v>0.14599999999999999</v>
      </c>
      <c r="H118" s="5">
        <v>7.6999999999999999E-2</v>
      </c>
      <c r="I118" s="5">
        <v>0.221</v>
      </c>
    </row>
    <row r="119" spans="1:9" x14ac:dyDescent="0.25">
      <c r="A119" s="1">
        <v>42552</v>
      </c>
      <c r="B119" s="5">
        <v>1.3160000000000001</v>
      </c>
      <c r="C119" s="5">
        <v>1.012</v>
      </c>
      <c r="D119" s="5">
        <v>1.1279999999999999</v>
      </c>
      <c r="E119" s="5">
        <v>0.28999999999999998</v>
      </c>
      <c r="F119" s="5">
        <v>4.1000000000000002E-2</v>
      </c>
      <c r="G119" s="5">
        <v>0.14099999999999999</v>
      </c>
      <c r="H119" s="5">
        <v>7.3999999999999996E-2</v>
      </c>
      <c r="I119" s="5">
        <v>0.21299999999999999</v>
      </c>
    </row>
    <row r="120" spans="1:9" x14ac:dyDescent="0.25">
      <c r="A120" s="1">
        <v>42583</v>
      </c>
      <c r="B120" s="5">
        <v>1.341</v>
      </c>
      <c r="C120" s="5">
        <v>0.96499999999999997</v>
      </c>
      <c r="D120" s="5">
        <v>1.107</v>
      </c>
      <c r="E120" s="5">
        <v>0.29199999999999998</v>
      </c>
      <c r="F120" s="5">
        <v>0.04</v>
      </c>
      <c r="G120" s="5">
        <v>0.14599999999999999</v>
      </c>
      <c r="H120" s="5">
        <v>7.0999999999999994E-2</v>
      </c>
      <c r="I120" s="5">
        <v>0.214</v>
      </c>
    </row>
    <row r="121" spans="1:9" x14ac:dyDescent="0.25">
      <c r="A121" s="1">
        <v>42614</v>
      </c>
      <c r="B121" s="5">
        <v>1.3340000000000001</v>
      </c>
      <c r="C121" s="5">
        <v>0.95399999999999996</v>
      </c>
      <c r="D121" s="5">
        <v>1.107</v>
      </c>
      <c r="E121" s="5">
        <v>0.29199999999999998</v>
      </c>
      <c r="F121" s="5">
        <v>4.4999999999999998E-2</v>
      </c>
      <c r="G121" s="5">
        <v>0.14299999999999999</v>
      </c>
      <c r="H121" s="5">
        <v>7.0000000000000007E-2</v>
      </c>
      <c r="I121" s="5">
        <v>0.21099999999999999</v>
      </c>
    </row>
    <row r="122" spans="1:9" x14ac:dyDescent="0.25">
      <c r="A122" s="1">
        <v>42644</v>
      </c>
      <c r="B122" s="5">
        <v>1.365</v>
      </c>
      <c r="C122" s="5">
        <v>1.026</v>
      </c>
      <c r="D122" s="5">
        <v>1.099</v>
      </c>
      <c r="E122" s="5">
        <v>0.29199999999999998</v>
      </c>
      <c r="F122" s="5">
        <v>4.5999999999999999E-2</v>
      </c>
      <c r="G122" s="5">
        <v>0.14799999999999999</v>
      </c>
      <c r="H122" s="5">
        <v>7.0000000000000007E-2</v>
      </c>
      <c r="I122" s="5">
        <v>0.20699999999999999</v>
      </c>
    </row>
    <row r="123" spans="1:9" x14ac:dyDescent="0.25">
      <c r="A123" s="1">
        <v>42675</v>
      </c>
      <c r="B123" s="5">
        <v>1.375</v>
      </c>
      <c r="C123" s="5">
        <v>1.0149999999999999</v>
      </c>
      <c r="D123" s="5">
        <v>1.0860000000000001</v>
      </c>
      <c r="E123" s="5">
        <v>0.28799999999999998</v>
      </c>
      <c r="F123" s="5">
        <v>5.3999999999999999E-2</v>
      </c>
      <c r="G123" s="5">
        <v>0.14899999999999999</v>
      </c>
      <c r="H123" s="5">
        <v>7.0999999999999994E-2</v>
      </c>
      <c r="I123" s="5">
        <v>0.21099999999999999</v>
      </c>
    </row>
    <row r="124" spans="1:9" x14ac:dyDescent="0.25">
      <c r="A124" s="1">
        <v>42705</v>
      </c>
      <c r="B124" s="5">
        <v>1.3919999999999999</v>
      </c>
      <c r="C124" s="5">
        <v>0.92700000000000005</v>
      </c>
      <c r="D124" s="5">
        <v>1.091</v>
      </c>
      <c r="E124" s="5">
        <v>0.28100000000000003</v>
      </c>
      <c r="F124" s="5">
        <v>5.0999999999999997E-2</v>
      </c>
      <c r="G124" s="5">
        <v>0.14499999999999999</v>
      </c>
      <c r="H124" s="5">
        <v>7.2999999999999995E-2</v>
      </c>
      <c r="I124" s="5">
        <v>0.20599999999999999</v>
      </c>
    </row>
    <row r="125" spans="1:9" x14ac:dyDescent="0.25">
      <c r="A125" s="1">
        <v>42736</v>
      </c>
      <c r="B125" s="5">
        <v>1.415</v>
      </c>
      <c r="C125" s="5">
        <v>0.96699999999999997</v>
      </c>
      <c r="D125" s="5">
        <v>1.0940000000000001</v>
      </c>
      <c r="E125" s="5">
        <v>0.27500000000000002</v>
      </c>
      <c r="F125" s="5">
        <v>5.6000000000000001E-2</v>
      </c>
      <c r="G125" s="5">
        <v>0.14000000000000001</v>
      </c>
      <c r="H125" s="5">
        <v>7.3999999999999996E-2</v>
      </c>
      <c r="I125" s="5">
        <v>0.21</v>
      </c>
    </row>
    <row r="126" spans="1:9" x14ac:dyDescent="0.25">
      <c r="A126" s="1">
        <v>42767</v>
      </c>
      <c r="B126" s="5">
        <v>1.5069999999999999</v>
      </c>
      <c r="C126" s="5">
        <v>1.014</v>
      </c>
      <c r="D126" s="5">
        <v>1.113</v>
      </c>
      <c r="E126" s="5">
        <v>0.27200000000000002</v>
      </c>
      <c r="F126" s="5">
        <v>5.7000000000000002E-2</v>
      </c>
      <c r="G126" s="5">
        <v>0.151</v>
      </c>
      <c r="H126" s="5">
        <v>7.9000000000000001E-2</v>
      </c>
      <c r="I126" s="5">
        <v>0.216</v>
      </c>
    </row>
    <row r="127" spans="1:9" x14ac:dyDescent="0.25">
      <c r="A127" s="1">
        <v>42795</v>
      </c>
      <c r="B127" s="5">
        <v>1.542</v>
      </c>
      <c r="C127" s="5">
        <v>1.004</v>
      </c>
      <c r="D127" s="5">
        <v>1.105</v>
      </c>
      <c r="E127" s="5">
        <v>0.28499999999999998</v>
      </c>
      <c r="F127" s="5">
        <v>6.0999999999999999E-2</v>
      </c>
      <c r="G127" s="5">
        <v>0.153</v>
      </c>
      <c r="H127" s="5">
        <v>8.2000000000000003E-2</v>
      </c>
      <c r="I127" s="5">
        <v>0.222</v>
      </c>
    </row>
    <row r="128" spans="1:9" x14ac:dyDescent="0.25">
      <c r="A128" s="1">
        <v>42826</v>
      </c>
      <c r="B128" s="5">
        <v>1.5740000000000001</v>
      </c>
      <c r="C128" s="5">
        <v>1.0269999999999999</v>
      </c>
      <c r="D128" s="5">
        <v>1.077</v>
      </c>
      <c r="E128" s="5">
        <v>0.3</v>
      </c>
      <c r="F128" s="5">
        <v>7.0999999999999994E-2</v>
      </c>
      <c r="G128" s="5">
        <v>0.159</v>
      </c>
      <c r="H128" s="5">
        <v>7.8E-2</v>
      </c>
      <c r="I128" s="5">
        <v>0.221</v>
      </c>
    </row>
    <row r="129" spans="1:9" x14ac:dyDescent="0.25">
      <c r="A129" s="1">
        <v>42856</v>
      </c>
      <c r="B129" s="5">
        <v>1.665</v>
      </c>
      <c r="C129" s="5">
        <v>1.016</v>
      </c>
      <c r="D129" s="5">
        <v>1.0740000000000001</v>
      </c>
      <c r="E129" s="5">
        <v>0.307</v>
      </c>
      <c r="F129" s="5">
        <v>7.9000000000000001E-2</v>
      </c>
      <c r="G129" s="5">
        <v>0.157</v>
      </c>
      <c r="H129" s="5">
        <v>7.4999999999999997E-2</v>
      </c>
      <c r="I129" s="5">
        <v>0.221</v>
      </c>
    </row>
    <row r="130" spans="1:9" x14ac:dyDescent="0.25">
      <c r="A130" s="1">
        <v>42887</v>
      </c>
      <c r="B130" s="5">
        <v>1.706</v>
      </c>
      <c r="C130" s="5">
        <v>1.0109999999999999</v>
      </c>
      <c r="D130" s="5">
        <v>1.0660000000000001</v>
      </c>
      <c r="E130" s="5">
        <v>0.315</v>
      </c>
      <c r="F130" s="5">
        <v>7.5999999999999998E-2</v>
      </c>
      <c r="G130" s="5">
        <v>0.16700000000000001</v>
      </c>
      <c r="H130" s="5">
        <v>7.5999999999999998E-2</v>
      </c>
      <c r="I130" s="5">
        <v>0.22</v>
      </c>
    </row>
    <row r="131" spans="1:9" x14ac:dyDescent="0.25">
      <c r="A131" s="1">
        <v>42917</v>
      </c>
      <c r="B131" s="5">
        <v>1.732</v>
      </c>
      <c r="C131" s="5">
        <v>1.026</v>
      </c>
      <c r="D131" s="5">
        <v>1.075</v>
      </c>
      <c r="E131" s="5">
        <v>0.33</v>
      </c>
      <c r="F131" s="5">
        <v>6.7000000000000004E-2</v>
      </c>
      <c r="G131" s="5">
        <v>0.17599999999999999</v>
      </c>
      <c r="H131" s="5">
        <v>7.1999999999999995E-2</v>
      </c>
      <c r="I131" s="5">
        <v>0.22</v>
      </c>
    </row>
    <row r="132" spans="1:9" x14ac:dyDescent="0.25">
      <c r="A132" s="1">
        <v>42948</v>
      </c>
      <c r="B132" s="5">
        <v>1.7769999999999999</v>
      </c>
      <c r="C132" s="5">
        <v>1.0660000000000001</v>
      </c>
      <c r="D132" s="5">
        <v>0.96699999999999997</v>
      </c>
      <c r="E132" s="5">
        <v>0.35699999999999998</v>
      </c>
      <c r="F132" s="5">
        <v>5.6000000000000001E-2</v>
      </c>
      <c r="G132" s="5">
        <v>0.189</v>
      </c>
      <c r="H132" s="5">
        <v>7.0000000000000007E-2</v>
      </c>
      <c r="I132" s="5">
        <v>0.22700000000000001</v>
      </c>
    </row>
    <row r="133" spans="1:9" x14ac:dyDescent="0.25">
      <c r="A133" s="1">
        <v>42979</v>
      </c>
      <c r="B133" s="5">
        <v>1.88</v>
      </c>
      <c r="C133" s="5">
        <v>1.0840000000000001</v>
      </c>
      <c r="D133" s="5">
        <v>1.075</v>
      </c>
      <c r="E133" s="5">
        <v>0.379</v>
      </c>
      <c r="F133" s="5">
        <v>7.0999999999999994E-2</v>
      </c>
      <c r="G133" s="5">
        <v>0.185</v>
      </c>
      <c r="H133" s="5">
        <v>7.6999999999999999E-2</v>
      </c>
      <c r="I133" s="5">
        <v>0.23899999999999999</v>
      </c>
    </row>
    <row r="134" spans="1:9" x14ac:dyDescent="0.25">
      <c r="A134" s="1">
        <v>43009</v>
      </c>
      <c r="B134" s="5">
        <v>2.016</v>
      </c>
      <c r="C134" s="5">
        <v>1.1579999999999999</v>
      </c>
      <c r="D134" s="5">
        <v>1.127</v>
      </c>
      <c r="E134" s="5">
        <v>0.38700000000000001</v>
      </c>
      <c r="F134" s="5">
        <v>9.8000000000000004E-2</v>
      </c>
      <c r="G134" s="5">
        <v>0.19700000000000001</v>
      </c>
      <c r="H134" s="5">
        <v>8.4000000000000005E-2</v>
      </c>
      <c r="I134" s="5">
        <v>0.24299999999999999</v>
      </c>
    </row>
    <row r="135" spans="1:9" x14ac:dyDescent="0.25">
      <c r="A135" s="1">
        <v>43040</v>
      </c>
      <c r="B135" s="5">
        <v>2.1019999999999999</v>
      </c>
      <c r="C135" s="5">
        <v>1.1679999999999999</v>
      </c>
      <c r="D135" s="5">
        <v>1.1679999999999999</v>
      </c>
      <c r="E135" s="5">
        <v>0.39900000000000002</v>
      </c>
      <c r="F135" s="5">
        <v>9.0999999999999998E-2</v>
      </c>
      <c r="G135" s="5">
        <v>0.20599999999999999</v>
      </c>
      <c r="H135" s="5">
        <v>8.4000000000000005E-2</v>
      </c>
      <c r="I135" s="5">
        <v>0.249</v>
      </c>
    </row>
    <row r="136" spans="1:9" x14ac:dyDescent="0.25">
      <c r="A136" s="1">
        <v>43070</v>
      </c>
      <c r="B136" s="5">
        <v>2.161</v>
      </c>
      <c r="C136" s="5">
        <v>1.1499999999999999</v>
      </c>
      <c r="D136" s="5">
        <v>1.1910000000000001</v>
      </c>
      <c r="E136" s="5">
        <v>0.41099999999999998</v>
      </c>
      <c r="F136" s="5">
        <v>8.8999999999999996E-2</v>
      </c>
      <c r="G136" s="5">
        <v>0.21199999999999999</v>
      </c>
      <c r="H136" s="5">
        <v>7.5999999999999998E-2</v>
      </c>
      <c r="I136" s="5">
        <v>0.248</v>
      </c>
    </row>
    <row r="137" spans="1:9" x14ac:dyDescent="0.25">
      <c r="A137" s="1">
        <v>43101</v>
      </c>
      <c r="B137" s="5">
        <v>2.17</v>
      </c>
      <c r="C137" s="5">
        <v>1.1499999999999999</v>
      </c>
      <c r="D137" s="5">
        <v>1.147</v>
      </c>
      <c r="E137" s="5">
        <v>0.40799999999999997</v>
      </c>
      <c r="F137" s="5">
        <v>8.6999999999999994E-2</v>
      </c>
      <c r="G137" s="5">
        <v>0.23699999999999999</v>
      </c>
      <c r="H137" s="5">
        <v>8.3000000000000004E-2</v>
      </c>
      <c r="I137" s="5">
        <v>0.24299999999999999</v>
      </c>
    </row>
    <row r="138" spans="1:9" x14ac:dyDescent="0.25">
      <c r="A138" s="1">
        <v>43132</v>
      </c>
      <c r="B138" s="5">
        <v>2.319</v>
      </c>
      <c r="C138" s="5">
        <v>1.1479999999999999</v>
      </c>
      <c r="D138" s="5">
        <v>1.145</v>
      </c>
      <c r="E138" s="5">
        <v>0.40100000000000002</v>
      </c>
      <c r="F138" s="5">
        <v>8.3000000000000004E-2</v>
      </c>
      <c r="G138" s="5">
        <v>0.23300000000000001</v>
      </c>
      <c r="H138" s="5">
        <v>8.5999999999999993E-2</v>
      </c>
      <c r="I138" s="5">
        <v>0.252</v>
      </c>
    </row>
    <row r="139" spans="1:9" x14ac:dyDescent="0.25">
      <c r="A139" s="1">
        <v>43160</v>
      </c>
      <c r="B139" s="5">
        <v>2.4809999999999999</v>
      </c>
      <c r="C139" s="5">
        <v>1.1339999999999999</v>
      </c>
      <c r="D139" s="5">
        <v>1.157</v>
      </c>
      <c r="E139" s="5">
        <v>0.41099999999999998</v>
      </c>
      <c r="F139" s="5">
        <v>0.10100000000000001</v>
      </c>
      <c r="G139" s="5">
        <v>0.24299999999999999</v>
      </c>
      <c r="H139" s="5">
        <v>9.1999999999999998E-2</v>
      </c>
      <c r="I139" s="5">
        <v>0.26100000000000001</v>
      </c>
    </row>
    <row r="140" spans="1:9" x14ac:dyDescent="0.25">
      <c r="A140" s="1">
        <v>43191</v>
      </c>
      <c r="B140" s="5">
        <v>2.5459999999999998</v>
      </c>
      <c r="C140" s="5">
        <v>1.1990000000000001</v>
      </c>
      <c r="D140" s="5">
        <v>1.169</v>
      </c>
      <c r="E140" s="5">
        <v>0.42699999999999999</v>
      </c>
      <c r="F140" s="5">
        <v>0.10199999999999999</v>
      </c>
      <c r="G140" s="5">
        <v>0.22600000000000001</v>
      </c>
      <c r="H140" s="5">
        <v>9.0999999999999998E-2</v>
      </c>
      <c r="I140" s="5">
        <v>0.25600000000000001</v>
      </c>
    </row>
    <row r="141" spans="1:9" x14ac:dyDescent="0.25">
      <c r="A141" s="1">
        <v>43221</v>
      </c>
      <c r="B141" s="5">
        <v>2.5739999999999998</v>
      </c>
      <c r="C141" s="5">
        <v>1.22</v>
      </c>
      <c r="D141" s="5">
        <v>1.169</v>
      </c>
      <c r="E141" s="5">
        <v>0.42399999999999999</v>
      </c>
      <c r="F141" s="5">
        <v>9.9000000000000005E-2</v>
      </c>
      <c r="G141" s="5">
        <v>0.22900000000000001</v>
      </c>
      <c r="H141" s="5">
        <v>0.09</v>
      </c>
      <c r="I141" s="5">
        <v>0.26300000000000001</v>
      </c>
    </row>
    <row r="142" spans="1:9" x14ac:dyDescent="0.25">
      <c r="A142" s="1">
        <v>43252</v>
      </c>
      <c r="B142" s="5">
        <v>2.6869999999999998</v>
      </c>
      <c r="C142" s="5">
        <v>1.2070000000000001</v>
      </c>
      <c r="D142" s="5">
        <v>1.2170000000000001</v>
      </c>
      <c r="E142" s="5">
        <v>0.40400000000000003</v>
      </c>
      <c r="F142" s="5">
        <v>8.8999999999999996E-2</v>
      </c>
      <c r="G142" s="5">
        <v>0.216</v>
      </c>
      <c r="H142" s="5">
        <v>9.0999999999999998E-2</v>
      </c>
      <c r="I142" s="5">
        <v>0.26</v>
      </c>
    </row>
    <row r="143" spans="1:9" x14ac:dyDescent="0.25">
      <c r="A143" s="1">
        <v>43282</v>
      </c>
      <c r="B143" s="5">
        <v>2.7629999999999999</v>
      </c>
      <c r="C143" s="5">
        <v>1.25</v>
      </c>
      <c r="D143" s="5">
        <v>1.1890000000000001</v>
      </c>
      <c r="E143" s="5">
        <v>0.41499999999999998</v>
      </c>
      <c r="F143" s="5">
        <v>0.10199999999999999</v>
      </c>
      <c r="G143" s="5">
        <v>0.219</v>
      </c>
      <c r="H143" s="5">
        <v>9.8000000000000004E-2</v>
      </c>
      <c r="I143" s="5">
        <v>0.26800000000000002</v>
      </c>
    </row>
    <row r="144" spans="1:9" x14ac:dyDescent="0.25">
      <c r="A144" s="1">
        <v>43313</v>
      </c>
      <c r="B144" s="5">
        <v>2.93</v>
      </c>
      <c r="C144" s="5">
        <v>1.274</v>
      </c>
      <c r="D144" s="5">
        <v>1.202</v>
      </c>
      <c r="E144" s="5">
        <v>0.46</v>
      </c>
      <c r="F144" s="5">
        <v>0.112</v>
      </c>
      <c r="G144" s="5">
        <v>0.25900000000000001</v>
      </c>
      <c r="H144" s="5">
        <v>0.10299999999999999</v>
      </c>
      <c r="I144" s="5">
        <v>0.28599999999999998</v>
      </c>
    </row>
    <row r="145" spans="1:9" x14ac:dyDescent="0.25">
      <c r="A145" s="1">
        <v>43344</v>
      </c>
      <c r="B145" s="5">
        <v>3.0030000000000001</v>
      </c>
      <c r="C145" s="5">
        <v>1.337</v>
      </c>
      <c r="D145" s="5">
        <v>1.226</v>
      </c>
      <c r="E145" s="5">
        <v>0.47799999999999998</v>
      </c>
      <c r="F145" s="5">
        <v>0.122</v>
      </c>
      <c r="G145" s="5">
        <v>0.24199999999999999</v>
      </c>
      <c r="H145" s="5">
        <v>0.111</v>
      </c>
      <c r="I145" s="5">
        <v>0.29699999999999999</v>
      </c>
    </row>
    <row r="146" spans="1:9" x14ac:dyDescent="0.25">
      <c r="A146" s="1">
        <v>43374</v>
      </c>
      <c r="B146" s="5">
        <v>3.109</v>
      </c>
      <c r="C146" s="5">
        <v>1.369</v>
      </c>
      <c r="D146" s="5">
        <v>1.1819999999999999</v>
      </c>
      <c r="E146" s="5">
        <v>0.48899999999999999</v>
      </c>
      <c r="F146" s="5">
        <v>0.114</v>
      </c>
      <c r="G146" s="5">
        <v>0.26300000000000001</v>
      </c>
      <c r="H146" s="5">
        <v>0.106</v>
      </c>
      <c r="I146" s="5">
        <v>0.29499999999999998</v>
      </c>
    </row>
    <row r="147" spans="1:9" x14ac:dyDescent="0.25">
      <c r="A147" s="1">
        <v>43405</v>
      </c>
      <c r="B147" s="5">
        <v>3.1890000000000001</v>
      </c>
      <c r="C147" s="5">
        <v>1.357</v>
      </c>
      <c r="D147" s="5">
        <v>1.2290000000000001</v>
      </c>
      <c r="E147" s="5">
        <v>0.50900000000000001</v>
      </c>
      <c r="F147" s="5">
        <v>0.12</v>
      </c>
      <c r="G147" s="5">
        <v>0.26200000000000001</v>
      </c>
      <c r="H147" s="5">
        <v>0.104</v>
      </c>
      <c r="I147" s="5">
        <v>0.29299999999999998</v>
      </c>
    </row>
    <row r="148" spans="1:9" x14ac:dyDescent="0.25">
      <c r="A148" s="1">
        <v>43435</v>
      </c>
      <c r="B148" s="5">
        <v>3.2440000000000002</v>
      </c>
      <c r="C148" s="5">
        <v>1.381</v>
      </c>
      <c r="D148" s="5">
        <v>1.2470000000000001</v>
      </c>
      <c r="E148" s="5">
        <v>0.51200000000000001</v>
      </c>
      <c r="F148" s="5">
        <v>0.122</v>
      </c>
      <c r="G148" s="5">
        <v>0.26200000000000001</v>
      </c>
      <c r="H148" s="5">
        <v>0.108</v>
      </c>
      <c r="I148" s="5">
        <v>0.3</v>
      </c>
    </row>
    <row r="149" spans="1:9" x14ac:dyDescent="0.25">
      <c r="A149" s="1">
        <v>43466</v>
      </c>
      <c r="B149" s="5">
        <v>3.2229999999999999</v>
      </c>
      <c r="C149" s="5">
        <v>1.38</v>
      </c>
      <c r="D149" s="5">
        <v>1.21</v>
      </c>
      <c r="E149" s="5">
        <v>0.495</v>
      </c>
      <c r="F149" s="5">
        <v>0.114</v>
      </c>
      <c r="G149" s="5">
        <v>0.25900000000000001</v>
      </c>
      <c r="H149" s="5">
        <v>0.104</v>
      </c>
      <c r="I149" s="5">
        <v>0.29899999999999999</v>
      </c>
    </row>
    <row r="150" spans="1:9" x14ac:dyDescent="0.25">
      <c r="A150" s="1">
        <v>43497</v>
      </c>
      <c r="B150" s="5">
        <v>3.3069999999999999</v>
      </c>
      <c r="C150" s="5">
        <v>1.3140000000000001</v>
      </c>
      <c r="D150" s="5">
        <v>1.22</v>
      </c>
      <c r="E150" s="5">
        <v>0.48599999999999999</v>
      </c>
      <c r="F150" s="5">
        <v>0.107</v>
      </c>
      <c r="G150" s="5">
        <v>0.252</v>
      </c>
      <c r="H150" s="5">
        <v>9.6000000000000002E-2</v>
      </c>
      <c r="I150" s="5">
        <v>0.29899999999999999</v>
      </c>
    </row>
    <row r="151" spans="1:9" x14ac:dyDescent="0.25">
      <c r="A151" s="1">
        <v>43525</v>
      </c>
      <c r="B151" s="5">
        <v>3.3620000000000001</v>
      </c>
      <c r="C151" s="5">
        <v>1.3720000000000001</v>
      </c>
      <c r="D151" s="5">
        <v>1.214</v>
      </c>
      <c r="E151" s="5">
        <v>0.47399999999999998</v>
      </c>
      <c r="F151" s="5">
        <v>0.10100000000000001</v>
      </c>
      <c r="G151" s="5">
        <v>0.27700000000000002</v>
      </c>
      <c r="H151" s="5">
        <v>0.10199999999999999</v>
      </c>
      <c r="I151" s="5">
        <v>0.28699999999999998</v>
      </c>
    </row>
    <row r="152" spans="1:9" x14ac:dyDescent="0.25">
      <c r="A152" s="1">
        <v>43556</v>
      </c>
      <c r="B152" s="5">
        <v>3.4470000000000001</v>
      </c>
      <c r="C152" s="5">
        <v>1.3740000000000001</v>
      </c>
      <c r="D152" s="5">
        <v>1.244</v>
      </c>
      <c r="E152" s="5">
        <v>0.49399999999999999</v>
      </c>
      <c r="F152" s="5">
        <v>9.9000000000000005E-2</v>
      </c>
      <c r="G152" s="5">
        <v>0.3</v>
      </c>
      <c r="H152" s="5">
        <v>0.10199999999999999</v>
      </c>
      <c r="I152" s="5">
        <v>0.29899999999999999</v>
      </c>
    </row>
    <row r="153" spans="1:9" x14ac:dyDescent="0.25">
      <c r="A153" s="1">
        <v>43586</v>
      </c>
      <c r="B153" s="5">
        <v>3.5339999999999998</v>
      </c>
      <c r="C153" s="5">
        <v>1.3740000000000001</v>
      </c>
      <c r="D153" s="5">
        <v>1.2230000000000001</v>
      </c>
      <c r="E153" s="5">
        <v>0.502</v>
      </c>
      <c r="F153" s="5">
        <v>0.109</v>
      </c>
      <c r="G153" s="5">
        <v>0.29399999999999998</v>
      </c>
      <c r="H153" s="5">
        <v>0.10100000000000001</v>
      </c>
      <c r="I153" s="5">
        <v>0.308</v>
      </c>
    </row>
    <row r="154" spans="1:9" x14ac:dyDescent="0.25">
      <c r="A154" s="1">
        <v>43617</v>
      </c>
      <c r="B154" s="5">
        <v>3.5630000000000002</v>
      </c>
      <c r="C154" s="5">
        <v>1.403</v>
      </c>
      <c r="D154" s="5">
        <v>1.2290000000000001</v>
      </c>
      <c r="E154" s="5">
        <v>0.505</v>
      </c>
      <c r="F154" s="5">
        <v>0.11600000000000001</v>
      </c>
      <c r="G154" s="5">
        <v>0.28599999999999998</v>
      </c>
      <c r="H154" s="5">
        <v>9.9000000000000005E-2</v>
      </c>
      <c r="I154" s="5">
        <v>0.31900000000000001</v>
      </c>
    </row>
    <row r="155" spans="1:9" x14ac:dyDescent="0.25">
      <c r="A155" s="1">
        <v>43647</v>
      </c>
      <c r="B155" s="5">
        <v>3.641</v>
      </c>
      <c r="C155" s="5">
        <v>1.4219999999999999</v>
      </c>
      <c r="D155" s="5">
        <v>1.2370000000000001</v>
      </c>
      <c r="E155" s="5">
        <v>0.51300000000000001</v>
      </c>
      <c r="F155" s="5">
        <v>0.11700000000000001</v>
      </c>
      <c r="G155" s="5">
        <v>0.29199999999999998</v>
      </c>
      <c r="H155" s="5">
        <v>9.4E-2</v>
      </c>
      <c r="I155" s="5">
        <v>0.32200000000000001</v>
      </c>
    </row>
    <row r="156" spans="1:9" x14ac:dyDescent="0.25">
      <c r="A156" s="1">
        <v>43678</v>
      </c>
      <c r="B156" s="5">
        <v>3.7610000000000001</v>
      </c>
      <c r="C156" s="5">
        <v>1.4550000000000001</v>
      </c>
      <c r="D156" s="5">
        <v>1.214</v>
      </c>
      <c r="E156" s="5">
        <v>0.52100000000000002</v>
      </c>
      <c r="F156" s="5">
        <v>0.11899999999999999</v>
      </c>
      <c r="G156" s="5">
        <v>0.28299999999999997</v>
      </c>
      <c r="H156" s="5">
        <v>9.0999999999999998E-2</v>
      </c>
      <c r="I156" s="5">
        <v>0.33300000000000002</v>
      </c>
    </row>
    <row r="157" spans="1:9" x14ac:dyDescent="0.25">
      <c r="A157" s="1">
        <v>43709</v>
      </c>
      <c r="B157" s="5">
        <v>3.8540000000000001</v>
      </c>
      <c r="C157" s="5">
        <v>1.4219999999999999</v>
      </c>
      <c r="D157" s="5">
        <v>1.2589999999999999</v>
      </c>
      <c r="E157" s="5">
        <v>0.51800000000000002</v>
      </c>
      <c r="F157" s="5">
        <v>0.11700000000000001</v>
      </c>
      <c r="G157" s="5">
        <v>0.307</v>
      </c>
      <c r="H157" s="5">
        <v>0.109</v>
      </c>
      <c r="I157" s="5">
        <v>0.34799999999999998</v>
      </c>
    </row>
    <row r="158" spans="1:9" x14ac:dyDescent="0.25">
      <c r="A158" s="1">
        <v>43739</v>
      </c>
      <c r="B158" s="5">
        <v>3.927</v>
      </c>
      <c r="C158" s="5">
        <v>1.496</v>
      </c>
      <c r="D158" s="5">
        <v>1.2769999999999999</v>
      </c>
      <c r="E158" s="5">
        <v>0.55800000000000005</v>
      </c>
      <c r="F158" s="5">
        <v>0.111</v>
      </c>
      <c r="G158" s="5">
        <v>0.28799999999999998</v>
      </c>
      <c r="H158" s="5">
        <v>0.12</v>
      </c>
      <c r="I158" s="5">
        <v>0.34100000000000003</v>
      </c>
    </row>
    <row r="159" spans="1:9" x14ac:dyDescent="0.25">
      <c r="A159" s="1">
        <v>43770</v>
      </c>
      <c r="B159" s="5">
        <v>4.0579999999999998</v>
      </c>
      <c r="C159" s="5">
        <v>1.498</v>
      </c>
      <c r="D159" s="5">
        <v>1.2629999999999999</v>
      </c>
      <c r="E159" s="5">
        <v>0.56499999999999995</v>
      </c>
      <c r="F159" s="5">
        <v>0.109</v>
      </c>
      <c r="G159" s="5">
        <v>0.26800000000000002</v>
      </c>
      <c r="H159" s="5">
        <v>0.113</v>
      </c>
      <c r="I159" s="5">
        <v>0.35099999999999998</v>
      </c>
    </row>
    <row r="160" spans="1:9" x14ac:dyDescent="0.25">
      <c r="A160" s="1">
        <v>43800</v>
      </c>
      <c r="B160" s="5">
        <v>4.0759999999999996</v>
      </c>
      <c r="C160" s="5">
        <v>1.456</v>
      </c>
      <c r="D160" s="5">
        <v>1.2729999999999999</v>
      </c>
      <c r="E160" s="5">
        <v>0.54400000000000004</v>
      </c>
      <c r="F160" s="5">
        <v>0.11600000000000001</v>
      </c>
      <c r="G160" s="5">
        <v>0.27</v>
      </c>
      <c r="H160" s="5">
        <v>0.123</v>
      </c>
      <c r="I160" s="5">
        <v>0.36299999999999999</v>
      </c>
    </row>
    <row r="161" spans="1:9" x14ac:dyDescent="0.25">
      <c r="A161" s="1">
        <v>43831</v>
      </c>
      <c r="B161" s="5">
        <v>4.125</v>
      </c>
      <c r="C161" s="5">
        <v>1.409</v>
      </c>
      <c r="D161" s="5">
        <v>1.2649999999999999</v>
      </c>
      <c r="E161" s="5">
        <v>0.52900000000000003</v>
      </c>
      <c r="F161" s="5">
        <v>0.113</v>
      </c>
      <c r="G161" s="5">
        <v>0.24299999999999999</v>
      </c>
      <c r="H161" s="5">
        <v>0.114</v>
      </c>
      <c r="I161" s="5">
        <v>0.34</v>
      </c>
    </row>
    <row r="162" spans="1:9" x14ac:dyDescent="0.25">
      <c r="A162" s="1">
        <v>43862</v>
      </c>
      <c r="B162" s="5">
        <v>4.12</v>
      </c>
      <c r="C162" s="5">
        <v>1.431</v>
      </c>
      <c r="D162" s="5">
        <v>1.256</v>
      </c>
      <c r="E162" s="5">
        <v>0.51100000000000001</v>
      </c>
      <c r="F162" s="5">
        <v>0.11899999999999999</v>
      </c>
      <c r="G162" s="5">
        <v>0.23499999999999999</v>
      </c>
      <c r="H162" s="5">
        <v>0.11899999999999999</v>
      </c>
      <c r="I162" s="5">
        <v>0.33700000000000002</v>
      </c>
    </row>
    <row r="163" spans="1:9" x14ac:dyDescent="0.25">
      <c r="A163" s="1">
        <v>43891</v>
      </c>
      <c r="B163" s="5">
        <v>4.2119999999999997</v>
      </c>
      <c r="C163" s="5">
        <v>1.415</v>
      </c>
      <c r="D163" s="5">
        <v>1.2529999999999999</v>
      </c>
      <c r="E163" s="5">
        <v>0.5</v>
      </c>
      <c r="F163" s="5">
        <v>0.121</v>
      </c>
      <c r="G163" s="5">
        <v>0.23400000000000001</v>
      </c>
      <c r="H163" s="5">
        <v>0.121</v>
      </c>
      <c r="I163" s="5">
        <v>0.33400000000000002</v>
      </c>
    </row>
    <row r="164" spans="1:9" x14ac:dyDescent="0.25">
      <c r="A164" s="1">
        <v>43922</v>
      </c>
      <c r="B164" s="5">
        <v>3.99</v>
      </c>
      <c r="C164" s="5">
        <v>1.206</v>
      </c>
      <c r="D164" s="5">
        <v>1.1639999999999999</v>
      </c>
      <c r="E164" s="5">
        <v>0.49</v>
      </c>
      <c r="F164" s="5">
        <v>0.106</v>
      </c>
      <c r="G164" s="5">
        <v>0.21</v>
      </c>
      <c r="H164" s="5">
        <v>0.107</v>
      </c>
      <c r="I164" s="5">
        <v>0.29899999999999999</v>
      </c>
    </row>
    <row r="165" spans="1:9" x14ac:dyDescent="0.25">
      <c r="A165" s="1">
        <v>43952</v>
      </c>
      <c r="B165" s="5">
        <v>3.444</v>
      </c>
      <c r="C165" s="5">
        <v>0.84799999999999998</v>
      </c>
      <c r="D165" s="5">
        <v>0.82699999999999996</v>
      </c>
      <c r="E165" s="5">
        <v>0.434</v>
      </c>
      <c r="F165" s="5">
        <v>8.7999999999999995E-2</v>
      </c>
      <c r="G165" s="5">
        <v>0.154</v>
      </c>
      <c r="H165" s="5">
        <v>6.3E-2</v>
      </c>
      <c r="I165" s="5">
        <v>0.252</v>
      </c>
    </row>
    <row r="166" spans="1:9" x14ac:dyDescent="0.25">
      <c r="A166" s="1">
        <v>43983</v>
      </c>
      <c r="B166" s="5">
        <v>3.718</v>
      </c>
      <c r="C166" s="5">
        <v>0.878</v>
      </c>
      <c r="D166" s="5">
        <v>0.89800000000000002</v>
      </c>
      <c r="E166" s="5">
        <v>0.44</v>
      </c>
      <c r="F166" s="5">
        <v>8.7999999999999995E-2</v>
      </c>
      <c r="G166" s="5">
        <v>0.188</v>
      </c>
      <c r="H166" s="5">
        <v>0.10299999999999999</v>
      </c>
      <c r="I166" s="5">
        <v>0.28899999999999998</v>
      </c>
    </row>
    <row r="167" spans="1:9" x14ac:dyDescent="0.25">
      <c r="A167" s="1">
        <v>44013</v>
      </c>
      <c r="B167" s="5">
        <v>3.7730000000000001</v>
      </c>
      <c r="C167" s="5">
        <v>1.0289999999999999</v>
      </c>
      <c r="D167" s="5">
        <v>0.99</v>
      </c>
      <c r="E167" s="5">
        <v>0.45200000000000001</v>
      </c>
      <c r="F167" s="5">
        <v>8.8999999999999996E-2</v>
      </c>
      <c r="G167" s="5">
        <v>0.20300000000000001</v>
      </c>
      <c r="H167" s="5">
        <v>0.107</v>
      </c>
      <c r="I167" s="5">
        <v>0.29799999999999999</v>
      </c>
    </row>
    <row r="168" spans="1:9" x14ac:dyDescent="0.25">
      <c r="A168" s="1">
        <v>44044</v>
      </c>
      <c r="B168" s="5">
        <v>3.7160000000000002</v>
      </c>
      <c r="C168" s="5">
        <v>1.1499999999999999</v>
      </c>
      <c r="D168" s="5">
        <v>1.014</v>
      </c>
      <c r="E168" s="5">
        <v>0.45</v>
      </c>
      <c r="F168" s="5">
        <v>9.4E-2</v>
      </c>
      <c r="G168" s="5">
        <v>0.189</v>
      </c>
      <c r="H168" s="5">
        <v>0.104</v>
      </c>
      <c r="I168" s="5">
        <v>0.31</v>
      </c>
    </row>
    <row r="169" spans="1:9" x14ac:dyDescent="0.25">
      <c r="A169" s="1">
        <v>44075</v>
      </c>
      <c r="B169" s="5">
        <v>3.7269999999999999</v>
      </c>
      <c r="C169" s="5">
        <v>1.2030000000000001</v>
      </c>
      <c r="D169" s="5">
        <v>1.0049999999999999</v>
      </c>
      <c r="E169" s="5">
        <v>0.42699999999999999</v>
      </c>
      <c r="F169" s="5">
        <v>8.8999999999999996E-2</v>
      </c>
      <c r="G169" s="5">
        <v>0.17599999999999999</v>
      </c>
      <c r="H169" s="5">
        <v>0.106</v>
      </c>
      <c r="I169" s="5">
        <v>0.314</v>
      </c>
    </row>
    <row r="170" spans="1:9" x14ac:dyDescent="0.25">
      <c r="A170" s="1">
        <v>44105</v>
      </c>
      <c r="B170" s="5">
        <v>3.78</v>
      </c>
      <c r="C170" s="5">
        <v>1.21</v>
      </c>
      <c r="D170" s="5">
        <v>1.012</v>
      </c>
      <c r="E170" s="5">
        <v>0.40799999999999997</v>
      </c>
      <c r="F170" s="5">
        <v>9.2999999999999999E-2</v>
      </c>
      <c r="G170" s="5">
        <v>0.16800000000000001</v>
      </c>
      <c r="H170" s="5">
        <v>0.1</v>
      </c>
      <c r="I170" s="5">
        <v>0.28799999999999998</v>
      </c>
    </row>
    <row r="171" spans="1:9" x14ac:dyDescent="0.25">
      <c r="A171" s="1">
        <v>44136</v>
      </c>
      <c r="B171" s="5">
        <v>3.8119999999999998</v>
      </c>
      <c r="C171" s="5">
        <v>1.2050000000000001</v>
      </c>
      <c r="D171" s="5">
        <v>1.006</v>
      </c>
      <c r="E171" s="5">
        <v>0.40300000000000002</v>
      </c>
      <c r="F171" s="5">
        <v>9.7000000000000003E-2</v>
      </c>
      <c r="G171" s="5">
        <v>0.2</v>
      </c>
      <c r="H171" s="5">
        <v>0.10299999999999999</v>
      </c>
      <c r="I171" s="5">
        <v>0.28699999999999998</v>
      </c>
    </row>
    <row r="172" spans="1:9" x14ac:dyDescent="0.25">
      <c r="A172" s="1">
        <v>44166</v>
      </c>
      <c r="B172" s="5">
        <v>3.7810000000000001</v>
      </c>
      <c r="C172" s="5">
        <v>1.169</v>
      </c>
      <c r="D172" s="5">
        <v>0.97599999999999998</v>
      </c>
      <c r="E172" s="5">
        <v>0.38300000000000001</v>
      </c>
      <c r="F172" s="5">
        <v>9.0999999999999998E-2</v>
      </c>
      <c r="G172" s="5">
        <v>0.18099999999999999</v>
      </c>
      <c r="H172" s="5">
        <v>9.6000000000000002E-2</v>
      </c>
      <c r="I172" s="5">
        <v>0.29599999999999999</v>
      </c>
    </row>
    <row r="173" spans="1:9" x14ac:dyDescent="0.25">
      <c r="A173" s="1">
        <v>44197</v>
      </c>
      <c r="B173" s="5">
        <v>3.8460000000000001</v>
      </c>
      <c r="C173" s="5">
        <v>1.133</v>
      </c>
      <c r="D173" s="5">
        <v>0.95499999999999996</v>
      </c>
      <c r="E173" s="5">
        <v>0.38200000000000001</v>
      </c>
      <c r="F173" s="5">
        <v>8.8999999999999996E-2</v>
      </c>
      <c r="G173" s="5">
        <v>0.17299999999999999</v>
      </c>
      <c r="H173" s="5">
        <v>9.5000000000000001E-2</v>
      </c>
      <c r="I173" s="5">
        <v>0.28999999999999998</v>
      </c>
    </row>
    <row r="174" spans="1:9" x14ac:dyDescent="0.25">
      <c r="A174" s="1">
        <v>44228</v>
      </c>
      <c r="B174" s="5">
        <v>3.1789999999999998</v>
      </c>
      <c r="C174" s="5">
        <v>1.07</v>
      </c>
      <c r="D174" s="5">
        <v>0.80800000000000005</v>
      </c>
      <c r="E174" s="5">
        <v>0.377</v>
      </c>
      <c r="F174" s="5">
        <v>7.4999999999999997E-2</v>
      </c>
      <c r="G174" s="5">
        <v>0.121</v>
      </c>
      <c r="H174" s="5">
        <v>6.7000000000000004E-2</v>
      </c>
      <c r="I174" s="5">
        <v>0.27400000000000002</v>
      </c>
    </row>
    <row r="175" spans="1:9" x14ac:dyDescent="0.25">
      <c r="A175" s="1">
        <v>44256</v>
      </c>
      <c r="B175" s="5">
        <v>4.0199999999999996</v>
      </c>
      <c r="C175" s="5">
        <v>1.0940000000000001</v>
      </c>
      <c r="D175" s="5">
        <v>0.996</v>
      </c>
      <c r="E175" s="5">
        <v>0.374</v>
      </c>
      <c r="F175" s="5">
        <v>9.9000000000000005E-2</v>
      </c>
      <c r="G175" s="5">
        <v>0.16700000000000001</v>
      </c>
      <c r="H175" s="5">
        <v>9.0999999999999998E-2</v>
      </c>
      <c r="I175" s="5">
        <v>0.28699999999999998</v>
      </c>
    </row>
    <row r="176" spans="1:9" x14ac:dyDescent="0.25">
      <c r="A176" s="1">
        <v>44287</v>
      </c>
      <c r="B176" s="5">
        <v>4.0359999999999996</v>
      </c>
      <c r="C176" s="5">
        <v>1.107</v>
      </c>
      <c r="D176" s="5">
        <v>1.0009999999999999</v>
      </c>
      <c r="E176" s="5">
        <v>0.40799999999999997</v>
      </c>
      <c r="F176" s="5">
        <v>9.6000000000000002E-2</v>
      </c>
      <c r="G176" s="5">
        <v>0.16900000000000001</v>
      </c>
      <c r="H176" s="5">
        <v>8.5999999999999993E-2</v>
      </c>
      <c r="I176" s="5">
        <v>0.28799999999999998</v>
      </c>
    </row>
    <row r="177" spans="1:9" x14ac:dyDescent="0.25">
      <c r="A177" s="1">
        <v>44317</v>
      </c>
      <c r="B177" s="5">
        <v>4.1230000000000002</v>
      </c>
      <c r="C177" s="5">
        <v>1.1140000000000001</v>
      </c>
      <c r="D177" s="5">
        <v>0.97599999999999998</v>
      </c>
      <c r="E177" s="5">
        <v>0.41199999999999998</v>
      </c>
      <c r="F177" s="5">
        <v>0.108</v>
      </c>
      <c r="G177" s="5">
        <v>0.16900000000000001</v>
      </c>
      <c r="H177" s="5">
        <v>8.7999999999999995E-2</v>
      </c>
      <c r="I177" s="5">
        <v>0.28399999999999997</v>
      </c>
    </row>
    <row r="178" spans="1:9" x14ac:dyDescent="0.25">
      <c r="A178" s="1">
        <v>44348</v>
      </c>
      <c r="B178" s="5">
        <v>4.1500000000000004</v>
      </c>
      <c r="C178" s="5">
        <v>1.117</v>
      </c>
      <c r="D178" s="5">
        <v>0.96499999999999997</v>
      </c>
      <c r="E178" s="5">
        <v>0.4</v>
      </c>
      <c r="F178" s="5">
        <v>0.11</v>
      </c>
      <c r="G178" s="5">
        <v>0.16300000000000001</v>
      </c>
      <c r="H178" s="5">
        <v>8.5999999999999993E-2</v>
      </c>
      <c r="I178" s="5">
        <v>0.29299999999999998</v>
      </c>
    </row>
    <row r="179" spans="1:9" x14ac:dyDescent="0.25">
      <c r="A179" s="1">
        <v>44378</v>
      </c>
      <c r="B179" s="5">
        <v>4.2190000000000003</v>
      </c>
      <c r="C179" s="5">
        <v>1.0620000000000001</v>
      </c>
      <c r="D179" s="5">
        <v>0.98399999999999999</v>
      </c>
      <c r="E179" s="5">
        <v>0.40600000000000003</v>
      </c>
      <c r="F179" s="5">
        <v>0.11</v>
      </c>
      <c r="G179" s="5">
        <v>0.157</v>
      </c>
      <c r="H179" s="5">
        <v>8.4000000000000005E-2</v>
      </c>
      <c r="I179" s="5">
        <v>0.28100000000000003</v>
      </c>
    </row>
    <row r="180" spans="1:9" x14ac:dyDescent="0.25">
      <c r="A180" s="1">
        <v>44409</v>
      </c>
      <c r="B180" s="5">
        <v>4.3339999999999996</v>
      </c>
      <c r="C180" s="5">
        <v>1.095</v>
      </c>
      <c r="D180" s="5">
        <v>0.98499999999999999</v>
      </c>
      <c r="E180" s="5">
        <v>0.41099999999999998</v>
      </c>
      <c r="F180" s="5">
        <v>0.115</v>
      </c>
      <c r="G180" s="5">
        <v>0.153</v>
      </c>
      <c r="H180" s="5">
        <v>8.2000000000000003E-2</v>
      </c>
      <c r="I180" s="5">
        <v>0.28299999999999997</v>
      </c>
    </row>
    <row r="181" spans="1:9" x14ac:dyDescent="0.25">
      <c r="A181" s="1">
        <v>44440</v>
      </c>
      <c r="B181" s="5">
        <v>4.3929999999999998</v>
      </c>
      <c r="C181" s="5">
        <v>1.101</v>
      </c>
      <c r="D181" s="5">
        <v>0.99</v>
      </c>
      <c r="E181" s="5">
        <v>0.42499999999999999</v>
      </c>
      <c r="F181" s="5">
        <v>0.11899999999999999</v>
      </c>
      <c r="G181" s="5">
        <v>0.157</v>
      </c>
      <c r="H181" s="5">
        <v>0.09</v>
      </c>
      <c r="I181" s="5">
        <v>0.28499999999999998</v>
      </c>
    </row>
    <row r="182" spans="1:9" x14ac:dyDescent="0.25">
      <c r="A182" s="1">
        <v>44470</v>
      </c>
      <c r="B182" s="5">
        <v>4.4560000000000004</v>
      </c>
      <c r="C182" s="5">
        <v>1.097</v>
      </c>
      <c r="D182" s="5">
        <v>0.95799999999999996</v>
      </c>
      <c r="E182" s="5">
        <v>0.45100000000000001</v>
      </c>
      <c r="F182" s="5">
        <v>0.113</v>
      </c>
      <c r="G182" s="5">
        <v>0.16</v>
      </c>
      <c r="H182" s="5">
        <v>8.6999999999999994E-2</v>
      </c>
      <c r="I182" s="5">
        <v>0.27700000000000002</v>
      </c>
    </row>
    <row r="183" spans="1:9" x14ac:dyDescent="0.25">
      <c r="A183" s="1">
        <v>44501</v>
      </c>
      <c r="B183" s="5">
        <v>4.5</v>
      </c>
      <c r="C183" s="5">
        <v>1.1479999999999999</v>
      </c>
      <c r="D183" s="5">
        <v>0.96</v>
      </c>
      <c r="E183" s="5">
        <v>0.44500000000000001</v>
      </c>
      <c r="F183" s="5">
        <v>0.11799999999999999</v>
      </c>
      <c r="G183" s="5">
        <v>0.153</v>
      </c>
      <c r="H183" s="5">
        <v>8.5000000000000006E-2</v>
      </c>
      <c r="I183" s="5">
        <v>0.28599999999999998</v>
      </c>
    </row>
    <row r="184" spans="1:9" x14ac:dyDescent="0.25">
      <c r="A184" s="1">
        <v>44531</v>
      </c>
      <c r="B184" s="5">
        <v>4.4989999999999997</v>
      </c>
      <c r="C184" s="5">
        <v>1.1319999999999999</v>
      </c>
      <c r="D184" s="5">
        <v>0.95599999999999996</v>
      </c>
      <c r="E184" s="5">
        <v>0.44400000000000001</v>
      </c>
      <c r="F184" s="5">
        <v>0.123</v>
      </c>
      <c r="G184" s="5">
        <v>0.153</v>
      </c>
      <c r="H184" s="5">
        <v>8.5000000000000006E-2</v>
      </c>
      <c r="I184" s="5">
        <v>0.28499999999999998</v>
      </c>
    </row>
    <row r="185" spans="1:9" x14ac:dyDescent="0.25">
      <c r="A185" s="1">
        <v>44562</v>
      </c>
      <c r="B185" s="5">
        <v>4.3899999999999997</v>
      </c>
      <c r="C185" s="5">
        <v>1.079</v>
      </c>
      <c r="D185" s="5">
        <v>0.93899999999999995</v>
      </c>
      <c r="E185" s="5">
        <v>0.42599999999999999</v>
      </c>
      <c r="F185" s="5">
        <v>0.107</v>
      </c>
      <c r="G185" s="5">
        <v>0.15</v>
      </c>
      <c r="H185" s="5">
        <v>8.4000000000000005E-2</v>
      </c>
      <c r="I185" s="5">
        <v>0.28199999999999997</v>
      </c>
    </row>
    <row r="186" spans="1:9" x14ac:dyDescent="0.25">
      <c r="A186" s="1">
        <v>44593</v>
      </c>
      <c r="B186" s="5">
        <v>4.4480000000000004</v>
      </c>
      <c r="C186" s="5">
        <v>1.081</v>
      </c>
      <c r="D186" s="5">
        <v>0.93700000000000006</v>
      </c>
      <c r="E186" s="5">
        <v>0.433</v>
      </c>
      <c r="F186" s="5">
        <v>0.121</v>
      </c>
      <c r="G186" s="5">
        <v>0.14499999999999999</v>
      </c>
      <c r="H186" s="5">
        <v>7.8E-2</v>
      </c>
      <c r="I186" s="5">
        <v>0.28599999999999998</v>
      </c>
    </row>
    <row r="187" spans="1:9" x14ac:dyDescent="0.25">
      <c r="A187" s="1">
        <v>44621</v>
      </c>
      <c r="B187" s="5">
        <v>4.6399999999999997</v>
      </c>
      <c r="C187" s="5">
        <v>1.117</v>
      </c>
      <c r="D187" s="5">
        <v>0.94199999999999995</v>
      </c>
      <c r="E187" s="5">
        <v>0.442</v>
      </c>
      <c r="F187" s="5">
        <v>0.11899999999999999</v>
      </c>
      <c r="G187" s="5">
        <v>0.157</v>
      </c>
      <c r="H187" s="5">
        <v>9.0999999999999998E-2</v>
      </c>
      <c r="I187" s="5">
        <v>0.29699999999999999</v>
      </c>
    </row>
    <row r="188" spans="1:9" x14ac:dyDescent="0.25">
      <c r="A188" s="1">
        <v>44652</v>
      </c>
      <c r="B188" s="5">
        <v>4.6959999999999997</v>
      </c>
      <c r="C188" s="5">
        <v>0.90400000000000003</v>
      </c>
      <c r="D188" s="5">
        <v>0.96799999999999997</v>
      </c>
      <c r="E188" s="5">
        <v>0.441</v>
      </c>
      <c r="F188" s="5">
        <v>0.11799999999999999</v>
      </c>
      <c r="G188" s="5">
        <v>0.157</v>
      </c>
      <c r="H188" s="5">
        <v>9.5000000000000001E-2</v>
      </c>
      <c r="I188" s="5">
        <v>0.30299999999999999</v>
      </c>
    </row>
    <row r="189" spans="1:9" x14ac:dyDescent="0.25">
      <c r="A189" s="1">
        <v>44682</v>
      </c>
      <c r="B189" s="5">
        <v>4.6689999999999996</v>
      </c>
      <c r="C189" s="5">
        <v>1.0489999999999999</v>
      </c>
      <c r="D189" s="5">
        <v>0.95799999999999996</v>
      </c>
      <c r="E189" s="5">
        <v>0.432</v>
      </c>
      <c r="F189" s="5">
        <v>0.121</v>
      </c>
      <c r="G189" s="5">
        <v>0.156</v>
      </c>
      <c r="H189" s="5">
        <v>9.5000000000000001E-2</v>
      </c>
      <c r="I189" s="5">
        <v>0.317</v>
      </c>
    </row>
    <row r="190" spans="1:9" x14ac:dyDescent="0.25">
      <c r="A190" s="1">
        <v>44713</v>
      </c>
      <c r="B190" s="5">
        <v>4.6550000000000002</v>
      </c>
      <c r="C190" s="5">
        <v>1.095</v>
      </c>
      <c r="D190" s="5">
        <v>0.98699999999999999</v>
      </c>
      <c r="E190" s="5">
        <v>0.42599999999999999</v>
      </c>
      <c r="F190" s="5">
        <v>0.122</v>
      </c>
      <c r="G190" s="5">
        <v>0.151</v>
      </c>
      <c r="H190" s="5">
        <v>9.4E-2</v>
      </c>
      <c r="I190" s="5">
        <v>0.31900000000000001</v>
      </c>
    </row>
    <row r="191" spans="1:9" x14ac:dyDescent="0.25">
      <c r="A191" s="1">
        <v>44743</v>
      </c>
      <c r="B191" s="5">
        <v>4.7530000000000001</v>
      </c>
      <c r="C191" s="5">
        <v>1.0669999999999999</v>
      </c>
      <c r="D191" s="5">
        <v>0.97599999999999998</v>
      </c>
      <c r="E191" s="5">
        <v>0.42599999999999999</v>
      </c>
      <c r="F191" s="5">
        <v>0.124</v>
      </c>
      <c r="G191" s="5">
        <v>0.14599999999999999</v>
      </c>
      <c r="H191" s="5">
        <v>8.8999999999999996E-2</v>
      </c>
      <c r="I191" s="5">
        <v>0.32100000000000001</v>
      </c>
    </row>
    <row r="192" spans="1:9" x14ac:dyDescent="0.25">
      <c r="A192" s="1">
        <v>44774</v>
      </c>
      <c r="B192" s="5">
        <v>4.8550000000000004</v>
      </c>
      <c r="C192" s="5">
        <v>1.0680000000000001</v>
      </c>
      <c r="D192" s="5">
        <v>0.98799999999999999</v>
      </c>
      <c r="E192" s="5">
        <v>0.42799999999999999</v>
      </c>
      <c r="F192" s="5">
        <v>0.12</v>
      </c>
      <c r="G192" s="5">
        <v>0.14899999999999999</v>
      </c>
      <c r="H192" s="5">
        <v>9.0999999999999998E-2</v>
      </c>
      <c r="I192" s="5">
        <v>0.32800000000000001</v>
      </c>
    </row>
    <row r="193" spans="1:9" x14ac:dyDescent="0.25">
      <c r="A193" s="1">
        <v>44805</v>
      </c>
      <c r="B193" s="5">
        <v>4.9969999999999999</v>
      </c>
      <c r="C193" s="5">
        <v>1.117</v>
      </c>
      <c r="D193" s="5">
        <v>1.01</v>
      </c>
      <c r="E193" s="5">
        <v>0.42699999999999999</v>
      </c>
      <c r="F193" s="5">
        <v>0.11600000000000001</v>
      </c>
      <c r="G193" s="5">
        <v>0.14099999999999999</v>
      </c>
      <c r="H193" s="5">
        <v>0.09</v>
      </c>
      <c r="I193" s="5">
        <v>0.33</v>
      </c>
    </row>
    <row r="194" spans="1:9" x14ac:dyDescent="0.25">
      <c r="A194" s="1">
        <v>44835</v>
      </c>
      <c r="B194" s="5">
        <v>5.0419999999999998</v>
      </c>
      <c r="C194" s="5">
        <v>1.1100000000000001</v>
      </c>
      <c r="D194" s="5">
        <v>1.0109999999999999</v>
      </c>
      <c r="E194" s="5">
        <v>0.43</v>
      </c>
      <c r="F194" s="5">
        <v>0.113</v>
      </c>
      <c r="G194" s="5">
        <v>0.154</v>
      </c>
      <c r="H194" s="5">
        <v>8.6999999999999994E-2</v>
      </c>
      <c r="I194" s="5">
        <v>0.33500000000000002</v>
      </c>
    </row>
    <row r="195" spans="1:9" x14ac:dyDescent="0.25">
      <c r="A195" s="1">
        <v>44866</v>
      </c>
      <c r="B195" s="5">
        <v>5.085</v>
      </c>
      <c r="C195" s="5">
        <v>1.0940000000000001</v>
      </c>
      <c r="D195" s="5">
        <v>0.98199999999999998</v>
      </c>
      <c r="E195" s="5">
        <v>0.442</v>
      </c>
      <c r="F195" s="5">
        <v>0.114</v>
      </c>
      <c r="G195" s="5">
        <v>0.16</v>
      </c>
      <c r="H195" s="5">
        <v>9.4E-2</v>
      </c>
      <c r="I195" s="5">
        <v>0.33</v>
      </c>
    </row>
    <row r="196" spans="1:9" x14ac:dyDescent="0.25">
      <c r="A196" s="1">
        <v>44896</v>
      </c>
      <c r="B196" s="5">
        <v>5.0819999999999999</v>
      </c>
      <c r="C196" s="5">
        <v>0.96099999999999997</v>
      </c>
      <c r="D196" s="5">
        <v>0.95</v>
      </c>
      <c r="E196" s="5">
        <v>0.40500000000000003</v>
      </c>
      <c r="F196" s="5">
        <v>0.12</v>
      </c>
      <c r="G196" s="5">
        <v>0.15</v>
      </c>
      <c r="H196" s="5">
        <v>8.7999999999999995E-2</v>
      </c>
      <c r="I196" s="5">
        <v>0.313</v>
      </c>
    </row>
    <row r="197" spans="1:9" x14ac:dyDescent="0.25">
      <c r="A197" s="1">
        <v>44927</v>
      </c>
      <c r="B197" s="5">
        <v>5.1859999999999999</v>
      </c>
      <c r="C197" s="5">
        <v>1.0640000000000001</v>
      </c>
      <c r="D197" s="5">
        <v>0.97899999999999998</v>
      </c>
      <c r="E197" s="5">
        <v>0.41699999999999998</v>
      </c>
      <c r="F197" s="5">
        <v>0.128</v>
      </c>
      <c r="G197" s="5">
        <v>0.157</v>
      </c>
      <c r="H197" s="5">
        <v>9.2999999999999999E-2</v>
      </c>
      <c r="I197" s="5">
        <v>0.31</v>
      </c>
    </row>
    <row r="198" spans="1:9" x14ac:dyDescent="0.25">
      <c r="A198" s="1">
        <v>44958</v>
      </c>
      <c r="B198" s="5">
        <v>5.13</v>
      </c>
      <c r="C198" s="5">
        <v>1.159</v>
      </c>
      <c r="D198" s="5">
        <v>0.99399999999999999</v>
      </c>
      <c r="E198" s="5">
        <v>0.41099999999999998</v>
      </c>
      <c r="F198" s="5">
        <v>0.129</v>
      </c>
      <c r="G198" s="5">
        <v>0.155</v>
      </c>
      <c r="H198" s="5">
        <v>9.2999999999999999E-2</v>
      </c>
      <c r="I198" s="5">
        <v>0.32200000000000001</v>
      </c>
    </row>
    <row r="199" spans="1:9" x14ac:dyDescent="0.25">
      <c r="A199" s="1">
        <v>44986</v>
      </c>
      <c r="B199" s="5">
        <v>5.2830000000000004</v>
      </c>
      <c r="C199" s="5">
        <v>1.1259999999999999</v>
      </c>
      <c r="D199" s="5">
        <v>1.028</v>
      </c>
      <c r="E199" s="5">
        <v>0.432</v>
      </c>
      <c r="F199" s="5">
        <v>0.126</v>
      </c>
      <c r="G199" s="5">
        <v>0.154</v>
      </c>
      <c r="H199" s="5">
        <v>9.6000000000000002E-2</v>
      </c>
      <c r="I199" s="5">
        <v>0.34300000000000003</v>
      </c>
    </row>
    <row r="200" spans="1:9" x14ac:dyDescent="0.25">
      <c r="A200" s="1">
        <v>45017</v>
      </c>
      <c r="B200" s="5">
        <v>5.2880000000000003</v>
      </c>
      <c r="C200" s="5">
        <v>1.1339999999999999</v>
      </c>
      <c r="D200" s="5">
        <v>1.0049999999999999</v>
      </c>
      <c r="E200" s="5">
        <v>0.44700000000000001</v>
      </c>
      <c r="F200" s="5">
        <v>0.128</v>
      </c>
      <c r="G200" s="5">
        <v>0.14799999999999999</v>
      </c>
      <c r="H200" s="5">
        <v>9.2999999999999999E-2</v>
      </c>
      <c r="I200" s="5">
        <v>0.33400000000000002</v>
      </c>
    </row>
    <row r="201" spans="1:9" x14ac:dyDescent="0.25">
      <c r="A201" s="1">
        <v>45047</v>
      </c>
      <c r="B201" s="5">
        <v>5.274</v>
      </c>
      <c r="C201" s="5">
        <v>1.137</v>
      </c>
      <c r="D201" s="5">
        <v>1.0289999999999999</v>
      </c>
      <c r="E201" s="5">
        <v>0.45</v>
      </c>
      <c r="F201" s="5">
        <v>0.126</v>
      </c>
      <c r="G201" s="5">
        <v>0.14899999999999999</v>
      </c>
      <c r="H201" s="5">
        <v>0.104</v>
      </c>
      <c r="I201" s="5">
        <v>0.33500000000000002</v>
      </c>
    </row>
    <row r="202" spans="1:9" x14ac:dyDescent="0.25">
      <c r="A202" s="1">
        <v>45078</v>
      </c>
      <c r="B202" s="5">
        <v>5.2140000000000004</v>
      </c>
      <c r="C202" s="5">
        <v>1.17</v>
      </c>
      <c r="D202" s="5">
        <v>1.04</v>
      </c>
      <c r="E202" s="5">
        <v>0.45800000000000002</v>
      </c>
      <c r="F202" s="5">
        <v>0.11899999999999999</v>
      </c>
      <c r="G202" s="5">
        <v>0.14299999999999999</v>
      </c>
      <c r="H202" s="5">
        <v>0.10100000000000001</v>
      </c>
      <c r="I202" s="5">
        <v>0.34499999999999997</v>
      </c>
    </row>
    <row r="203" spans="1:9" x14ac:dyDescent="0.25">
      <c r="A203" s="1">
        <v>45108</v>
      </c>
      <c r="B203" s="5">
        <v>5.3049999999999997</v>
      </c>
      <c r="C203" s="5">
        <v>1.179</v>
      </c>
      <c r="D203" s="5">
        <v>1.04</v>
      </c>
      <c r="E203" s="5">
        <v>0.45</v>
      </c>
      <c r="F203" s="5">
        <v>0.124</v>
      </c>
      <c r="G203" s="5">
        <v>0.14299999999999999</v>
      </c>
      <c r="H203" s="5">
        <v>0.10299999999999999</v>
      </c>
      <c r="I203" s="5">
        <v>0.32200000000000001</v>
      </c>
    </row>
    <row r="204" spans="1:9" x14ac:dyDescent="0.25">
      <c r="A204" s="1">
        <v>45139</v>
      </c>
      <c r="B204" s="5">
        <v>5.3929999999999998</v>
      </c>
      <c r="C204" s="5">
        <v>1.2190000000000001</v>
      </c>
      <c r="D204" s="5">
        <v>1.0129999999999999</v>
      </c>
      <c r="E204" s="5">
        <v>0.45800000000000002</v>
      </c>
      <c r="F204" s="5">
        <v>0.127</v>
      </c>
      <c r="G204" s="5">
        <v>0.13600000000000001</v>
      </c>
      <c r="H204" s="5">
        <v>9.7000000000000003E-2</v>
      </c>
      <c r="I204" s="5">
        <v>0.33300000000000002</v>
      </c>
    </row>
    <row r="205" spans="1:9" x14ac:dyDescent="0.25">
      <c r="A205" s="1">
        <v>45170</v>
      </c>
      <c r="B205" s="5">
        <v>5.38</v>
      </c>
      <c r="C205" s="5">
        <v>1.3</v>
      </c>
      <c r="D205" s="5">
        <v>1.01</v>
      </c>
      <c r="E205" s="5">
        <v>0.45500000000000002</v>
      </c>
      <c r="F205" s="5">
        <v>0.13</v>
      </c>
      <c r="G205" s="5">
        <v>0.13600000000000001</v>
      </c>
      <c r="H205" s="5">
        <v>9.1999999999999998E-2</v>
      </c>
      <c r="I205" s="5">
        <v>0.33400000000000002</v>
      </c>
    </row>
    <row r="206" spans="1:9" x14ac:dyDescent="0.25">
      <c r="A206" s="1">
        <v>45200</v>
      </c>
      <c r="B206" s="5">
        <v>5.44</v>
      </c>
      <c r="C206" s="5">
        <v>1.268</v>
      </c>
      <c r="D206" s="5">
        <v>0.97799999999999998</v>
      </c>
      <c r="E206" s="5">
        <v>0.46800000000000003</v>
      </c>
      <c r="F206" s="5">
        <v>0.13200000000000001</v>
      </c>
      <c r="G206" s="5">
        <v>0.13500000000000001</v>
      </c>
      <c r="H206" s="5">
        <v>8.8999999999999996E-2</v>
      </c>
      <c r="I206" s="5">
        <v>0.33800000000000002</v>
      </c>
    </row>
    <row r="207" spans="1:9" x14ac:dyDescent="0.25">
      <c r="A207" s="1">
        <v>45231</v>
      </c>
      <c r="B207" s="5">
        <v>5.61</v>
      </c>
      <c r="C207" s="5">
        <v>1.2929999999999999</v>
      </c>
      <c r="D207" s="5">
        <v>0.97099999999999997</v>
      </c>
      <c r="E207" s="5">
        <v>0.48</v>
      </c>
      <c r="F207" s="5">
        <v>0.128</v>
      </c>
      <c r="G207" s="5">
        <v>0.13700000000000001</v>
      </c>
      <c r="H207" s="5">
        <v>8.8999999999999996E-2</v>
      </c>
      <c r="I207" s="5">
        <v>0.34399999999999997</v>
      </c>
    </row>
    <row r="208" spans="1:9" x14ac:dyDescent="0.25">
      <c r="A208" s="1">
        <v>45261</v>
      </c>
      <c r="B208" s="5">
        <v>5.6449999999999996</v>
      </c>
      <c r="C208" s="5">
        <v>1.288</v>
      </c>
      <c r="D208" s="5">
        <v>0.94</v>
      </c>
      <c r="E208" s="5">
        <v>0.49199999999999999</v>
      </c>
      <c r="F208" s="5">
        <v>0.11700000000000001</v>
      </c>
      <c r="G208" s="5">
        <v>0.13600000000000001</v>
      </c>
      <c r="H208" s="5">
        <v>8.6999999999999994E-2</v>
      </c>
      <c r="I208" s="5">
        <v>0.34</v>
      </c>
    </row>
    <row r="209" spans="1:9" x14ac:dyDescent="0.25">
      <c r="A209" s="1">
        <v>45292</v>
      </c>
      <c r="B209" s="5">
        <v>5.3819999999999997</v>
      </c>
      <c r="C209" s="5">
        <v>1.1160000000000001</v>
      </c>
      <c r="D209" s="5">
        <v>0.90800000000000003</v>
      </c>
      <c r="E209" s="5">
        <v>0.44900000000000001</v>
      </c>
      <c r="F209" s="5">
        <v>0.111</v>
      </c>
      <c r="G209" s="5">
        <v>0.121</v>
      </c>
      <c r="H209" s="5">
        <v>7.8E-2</v>
      </c>
      <c r="I209" s="5">
        <v>0.31</v>
      </c>
    </row>
    <row r="210" spans="1:9" x14ac:dyDescent="0.25">
      <c r="A210" s="1">
        <v>45323</v>
      </c>
      <c r="B210" s="5">
        <v>5.593</v>
      </c>
      <c r="C210" s="5">
        <v>1.27</v>
      </c>
      <c r="D210" s="5">
        <v>0.95099999999999996</v>
      </c>
      <c r="E210" s="5">
        <v>0.47299999999999998</v>
      </c>
      <c r="F210" s="5">
        <v>0.123</v>
      </c>
      <c r="G210" s="5">
        <v>0.13200000000000001</v>
      </c>
      <c r="H210" s="5">
        <v>8.1000000000000003E-2</v>
      </c>
      <c r="I210" s="5">
        <v>0.313</v>
      </c>
    </row>
    <row r="211" spans="1:9" x14ac:dyDescent="0.25">
      <c r="A211" s="1">
        <v>45352</v>
      </c>
      <c r="B211" s="5">
        <v>5.673</v>
      </c>
      <c r="C211" s="5">
        <v>1.2490000000000001</v>
      </c>
      <c r="D211" s="5">
        <v>0.96699999999999997</v>
      </c>
      <c r="E211" s="5">
        <v>0.47499999999999998</v>
      </c>
      <c r="F211" s="5">
        <v>0.125</v>
      </c>
      <c r="G211" s="5">
        <v>0.127</v>
      </c>
      <c r="H211" s="5">
        <v>0.08</v>
      </c>
      <c r="I211" s="5">
        <v>0.313</v>
      </c>
    </row>
    <row r="212" spans="1:9" x14ac:dyDescent="0.25">
      <c r="A212" s="1">
        <v>45383</v>
      </c>
      <c r="B212" s="5">
        <v>5.6989999999999998</v>
      </c>
      <c r="C212" s="5">
        <v>1.262</v>
      </c>
      <c r="D212" s="5">
        <v>1.008</v>
      </c>
      <c r="E212" s="5">
        <v>0.45600000000000002</v>
      </c>
      <c r="F212" s="5">
        <v>0.128</v>
      </c>
      <c r="G212" s="5">
        <v>0.126</v>
      </c>
      <c r="H212" s="5">
        <v>8.4000000000000005E-2</v>
      </c>
      <c r="I212" s="5">
        <v>0.317</v>
      </c>
    </row>
    <row r="213" spans="1:9" x14ac:dyDescent="0.25">
      <c r="A213" s="1">
        <v>45413</v>
      </c>
      <c r="B213" s="5">
        <v>5.7140000000000004</v>
      </c>
      <c r="C213" s="5">
        <v>1.2190000000000001</v>
      </c>
      <c r="D213" s="5">
        <v>1.04</v>
      </c>
      <c r="E213" s="5">
        <v>0.46</v>
      </c>
      <c r="F213" s="5">
        <v>0.129</v>
      </c>
      <c r="G213" s="5">
        <v>0.11799999999999999</v>
      </c>
      <c r="H213" s="5">
        <v>8.5999999999999993E-2</v>
      </c>
      <c r="I213" s="5">
        <v>0.32900000000000001</v>
      </c>
    </row>
    <row r="214" spans="1:9" x14ac:dyDescent="0.25">
      <c r="A214" s="1">
        <v>45444</v>
      </c>
      <c r="B214" s="5">
        <v>5.7560000000000002</v>
      </c>
      <c r="C214" s="5">
        <v>1.2070000000000001</v>
      </c>
      <c r="D214" s="5">
        <v>1.038</v>
      </c>
      <c r="E214" s="5">
        <v>0.44800000000000001</v>
      </c>
      <c r="F214" s="5">
        <v>0.128</v>
      </c>
      <c r="G214" s="5">
        <v>0.114</v>
      </c>
      <c r="H214" s="5">
        <v>8.1000000000000003E-2</v>
      </c>
      <c r="I214" s="5">
        <v>0.33400000000000002</v>
      </c>
    </row>
    <row r="215" spans="1:9" x14ac:dyDescent="0.25">
      <c r="A215" s="1">
        <v>45474</v>
      </c>
      <c r="B215" s="5">
        <v>5.76</v>
      </c>
      <c r="C215" s="5">
        <v>1.1919999999999999</v>
      </c>
      <c r="D215" s="5">
        <v>1.0169999999999999</v>
      </c>
      <c r="E215" s="5">
        <v>0.44600000000000001</v>
      </c>
      <c r="F215" s="5">
        <v>0.127</v>
      </c>
      <c r="G215" s="5">
        <v>0.113</v>
      </c>
      <c r="H215" s="5">
        <v>7.9000000000000001E-2</v>
      </c>
      <c r="I215" s="5">
        <v>0.33500000000000002</v>
      </c>
    </row>
    <row r="216" spans="1:9" x14ac:dyDescent="0.25">
      <c r="A216" s="1">
        <v>45505</v>
      </c>
      <c r="B216" s="5">
        <v>5.8769999999999998</v>
      </c>
      <c r="C216" s="5">
        <v>1.206</v>
      </c>
      <c r="D216" s="5">
        <v>1.048</v>
      </c>
      <c r="E216" s="5">
        <v>0.45400000000000001</v>
      </c>
      <c r="F216" s="5">
        <v>0.128</v>
      </c>
      <c r="G216" s="5">
        <v>0.113</v>
      </c>
      <c r="H216" s="5">
        <v>8.4000000000000005E-2</v>
      </c>
      <c r="I216" s="5">
        <v>0.34599999999999997</v>
      </c>
    </row>
    <row r="217" spans="1:9" x14ac:dyDescent="0.25">
      <c r="A217" s="1">
        <v>45536</v>
      </c>
      <c r="B217" s="5">
        <v>5.8490000000000002</v>
      </c>
      <c r="C217" s="5">
        <v>1.23</v>
      </c>
      <c r="D217" s="5">
        <v>1.0649999999999999</v>
      </c>
      <c r="E217" s="5">
        <v>0.47299999999999998</v>
      </c>
      <c r="F217" s="5">
        <v>0.126</v>
      </c>
      <c r="G217" s="5">
        <v>0.11899999999999999</v>
      </c>
      <c r="H217" s="5">
        <v>0.09</v>
      </c>
      <c r="I217" s="5">
        <v>0.35899999999999999</v>
      </c>
    </row>
    <row r="218" spans="1:9" x14ac:dyDescent="0.25">
      <c r="A218" s="1">
        <v>45566</v>
      </c>
      <c r="B218" s="5">
        <v>5.9409999999999998</v>
      </c>
      <c r="C218" s="5">
        <v>1.212</v>
      </c>
      <c r="D218" s="5">
        <v>1.077</v>
      </c>
      <c r="E218" s="5">
        <v>0.498</v>
      </c>
      <c r="F218" s="5">
        <v>0.13</v>
      </c>
      <c r="G218" s="5">
        <v>0.11899999999999999</v>
      </c>
      <c r="H218" s="5">
        <v>9.0999999999999998E-2</v>
      </c>
      <c r="I218" s="5">
        <v>0.35199999999999998</v>
      </c>
    </row>
    <row r="219" spans="1:9" x14ac:dyDescent="0.25">
      <c r="A219" s="1">
        <v>45597</v>
      </c>
      <c r="B219" s="5">
        <v>5.9370000000000003</v>
      </c>
      <c r="C219" s="5">
        <v>1.26</v>
      </c>
      <c r="D219" s="5">
        <v>1.034</v>
      </c>
      <c r="E219" s="5">
        <v>0.52600000000000002</v>
      </c>
      <c r="F219" s="5">
        <v>0.127</v>
      </c>
      <c r="G219" s="5">
        <v>0.11899999999999999</v>
      </c>
      <c r="H219" s="5">
        <v>9.2999999999999999E-2</v>
      </c>
      <c r="I219" s="5">
        <v>0.36</v>
      </c>
    </row>
    <row r="220" spans="1:9" x14ac:dyDescent="0.25">
      <c r="A220" s="1">
        <v>45627</v>
      </c>
      <c r="B220" s="5">
        <v>5.8659999999999997</v>
      </c>
      <c r="C220" s="5">
        <v>1.2230000000000001</v>
      </c>
      <c r="D220" s="5">
        <v>1.004</v>
      </c>
      <c r="E220" s="5">
        <v>0.51500000000000001</v>
      </c>
      <c r="F220" s="5">
        <v>0.126</v>
      </c>
      <c r="G220" s="5">
        <v>0.115</v>
      </c>
      <c r="H220" s="5">
        <v>9.1999999999999998E-2</v>
      </c>
      <c r="I220" s="5">
        <v>0.35499999999999998</v>
      </c>
    </row>
    <row r="221" spans="1:9" x14ac:dyDescent="0.25">
      <c r="A221" s="1">
        <v>45658</v>
      </c>
      <c r="B221" s="5">
        <v>5.6619999999999999</v>
      </c>
      <c r="C221" s="5">
        <v>1.212</v>
      </c>
      <c r="D221" s="5">
        <v>0.97799999999999998</v>
      </c>
      <c r="E221" s="5">
        <v>0.47799999999999998</v>
      </c>
      <c r="F221" s="5">
        <v>0.11899999999999999</v>
      </c>
      <c r="G221" s="5">
        <v>0.113</v>
      </c>
      <c r="H221" s="5">
        <v>0.09</v>
      </c>
      <c r="I221" s="5">
        <v>0.34300000000000003</v>
      </c>
    </row>
    <row r="222" spans="1:9" x14ac:dyDescent="0.25">
      <c r="A222" s="1">
        <v>45689</v>
      </c>
      <c r="B222" s="5">
        <v>5.7539999999999996</v>
      </c>
      <c r="C222" s="5">
        <v>1.1910000000000001</v>
      </c>
      <c r="D222" s="5">
        <v>1.0369999999999999</v>
      </c>
      <c r="E222" s="5">
        <v>0.47199999999999998</v>
      </c>
      <c r="F222" s="5">
        <v>0.11799999999999999</v>
      </c>
      <c r="G222" s="5">
        <v>0.10299999999999999</v>
      </c>
      <c r="H222" s="5">
        <v>8.3000000000000004E-2</v>
      </c>
      <c r="I222" s="5">
        <v>0.35399999999999998</v>
      </c>
    </row>
    <row r="223" spans="1:9" x14ac:dyDescent="0.25">
      <c r="A223" s="1">
        <v>45717</v>
      </c>
      <c r="B223" s="5">
        <v>5.8949999999999996</v>
      </c>
      <c r="C223" s="5">
        <v>1.2230000000000001</v>
      </c>
      <c r="D223" s="5">
        <v>1.0469999999999999</v>
      </c>
      <c r="E223" s="5">
        <v>0.47499999999999998</v>
      </c>
      <c r="F223" s="5">
        <v>0.12</v>
      </c>
      <c r="G223" s="5">
        <v>0.12</v>
      </c>
      <c r="H223" s="5">
        <v>8.5000000000000006E-2</v>
      </c>
      <c r="I223" s="5">
        <v>0.372</v>
      </c>
    </row>
    <row r="224" spans="1:9" x14ac:dyDescent="0.25">
      <c r="A224" s="1">
        <v>45748</v>
      </c>
      <c r="B224" s="5">
        <v>5.9139999999999997</v>
      </c>
      <c r="C224" s="5">
        <v>1.202</v>
      </c>
      <c r="D224" s="5">
        <v>1.052</v>
      </c>
      <c r="E224" s="5">
        <v>0.45400000000000001</v>
      </c>
      <c r="F224" s="5">
        <v>0.126</v>
      </c>
      <c r="G224" s="5">
        <v>0.11799999999999999</v>
      </c>
      <c r="H224" s="5">
        <v>0.08</v>
      </c>
      <c r="I224" s="5">
        <v>0.36299999999999999</v>
      </c>
    </row>
    <row r="225" spans="1:9" x14ac:dyDescent="0.25">
      <c r="A225" s="1">
        <v>45778</v>
      </c>
      <c r="B225" s="5">
        <v>5.9109999999999996</v>
      </c>
      <c r="C225" s="5">
        <v>1.159</v>
      </c>
      <c r="D225" s="5">
        <v>1.0389999999999999</v>
      </c>
      <c r="E225" s="5">
        <v>0.47499999999999998</v>
      </c>
      <c r="F225" s="5">
        <v>0.11899999999999999</v>
      </c>
      <c r="G225" s="5">
        <v>0.11899999999999999</v>
      </c>
      <c r="H225" s="5">
        <v>0.08</v>
      </c>
      <c r="I225" s="5">
        <v>0.375</v>
      </c>
    </row>
    <row r="226" spans="1:9" x14ac:dyDescent="0.25">
      <c r="A226" s="1">
        <v>45809</v>
      </c>
      <c r="B226" s="5">
        <v>5.9219999999999997</v>
      </c>
      <c r="C226" s="5">
        <v>1.2030000000000001</v>
      </c>
      <c r="D226" s="5">
        <v>1.0489999999999999</v>
      </c>
      <c r="E226" s="5">
        <v>0.45400000000000001</v>
      </c>
      <c r="F226" s="5">
        <v>0.114</v>
      </c>
      <c r="G226" s="5">
        <v>0.12</v>
      </c>
      <c r="H226" s="5">
        <v>0.08</v>
      </c>
      <c r="I226" s="5">
        <v>0.38</v>
      </c>
    </row>
    <row r="227" spans="1:9" x14ac:dyDescent="0.25">
      <c r="A227" s="1">
        <v>45839</v>
      </c>
      <c r="B227" s="5">
        <v>6.0209999999999999</v>
      </c>
      <c r="C227" s="5">
        <v>1.2170000000000001</v>
      </c>
      <c r="D227" s="5">
        <v>1.0609999999999999</v>
      </c>
      <c r="E227" s="5">
        <v>0.46400000000000002</v>
      </c>
      <c r="F227" s="5">
        <v>0.113</v>
      </c>
      <c r="G227" s="5">
        <v>0.121</v>
      </c>
      <c r="H227" s="5">
        <v>0.08</v>
      </c>
      <c r="I227" s="5">
        <v>0.36499999999999999</v>
      </c>
    </row>
    <row r="228" spans="1:9" x14ac:dyDescent="0.25">
      <c r="A228" s="1">
        <v>45870</v>
      </c>
      <c r="B228" s="5">
        <v>6.0190000000000001</v>
      </c>
      <c r="C228" s="5">
        <v>1.206</v>
      </c>
      <c r="D228" s="5">
        <v>1.0349999999999999</v>
      </c>
      <c r="E228" s="5">
        <v>0.46700000000000003</v>
      </c>
      <c r="F228" s="5">
        <v>0.115</v>
      </c>
      <c r="G228" s="5">
        <v>0.115</v>
      </c>
      <c r="H228" s="5">
        <v>7.8E-2</v>
      </c>
      <c r="I228" s="5">
        <v>0.378</v>
      </c>
    </row>
    <row r="229" spans="1:9" x14ac:dyDescent="0.25">
      <c r="A229" s="1">
        <v>45901</v>
      </c>
      <c r="B229" s="5">
        <v>6.0629999999999997</v>
      </c>
      <c r="C229" s="5">
        <v>1.2070000000000001</v>
      </c>
      <c r="D229" s="5">
        <v>0.996</v>
      </c>
      <c r="E229" s="5">
        <v>0.46200000000000002</v>
      </c>
      <c r="F229" s="5">
        <v>0.122</v>
      </c>
      <c r="G229" s="5">
        <v>0.11799999999999999</v>
      </c>
      <c r="H229" s="5">
        <v>7.6999999999999999E-2</v>
      </c>
      <c r="I229" s="5">
        <v>0.378</v>
      </c>
    </row>
    <row r="230" spans="1:9" x14ac:dyDescent="0.25">
      <c r="A230" s="1">
        <v>45931</v>
      </c>
      <c r="B230" s="5">
        <v>6.0949999999999998</v>
      </c>
      <c r="C230" s="5">
        <v>1.216</v>
      </c>
      <c r="D230" s="5">
        <v>0.96099999999999997</v>
      </c>
      <c r="E230" s="5">
        <v>0.47</v>
      </c>
      <c r="F230" s="5">
        <v>0.122</v>
      </c>
      <c r="G230" s="5">
        <v>0.121</v>
      </c>
      <c r="H230" s="5">
        <v>7.9000000000000001E-2</v>
      </c>
      <c r="I230" s="5">
        <v>0.34799999999999998</v>
      </c>
    </row>
    <row r="231" spans="1:9" x14ac:dyDescent="0.25">
      <c r="A231" s="1">
        <v>45962</v>
      </c>
      <c r="B231" s="5">
        <v>6.0869999999999997</v>
      </c>
      <c r="C231" s="5">
        <v>1.232</v>
      </c>
      <c r="D231" s="5">
        <v>0.94599999999999995</v>
      </c>
      <c r="E231" s="5">
        <v>0.45700000000000002</v>
      </c>
      <c r="F231" s="5">
        <v>0.122</v>
      </c>
      <c r="G231" s="5">
        <v>0.11600000000000001</v>
      </c>
      <c r="H231" s="5">
        <v>7.9000000000000001E-2</v>
      </c>
      <c r="I231" s="5">
        <v>0.34599999999999997</v>
      </c>
    </row>
    <row r="232" spans="1:9" x14ac:dyDescent="0.25">
      <c r="A232" s="1">
        <v>45992</v>
      </c>
      <c r="B232" s="5">
        <v>6.0110000000000001</v>
      </c>
      <c r="C232" s="5">
        <v>1.1579999999999999</v>
      </c>
      <c r="D232" s="5">
        <v>0.93100000000000005</v>
      </c>
      <c r="E232" s="5">
        <v>0.441</v>
      </c>
      <c r="F232" s="5">
        <v>0.121</v>
      </c>
      <c r="G232" s="5">
        <v>0.113</v>
      </c>
      <c r="H232" s="5">
        <v>0.08</v>
      </c>
      <c r="I232" s="5">
        <v>0.36199999999999999</v>
      </c>
    </row>
    <row r="233" spans="1:9" x14ac:dyDescent="0.25">
      <c r="A233" s="1">
        <v>46023</v>
      </c>
      <c r="B233" s="5">
        <v>5.7880000000000003</v>
      </c>
      <c r="C233" s="5">
        <v>1.157</v>
      </c>
      <c r="D233" s="5">
        <v>0.90500000000000003</v>
      </c>
      <c r="E233" s="5">
        <v>0.40899999999999997</v>
      </c>
      <c r="F233" s="5">
        <v>0.113</v>
      </c>
      <c r="G233" s="5">
        <v>0.107</v>
      </c>
      <c r="H233" s="5">
        <v>7.5999999999999998E-2</v>
      </c>
      <c r="I233" s="5">
        <v>0.34799999999999998</v>
      </c>
    </row>
    <row r="234" spans="1:9" x14ac:dyDescent="0.25">
      <c r="A234" s="1">
        <v>46054</v>
      </c>
      <c r="B234" s="5">
        <v>6.0970000000000004</v>
      </c>
      <c r="C234" s="5">
        <v>1.1619999999999999</v>
      </c>
      <c r="D234" s="5">
        <v>0.96199999999999997</v>
      </c>
      <c r="E234" s="5">
        <v>0.42299999999999999</v>
      </c>
      <c r="F234" s="5">
        <v>0.114</v>
      </c>
      <c r="G234" s="5">
        <v>0.10100000000000001</v>
      </c>
      <c r="H234" s="5">
        <v>7.9000000000000001E-2</v>
      </c>
      <c r="I234" s="5">
        <v>0.35499999999999998</v>
      </c>
    </row>
    <row r="235" spans="1:9" x14ac:dyDescent="0.25">
      <c r="A235" s="1">
        <v>46082</v>
      </c>
      <c r="B235" s="5">
        <v>6.1150000000000002</v>
      </c>
      <c r="C235" s="5">
        <v>1.181</v>
      </c>
      <c r="D235" s="5">
        <v>0.98</v>
      </c>
      <c r="E235" s="5">
        <v>0.42899999999999999</v>
      </c>
      <c r="F235" s="5">
        <v>0.11600000000000001</v>
      </c>
      <c r="G235" s="5">
        <v>0.11</v>
      </c>
      <c r="H235" s="5">
        <v>8.1000000000000003E-2</v>
      </c>
      <c r="I235" s="5">
        <v>0.36599999999999999</v>
      </c>
    </row>
    <row r="236" spans="1:9" x14ac:dyDescent="0.25">
      <c r="A236" s="1">
        <v>46113</v>
      </c>
      <c r="B236" s="5">
        <v>6.1280000000000001</v>
      </c>
      <c r="C236" s="5">
        <v>1.2170000000000001</v>
      </c>
      <c r="D236" s="5">
        <v>1.0109999999999999</v>
      </c>
      <c r="E236" s="5">
        <v>0.41299999999999998</v>
      </c>
      <c r="F236" s="5">
        <v>0.11600000000000001</v>
      </c>
      <c r="G236" s="5">
        <v>0.108</v>
      </c>
      <c r="H236" s="5">
        <v>8.2000000000000003E-2</v>
      </c>
      <c r="I236" s="5">
        <v>0.36499999999999999</v>
      </c>
    </row>
    <row r="237" spans="1:9" x14ac:dyDescent="0.25">
      <c r="A237" s="1">
        <v>46143</v>
      </c>
      <c r="B237" s="5">
        <v>0</v>
      </c>
      <c r="C237" s="5">
        <v>0</v>
      </c>
      <c r="D237" s="5">
        <v>0</v>
      </c>
      <c r="E237" s="5">
        <v>0</v>
      </c>
      <c r="F237" s="5">
        <v>0</v>
      </c>
      <c r="G237" s="5">
        <v>0</v>
      </c>
      <c r="H237" s="5">
        <v>0</v>
      </c>
      <c r="I237" s="5">
        <v>0</v>
      </c>
    </row>
    <row r="238" spans="1:9" x14ac:dyDescent="0.25">
      <c r="A238" s="1">
        <v>46174</v>
      </c>
      <c r="B238" s="5">
        <v>0</v>
      </c>
      <c r="C238" s="5">
        <v>0</v>
      </c>
      <c r="D238" s="5">
        <v>0</v>
      </c>
      <c r="E238" s="5">
        <v>0</v>
      </c>
      <c r="F238" s="5">
        <v>0</v>
      </c>
      <c r="G238" s="5">
        <v>0</v>
      </c>
      <c r="H238" s="5">
        <v>0</v>
      </c>
      <c r="I238" s="5">
        <v>0</v>
      </c>
    </row>
    <row r="239" spans="1:9" x14ac:dyDescent="0.25">
      <c r="A239" s="1">
        <v>46204</v>
      </c>
      <c r="B239" s="5">
        <v>0</v>
      </c>
      <c r="C239" s="5">
        <v>0</v>
      </c>
      <c r="D239" s="5">
        <v>0</v>
      </c>
      <c r="E239" s="5">
        <v>0</v>
      </c>
      <c r="F239" s="5">
        <v>0</v>
      </c>
      <c r="G239" s="5">
        <v>0</v>
      </c>
      <c r="H239" s="5">
        <v>0</v>
      </c>
      <c r="I239" s="5">
        <v>0</v>
      </c>
    </row>
    <row r="240" spans="1:9" x14ac:dyDescent="0.25">
      <c r="A240" s="1">
        <v>46235</v>
      </c>
      <c r="B240" s="5">
        <v>0</v>
      </c>
      <c r="C240" s="5">
        <v>0</v>
      </c>
      <c r="D240" s="5">
        <v>0</v>
      </c>
      <c r="E240" s="5">
        <v>0</v>
      </c>
      <c r="F240" s="5">
        <v>0</v>
      </c>
      <c r="G240" s="5">
        <v>0</v>
      </c>
      <c r="H240" s="5">
        <v>0</v>
      </c>
      <c r="I240" s="5">
        <v>0</v>
      </c>
    </row>
    <row r="241" spans="1:9" x14ac:dyDescent="0.25">
      <c r="A241" s="1">
        <v>46266</v>
      </c>
      <c r="B241" s="5">
        <v>0</v>
      </c>
      <c r="C241" s="5">
        <v>0</v>
      </c>
      <c r="D241" s="5">
        <v>0</v>
      </c>
      <c r="E241" s="5">
        <v>0</v>
      </c>
      <c r="F241" s="5">
        <v>0</v>
      </c>
      <c r="G241" s="5">
        <v>0</v>
      </c>
      <c r="H241" s="5">
        <v>0</v>
      </c>
      <c r="I241" s="5">
        <v>0</v>
      </c>
    </row>
    <row r="242" spans="1:9" x14ac:dyDescent="0.25">
      <c r="A242" s="1">
        <v>46296</v>
      </c>
      <c r="B242" s="5">
        <v>0</v>
      </c>
      <c r="C242" s="5">
        <v>0</v>
      </c>
      <c r="D242" s="5">
        <v>0</v>
      </c>
      <c r="E242" s="5">
        <v>0</v>
      </c>
      <c r="F242" s="5">
        <v>0</v>
      </c>
      <c r="G242" s="5">
        <v>0</v>
      </c>
      <c r="H242" s="5">
        <v>0</v>
      </c>
      <c r="I242" s="5">
        <v>0</v>
      </c>
    </row>
    <row r="243" spans="1:9" x14ac:dyDescent="0.25">
      <c r="A243" s="1">
        <v>46327</v>
      </c>
      <c r="B243" s="5">
        <v>0</v>
      </c>
      <c r="C243" s="5">
        <v>0</v>
      </c>
      <c r="D243" s="5">
        <v>0</v>
      </c>
      <c r="E243" s="5">
        <v>0</v>
      </c>
      <c r="F243" s="5">
        <v>0</v>
      </c>
      <c r="G243" s="5">
        <v>0</v>
      </c>
      <c r="H243" s="5">
        <v>0</v>
      </c>
      <c r="I243" s="5">
        <v>0</v>
      </c>
    </row>
    <row r="244" spans="1:9" x14ac:dyDescent="0.25">
      <c r="A244" s="1">
        <v>46357</v>
      </c>
      <c r="B244" s="5">
        <v>0</v>
      </c>
      <c r="C244" s="5">
        <v>0</v>
      </c>
      <c r="D244" s="5">
        <v>0</v>
      </c>
      <c r="E244" s="5">
        <v>0</v>
      </c>
      <c r="F244" s="5">
        <v>0</v>
      </c>
      <c r="G244" s="5">
        <v>0</v>
      </c>
      <c r="H244" s="5">
        <v>0</v>
      </c>
      <c r="I244" s="5">
        <v>0</v>
      </c>
    </row>
    <row r="245" spans="1:9" x14ac:dyDescent="0.25">
      <c r="A245" s="1">
        <v>46388</v>
      </c>
      <c r="B245" s="5">
        <v>0</v>
      </c>
      <c r="C245" s="5">
        <v>0</v>
      </c>
      <c r="D245" s="5">
        <v>0</v>
      </c>
      <c r="E245" s="5">
        <v>0</v>
      </c>
      <c r="F245" s="5">
        <v>0</v>
      </c>
      <c r="G245" s="5">
        <v>0</v>
      </c>
      <c r="H245" s="5">
        <v>0</v>
      </c>
      <c r="I245" s="5">
        <v>0</v>
      </c>
    </row>
    <row r="246" spans="1:9" x14ac:dyDescent="0.25">
      <c r="A246" s="1">
        <v>46419</v>
      </c>
      <c r="B246" s="5">
        <v>0</v>
      </c>
      <c r="C246" s="5">
        <v>0</v>
      </c>
      <c r="D246" s="5">
        <v>0</v>
      </c>
      <c r="E246" s="5">
        <v>0</v>
      </c>
      <c r="F246" s="5">
        <v>0</v>
      </c>
      <c r="G246" s="5">
        <v>0</v>
      </c>
      <c r="H246" s="5">
        <v>0</v>
      </c>
      <c r="I246" s="5">
        <v>0</v>
      </c>
    </row>
    <row r="247" spans="1:9" x14ac:dyDescent="0.25">
      <c r="A247" s="1">
        <v>46447</v>
      </c>
      <c r="B247" s="5">
        <v>0</v>
      </c>
      <c r="C247" s="5">
        <v>0</v>
      </c>
      <c r="D247" s="5">
        <v>0</v>
      </c>
      <c r="E247" s="5">
        <v>0</v>
      </c>
      <c r="F247" s="5">
        <v>0</v>
      </c>
      <c r="G247" s="5">
        <v>0</v>
      </c>
      <c r="H247" s="5">
        <v>0</v>
      </c>
      <c r="I247" s="5">
        <v>0</v>
      </c>
    </row>
    <row r="248" spans="1:9" x14ac:dyDescent="0.25">
      <c r="A248" s="1">
        <v>46478</v>
      </c>
      <c r="B248" s="5">
        <v>0</v>
      </c>
      <c r="C248" s="5">
        <v>0</v>
      </c>
      <c r="D248" s="5">
        <v>0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</row>
    <row r="249" spans="1:9" x14ac:dyDescent="0.25">
      <c r="A249" s="1">
        <v>46508</v>
      </c>
      <c r="B249" s="5">
        <v>0</v>
      </c>
      <c r="C249" s="5">
        <v>0</v>
      </c>
      <c r="D249" s="5">
        <v>0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</row>
    <row r="250" spans="1:9" x14ac:dyDescent="0.25">
      <c r="A250" s="1">
        <v>46539</v>
      </c>
      <c r="B250" s="5">
        <v>0</v>
      </c>
      <c r="C250" s="5">
        <v>0</v>
      </c>
      <c r="D250" s="5">
        <v>0</v>
      </c>
      <c r="E250" s="5">
        <v>0</v>
      </c>
      <c r="F250" s="5">
        <v>0</v>
      </c>
      <c r="G250" s="5">
        <v>0</v>
      </c>
      <c r="H250" s="5">
        <v>0</v>
      </c>
      <c r="I250" s="5">
        <v>0</v>
      </c>
    </row>
    <row r="251" spans="1:9" x14ac:dyDescent="0.25">
      <c r="A251" s="1">
        <v>46569</v>
      </c>
      <c r="B251" s="5">
        <v>0</v>
      </c>
      <c r="C251" s="5">
        <v>0</v>
      </c>
      <c r="D251" s="5">
        <v>0</v>
      </c>
      <c r="E251" s="5">
        <v>0</v>
      </c>
      <c r="F251" s="5">
        <v>0</v>
      </c>
      <c r="G251" s="5">
        <v>0</v>
      </c>
      <c r="H251" s="5">
        <v>0</v>
      </c>
      <c r="I251" s="5">
        <v>0</v>
      </c>
    </row>
    <row r="252" spans="1:9" x14ac:dyDescent="0.25">
      <c r="A252" s="1">
        <v>46600</v>
      </c>
      <c r="B252" s="5">
        <v>0</v>
      </c>
      <c r="C252" s="5">
        <v>0</v>
      </c>
      <c r="D252" s="5">
        <v>0</v>
      </c>
      <c r="E252" s="5">
        <v>0</v>
      </c>
      <c r="F252" s="5">
        <v>0</v>
      </c>
      <c r="G252" s="5">
        <v>0</v>
      </c>
      <c r="H252" s="5">
        <v>0</v>
      </c>
      <c r="I252" s="5">
        <v>0</v>
      </c>
    </row>
    <row r="253" spans="1:9" x14ac:dyDescent="0.25">
      <c r="A253" s="1">
        <v>46631</v>
      </c>
      <c r="B253" s="5">
        <v>0</v>
      </c>
      <c r="C253" s="5">
        <v>0</v>
      </c>
      <c r="D253" s="5">
        <v>0</v>
      </c>
      <c r="E253" s="5">
        <v>0</v>
      </c>
      <c r="F253" s="5">
        <v>0</v>
      </c>
      <c r="G253" s="5">
        <v>0</v>
      </c>
      <c r="H253" s="5">
        <v>0</v>
      </c>
      <c r="I253" s="5">
        <v>0</v>
      </c>
    </row>
    <row r="254" spans="1:9" x14ac:dyDescent="0.25">
      <c r="A254" s="1">
        <v>46661</v>
      </c>
      <c r="B254" s="5">
        <v>0</v>
      </c>
      <c r="C254" s="5">
        <v>0</v>
      </c>
      <c r="D254" s="5">
        <v>0</v>
      </c>
      <c r="E254" s="5">
        <v>0</v>
      </c>
      <c r="F254" s="5">
        <v>0</v>
      </c>
      <c r="G254" s="5">
        <v>0</v>
      </c>
      <c r="H254" s="5">
        <v>0</v>
      </c>
      <c r="I254" s="5">
        <v>0</v>
      </c>
    </row>
    <row r="255" spans="1:9" x14ac:dyDescent="0.25">
      <c r="A255" s="1">
        <v>46692</v>
      </c>
      <c r="B255" s="5">
        <v>0</v>
      </c>
      <c r="C255" s="5">
        <v>0</v>
      </c>
      <c r="D255" s="5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</row>
    <row r="256" spans="1:9" x14ac:dyDescent="0.25">
      <c r="A256" s="1">
        <v>46722</v>
      </c>
      <c r="B256" s="5">
        <v>0</v>
      </c>
      <c r="C256" s="5">
        <v>0</v>
      </c>
      <c r="D256" s="5">
        <v>0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</row>
    <row r="257" spans="1:8" x14ac:dyDescent="0.25">
      <c r="A257" s="1"/>
      <c r="B257" s="5"/>
      <c r="C257" s="5"/>
      <c r="D257" s="268"/>
      <c r="G257" s="30"/>
      <c r="H257" s="13"/>
    </row>
    <row r="258" spans="1:8" x14ac:dyDescent="0.25">
      <c r="A258" s="260" t="s">
        <v>998</v>
      </c>
    </row>
    <row r="259" spans="1:8" x14ac:dyDescent="0.25">
      <c r="A259" s="23" t="str">
        <f>"Note: Petroleum product and other liquids include: gasoline, distillate fuels, hydrocarbon gas liquids, jet fuel, residual fuel oil, unfinished oils, other hydrocarbons/oxygenates, and other oils."</f>
        <v>Note: Petroleum product and other liquids include: gasoline, distillate fuels, hydrocarbon gas liquids, jet fuel, residual fuel oil, unfinished oils, other hydrocarbons/oxygenates, and other oils.</v>
      </c>
    </row>
    <row r="261" spans="1:8" x14ac:dyDescent="0.25">
      <c r="A261" s="3"/>
      <c r="B261" s="4" t="s">
        <v>328</v>
      </c>
    </row>
    <row r="262" spans="1:8" x14ac:dyDescent="0.25">
      <c r="A262" s="13">
        <v>76</v>
      </c>
      <c r="B262">
        <v>0</v>
      </c>
    </row>
    <row r="263" spans="1:8" x14ac:dyDescent="0.25">
      <c r="A263" s="13">
        <v>76</v>
      </c>
      <c r="B263">
        <v>1</v>
      </c>
    </row>
  </sheetData>
  <hyperlinks>
    <hyperlink ref="A3" location="Contents!A1" display="Return to Contents" xr:uid="{500300CF-C742-4AA9-B236-03E4372F71DD}"/>
  </hyperlinks>
  <pageMargins left="0.75" right="0.75" top="1" bottom="1" header="0.5" footer="0.5"/>
  <pageSetup scale="57" fitToHeight="2" orientation="landscape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B3DCE-5E95-4EE8-8334-B560AB45CFB8}">
  <sheetPr codeName="Sheet45">
    <pageSetUpPr fitToPage="1"/>
  </sheetPr>
  <dimension ref="A1:Q263"/>
  <sheetViews>
    <sheetView zoomScale="85" zoomScaleNormal="85" workbookViewId="0"/>
  </sheetViews>
  <sheetFormatPr defaultRowHeight="13.2" x14ac:dyDescent="0.25"/>
  <cols>
    <col min="1" max="1" width="9.33203125" customWidth="1"/>
    <col min="16" max="16" width="28.33203125" customWidth="1"/>
    <col min="17" max="17" width="9.6640625" customWidth="1"/>
  </cols>
  <sheetData>
    <row r="1" spans="1:17" x14ac:dyDescent="0.25">
      <c r="K1" s="87"/>
      <c r="L1" s="87"/>
    </row>
    <row r="2" spans="1:17" ht="15.6" x14ac:dyDescent="0.3">
      <c r="A2" s="31" t="s">
        <v>968</v>
      </c>
      <c r="L2" s="87"/>
    </row>
    <row r="3" spans="1:17" x14ac:dyDescent="0.25">
      <c r="A3" s="16" t="s">
        <v>15</v>
      </c>
      <c r="L3" s="87"/>
    </row>
    <row r="4" spans="1:17" x14ac:dyDescent="0.25">
      <c r="B4" s="270"/>
      <c r="C4" s="270"/>
      <c r="D4" s="270"/>
      <c r="E4" s="270"/>
      <c r="F4" s="270"/>
      <c r="G4" s="270"/>
      <c r="H4" s="270"/>
      <c r="I4" s="270"/>
      <c r="J4" s="270"/>
      <c r="L4" s="87"/>
    </row>
    <row r="5" spans="1:17" x14ac:dyDescent="0.25">
      <c r="B5" s="270"/>
      <c r="C5" s="270"/>
      <c r="D5" s="270"/>
      <c r="E5" s="270"/>
      <c r="F5" s="270"/>
      <c r="G5" s="270"/>
      <c r="H5" s="270"/>
      <c r="I5" s="270"/>
      <c r="J5" s="270"/>
      <c r="P5" s="132" t="s">
        <v>329</v>
      </c>
      <c r="Q5" s="133"/>
    </row>
    <row r="6" spans="1:17" x14ac:dyDescent="0.25">
      <c r="B6" s="270"/>
      <c r="C6" s="270"/>
      <c r="D6" s="270"/>
      <c r="E6" s="270"/>
      <c r="F6" s="270"/>
      <c r="G6" s="270"/>
      <c r="H6" s="270"/>
      <c r="I6" s="270"/>
      <c r="J6" s="270"/>
      <c r="P6" s="267" t="s">
        <v>622</v>
      </c>
      <c r="Q6" s="266" t="s">
        <v>644</v>
      </c>
    </row>
    <row r="7" spans="1:17" x14ac:dyDescent="0.25">
      <c r="B7" s="270"/>
      <c r="C7" s="270"/>
      <c r="D7" s="270"/>
      <c r="E7" s="270"/>
      <c r="F7" s="270"/>
      <c r="G7" s="270"/>
      <c r="H7" s="270"/>
      <c r="I7" s="270"/>
      <c r="J7" s="270"/>
      <c r="P7" s="267" t="s">
        <v>638</v>
      </c>
      <c r="Q7" s="266" t="s">
        <v>645</v>
      </c>
    </row>
    <row r="8" spans="1:17" x14ac:dyDescent="0.25">
      <c r="B8" s="270"/>
      <c r="C8" s="270"/>
      <c r="D8" s="270"/>
      <c r="E8" s="270"/>
      <c r="F8" s="270"/>
      <c r="G8" s="270"/>
      <c r="H8" s="270"/>
      <c r="I8" s="270"/>
      <c r="J8" s="270"/>
      <c r="P8" s="267" t="s">
        <v>639</v>
      </c>
      <c r="Q8" s="266" t="s">
        <v>646</v>
      </c>
    </row>
    <row r="9" spans="1:17" x14ac:dyDescent="0.25">
      <c r="B9" s="270"/>
      <c r="C9" s="270"/>
      <c r="D9" s="270"/>
      <c r="E9" s="270"/>
      <c r="F9" s="270"/>
      <c r="G9" s="270"/>
      <c r="H9" s="270"/>
      <c r="I9" s="270"/>
      <c r="J9" s="270"/>
      <c r="P9" s="267" t="s">
        <v>640</v>
      </c>
      <c r="Q9" s="266" t="s">
        <v>647</v>
      </c>
    </row>
    <row r="10" spans="1:17" x14ac:dyDescent="0.25">
      <c r="B10" s="270"/>
      <c r="C10" s="270"/>
      <c r="D10" s="270"/>
      <c r="E10" s="270"/>
      <c r="F10" s="270"/>
      <c r="G10" s="270"/>
      <c r="H10" s="270"/>
      <c r="I10" s="270"/>
      <c r="J10" s="270"/>
      <c r="P10" s="267" t="s">
        <v>624</v>
      </c>
      <c r="Q10" s="266" t="s">
        <v>648</v>
      </c>
    </row>
    <row r="11" spans="1:17" x14ac:dyDescent="0.25">
      <c r="B11" s="270"/>
      <c r="C11" s="270"/>
      <c r="D11" s="270"/>
      <c r="E11" s="270"/>
      <c r="F11" s="270"/>
      <c r="G11" s="270"/>
      <c r="H11" s="270"/>
      <c r="I11" s="270"/>
      <c r="J11" s="270"/>
      <c r="P11" s="267" t="s">
        <v>623</v>
      </c>
      <c r="Q11" s="266" t="s">
        <v>649</v>
      </c>
    </row>
    <row r="12" spans="1:17" x14ac:dyDescent="0.25">
      <c r="B12" s="270"/>
      <c r="C12" s="270"/>
      <c r="D12" s="270"/>
      <c r="E12" s="270"/>
      <c r="F12" s="270"/>
      <c r="G12" s="270"/>
      <c r="H12" s="270"/>
      <c r="I12" s="270"/>
      <c r="J12" s="270"/>
      <c r="P12" s="267" t="s">
        <v>641</v>
      </c>
      <c r="Q12" s="266" t="s">
        <v>650</v>
      </c>
    </row>
    <row r="13" spans="1:17" x14ac:dyDescent="0.25">
      <c r="B13" s="270"/>
      <c r="C13" s="270"/>
      <c r="D13" s="270"/>
      <c r="E13" s="270"/>
      <c r="F13" s="270"/>
      <c r="G13" s="270"/>
      <c r="H13" s="270"/>
      <c r="I13" s="270"/>
      <c r="J13" s="270"/>
      <c r="P13" s="267" t="s">
        <v>642</v>
      </c>
      <c r="Q13" s="266" t="s">
        <v>651</v>
      </c>
    </row>
    <row r="14" spans="1:17" x14ac:dyDescent="0.25">
      <c r="B14" s="270"/>
      <c r="C14" s="270"/>
      <c r="D14" s="270"/>
      <c r="E14" s="270"/>
      <c r="F14" s="270"/>
      <c r="G14" s="270"/>
      <c r="H14" s="270"/>
      <c r="I14" s="270"/>
      <c r="J14" s="270"/>
      <c r="P14" s="267" t="s">
        <v>627</v>
      </c>
      <c r="Q14" s="266" t="s">
        <v>652</v>
      </c>
    </row>
    <row r="15" spans="1:17" x14ac:dyDescent="0.25">
      <c r="B15" s="270"/>
      <c r="C15" s="270"/>
      <c r="D15" s="270"/>
      <c r="E15" s="270"/>
      <c r="F15" s="270"/>
      <c r="G15" s="270"/>
      <c r="H15" s="270"/>
      <c r="I15" s="270"/>
      <c r="J15" s="270"/>
      <c r="P15" s="267" t="s">
        <v>625</v>
      </c>
      <c r="Q15" s="266" t="s">
        <v>668</v>
      </c>
    </row>
    <row r="16" spans="1:17" ht="14.4" x14ac:dyDescent="0.3">
      <c r="B16" s="270"/>
      <c r="C16" s="270"/>
      <c r="D16" s="270"/>
      <c r="E16" s="270"/>
      <c r="F16" s="270"/>
      <c r="G16" s="270"/>
      <c r="H16" s="270"/>
      <c r="I16" s="270"/>
      <c r="J16" s="270"/>
      <c r="M16" s="397"/>
      <c r="P16" s="267" t="s">
        <v>628</v>
      </c>
      <c r="Q16" s="266" t="s">
        <v>653</v>
      </c>
    </row>
    <row r="17" spans="1:17" x14ac:dyDescent="0.25">
      <c r="B17" s="270"/>
      <c r="C17" s="270"/>
      <c r="D17" s="270"/>
      <c r="E17" s="270"/>
      <c r="F17" s="270"/>
      <c r="G17" s="270"/>
      <c r="H17" s="270"/>
      <c r="I17" s="270"/>
      <c r="J17" s="270"/>
      <c r="P17" s="267" t="s">
        <v>643</v>
      </c>
      <c r="Q17" s="266" t="s">
        <v>654</v>
      </c>
    </row>
    <row r="18" spans="1:17" x14ac:dyDescent="0.25">
      <c r="B18" s="270"/>
      <c r="C18" s="270"/>
      <c r="D18" s="270"/>
      <c r="E18" s="270"/>
      <c r="F18" s="270"/>
      <c r="G18" s="270"/>
      <c r="H18" s="270"/>
      <c r="I18" s="270"/>
      <c r="J18" s="270"/>
    </row>
    <row r="19" spans="1:17" x14ac:dyDescent="0.25">
      <c r="B19" s="270"/>
      <c r="C19" s="270"/>
      <c r="D19" s="270"/>
      <c r="E19" s="270"/>
      <c r="F19" s="270"/>
      <c r="G19" s="270"/>
      <c r="H19" s="270"/>
      <c r="I19" s="270"/>
      <c r="J19" s="270"/>
    </row>
    <row r="20" spans="1:17" x14ac:dyDescent="0.25">
      <c r="B20" s="270"/>
      <c r="C20" s="270"/>
      <c r="D20" s="270"/>
      <c r="E20" s="270"/>
      <c r="F20" s="270"/>
      <c r="G20" s="270"/>
      <c r="H20" s="270"/>
      <c r="I20" s="270"/>
      <c r="J20" s="270"/>
    </row>
    <row r="21" spans="1:17" x14ac:dyDescent="0.25">
      <c r="B21" s="270"/>
      <c r="C21" s="270"/>
      <c r="D21" s="270"/>
      <c r="E21" s="270"/>
      <c r="F21" s="270"/>
      <c r="G21" s="270"/>
      <c r="H21" s="270"/>
      <c r="I21" s="270"/>
      <c r="J21" s="270"/>
    </row>
    <row r="22" spans="1:17" x14ac:dyDescent="0.25">
      <c r="B22" s="270"/>
      <c r="C22" s="270"/>
      <c r="D22" s="270"/>
      <c r="E22" s="270"/>
      <c r="F22" s="270"/>
      <c r="G22" s="270"/>
      <c r="H22" s="270"/>
      <c r="I22" s="270"/>
      <c r="J22" s="270"/>
    </row>
    <row r="23" spans="1:17" x14ac:dyDescent="0.25">
      <c r="B23" s="270"/>
      <c r="C23" s="270"/>
      <c r="D23" s="270"/>
      <c r="E23" s="270"/>
      <c r="F23" s="270"/>
      <c r="G23" s="270"/>
      <c r="H23" s="270"/>
      <c r="I23" s="270"/>
      <c r="J23" s="270"/>
    </row>
    <row r="24" spans="1:17" x14ac:dyDescent="0.25">
      <c r="B24" s="270"/>
      <c r="C24" s="270"/>
      <c r="D24" s="270"/>
      <c r="E24" s="270"/>
      <c r="F24" s="270"/>
      <c r="G24" s="270"/>
      <c r="H24" s="270"/>
      <c r="I24" s="270"/>
      <c r="J24" s="270"/>
    </row>
    <row r="25" spans="1:17" ht="12.75" customHeight="1" x14ac:dyDescent="0.25">
      <c r="B25" s="270"/>
      <c r="C25" s="270"/>
      <c r="D25" s="270"/>
      <c r="E25" s="270"/>
      <c r="F25" s="270"/>
      <c r="G25" s="270"/>
      <c r="H25" s="270"/>
      <c r="I25" s="270"/>
      <c r="J25" s="270"/>
    </row>
    <row r="26" spans="1:17" x14ac:dyDescent="0.25">
      <c r="B26" s="23"/>
      <c r="C26" s="263"/>
      <c r="D26" s="263"/>
      <c r="E26" s="263"/>
    </row>
    <row r="27" spans="1:17" x14ac:dyDescent="0.25">
      <c r="A27" s="2"/>
      <c r="B27" s="26"/>
    </row>
    <row r="28" spans="1:17" x14ac:dyDescent="0.25">
      <c r="A28" s="4"/>
      <c r="B28" s="44" t="s">
        <v>622</v>
      </c>
      <c r="C28" s="54" t="s">
        <v>638</v>
      </c>
      <c r="D28" s="54" t="s">
        <v>639</v>
      </c>
      <c r="E28" s="54" t="s">
        <v>640</v>
      </c>
      <c r="F28" s="54" t="s">
        <v>624</v>
      </c>
      <c r="G28" s="54" t="s">
        <v>623</v>
      </c>
      <c r="H28" s="54" t="s">
        <v>641</v>
      </c>
      <c r="I28" s="54" t="s">
        <v>642</v>
      </c>
      <c r="J28" s="54" t="s">
        <v>627</v>
      </c>
      <c r="K28" s="54" t="s">
        <v>625</v>
      </c>
      <c r="L28" s="54" t="s">
        <v>628</v>
      </c>
      <c r="M28" s="54" t="s">
        <v>643</v>
      </c>
    </row>
    <row r="29" spans="1:17" x14ac:dyDescent="0.25">
      <c r="A29" s="1">
        <f t="shared" ref="A29:A92" si="0">EOMONTH(A30,-1)</f>
        <v>39844</v>
      </c>
      <c r="B29" s="5">
        <v>0.308</v>
      </c>
      <c r="C29" s="5">
        <v>0.45700000000000002</v>
      </c>
      <c r="D29" s="5">
        <v>0.14699999999999999</v>
      </c>
      <c r="E29" s="5">
        <v>1E-3</v>
      </c>
      <c r="F29" s="5">
        <v>6.0000000000000001E-3</v>
      </c>
      <c r="G29" s="5">
        <v>0.108</v>
      </c>
      <c r="H29" s="5">
        <v>5.1769999999999996</v>
      </c>
      <c r="I29" s="5">
        <v>1.1160000000000001</v>
      </c>
      <c r="J29" s="5">
        <v>0.78700000000000003</v>
      </c>
      <c r="K29" s="5">
        <v>0.56799999999999995</v>
      </c>
      <c r="L29" s="5">
        <v>0.82099999999999995</v>
      </c>
      <c r="M29" s="5">
        <v>2.0539999999999998</v>
      </c>
    </row>
    <row r="30" spans="1:17" x14ac:dyDescent="0.25">
      <c r="A30" s="1">
        <f t="shared" si="0"/>
        <v>39872</v>
      </c>
      <c r="B30" s="5">
        <v>0.30499999999999999</v>
      </c>
      <c r="C30" s="5">
        <v>0.54700000000000004</v>
      </c>
      <c r="D30" s="5">
        <v>0.17199999999999999</v>
      </c>
      <c r="E30" s="5">
        <v>1E-3</v>
      </c>
      <c r="F30" s="5">
        <v>0.01</v>
      </c>
      <c r="G30" s="5">
        <v>0.113</v>
      </c>
      <c r="H30" s="5">
        <v>5.2939999999999996</v>
      </c>
      <c r="I30" s="5">
        <v>1.137</v>
      </c>
      <c r="J30" s="5">
        <v>0.79300000000000004</v>
      </c>
      <c r="K30" s="5">
        <v>0.58599999999999997</v>
      </c>
      <c r="L30" s="5">
        <v>0.85799999999999998</v>
      </c>
      <c r="M30" s="5">
        <v>2.0739999999999998</v>
      </c>
    </row>
    <row r="31" spans="1:17" x14ac:dyDescent="0.25">
      <c r="A31" s="1">
        <f t="shared" si="0"/>
        <v>39903</v>
      </c>
      <c r="B31" s="5">
        <v>0.315</v>
      </c>
      <c r="C31" s="5">
        <v>0.65600000000000003</v>
      </c>
      <c r="D31" s="5">
        <v>0.19500000000000001</v>
      </c>
      <c r="E31" s="5">
        <v>1E-3</v>
      </c>
      <c r="F31" s="5">
        <v>1.2E-2</v>
      </c>
      <c r="G31" s="5">
        <v>0.12</v>
      </c>
      <c r="H31" s="5">
        <v>5.3209999999999997</v>
      </c>
      <c r="I31" s="5">
        <v>1.202</v>
      </c>
      <c r="J31" s="5">
        <v>0.747</v>
      </c>
      <c r="K31" s="5">
        <v>0.59699999999999998</v>
      </c>
      <c r="L31" s="5">
        <v>0.88500000000000001</v>
      </c>
      <c r="M31" s="5">
        <v>2.0019999999999998</v>
      </c>
    </row>
    <row r="32" spans="1:17" x14ac:dyDescent="0.25">
      <c r="A32" s="1">
        <f t="shared" si="0"/>
        <v>39933</v>
      </c>
      <c r="B32" s="5">
        <v>0.316</v>
      </c>
      <c r="C32" s="5">
        <v>0.82299999999999995</v>
      </c>
      <c r="D32" s="5">
        <v>0.22600000000000001</v>
      </c>
      <c r="E32" s="5">
        <v>1E-3</v>
      </c>
      <c r="F32" s="5">
        <v>1.4999999999999999E-2</v>
      </c>
      <c r="G32" s="5">
        <v>0.129</v>
      </c>
      <c r="H32" s="5">
        <v>5.27</v>
      </c>
      <c r="I32" s="5">
        <v>1.2889999999999999</v>
      </c>
      <c r="J32" s="5">
        <v>0.74</v>
      </c>
      <c r="K32" s="5">
        <v>0.57299999999999995</v>
      </c>
      <c r="L32" s="5">
        <v>0.89</v>
      </c>
      <c r="M32" s="5">
        <v>2.0289999999999999</v>
      </c>
    </row>
    <row r="33" spans="1:13" x14ac:dyDescent="0.25">
      <c r="A33" s="1">
        <f t="shared" si="0"/>
        <v>39964</v>
      </c>
      <c r="B33" s="5">
        <v>0.32700000000000001</v>
      </c>
      <c r="C33" s="5">
        <v>0.97799999999999998</v>
      </c>
      <c r="D33" s="5">
        <v>0.24299999999999999</v>
      </c>
      <c r="E33" s="5">
        <v>1E-3</v>
      </c>
      <c r="F33" s="5">
        <v>2.1000000000000001E-2</v>
      </c>
      <c r="G33" s="5">
        <v>0.13300000000000001</v>
      </c>
      <c r="H33" s="5">
        <v>5.1719999999999997</v>
      </c>
      <c r="I33" s="5">
        <v>1.35</v>
      </c>
      <c r="J33" s="5">
        <v>0.75700000000000001</v>
      </c>
      <c r="K33" s="5">
        <v>0.58399999999999996</v>
      </c>
      <c r="L33" s="5">
        <v>0.88900000000000001</v>
      </c>
      <c r="M33" s="5">
        <v>2.032</v>
      </c>
    </row>
    <row r="34" spans="1:13" x14ac:dyDescent="0.25">
      <c r="A34" s="1">
        <f t="shared" si="0"/>
        <v>39994</v>
      </c>
      <c r="B34" s="5">
        <v>0.33</v>
      </c>
      <c r="C34" s="5">
        <v>1.159</v>
      </c>
      <c r="D34" s="5">
        <v>0.26500000000000001</v>
      </c>
      <c r="E34" s="5">
        <v>1E-3</v>
      </c>
      <c r="F34" s="5">
        <v>2.7E-2</v>
      </c>
      <c r="G34" s="5">
        <v>0.13700000000000001</v>
      </c>
      <c r="H34" s="5">
        <v>5.0999999999999996</v>
      </c>
      <c r="I34" s="5">
        <v>1.425</v>
      </c>
      <c r="J34" s="5">
        <v>0.76600000000000001</v>
      </c>
      <c r="K34" s="5">
        <v>0.57699999999999996</v>
      </c>
      <c r="L34" s="5">
        <v>0.90500000000000003</v>
      </c>
      <c r="M34" s="5">
        <v>1.978</v>
      </c>
    </row>
    <row r="35" spans="1:13" x14ac:dyDescent="0.25">
      <c r="A35" s="1">
        <f t="shared" si="0"/>
        <v>40025</v>
      </c>
      <c r="B35" s="5">
        <v>0.33</v>
      </c>
      <c r="C35" s="5">
        <v>1.3049999999999999</v>
      </c>
      <c r="D35" s="5">
        <v>0.46700000000000003</v>
      </c>
      <c r="E35" s="5">
        <v>1E-3</v>
      </c>
      <c r="F35" s="5">
        <v>3.6999999999999998E-2</v>
      </c>
      <c r="G35" s="5">
        <v>0.14699999999999999</v>
      </c>
      <c r="H35" s="5">
        <v>5.0419999999999998</v>
      </c>
      <c r="I35" s="5">
        <v>1.391</v>
      </c>
      <c r="J35" s="5">
        <v>0.755</v>
      </c>
      <c r="K35" s="5">
        <v>0.57199999999999995</v>
      </c>
      <c r="L35" s="5">
        <v>0.92600000000000005</v>
      </c>
      <c r="M35" s="5">
        <v>1.966</v>
      </c>
    </row>
    <row r="36" spans="1:13" x14ac:dyDescent="0.25">
      <c r="A36" s="1">
        <f t="shared" si="0"/>
        <v>40056</v>
      </c>
      <c r="B36" s="5">
        <v>0.33300000000000002</v>
      </c>
      <c r="C36" s="5">
        <v>1.5309999999999999</v>
      </c>
      <c r="D36" s="5">
        <v>0.47399999999999998</v>
      </c>
      <c r="E36" s="5">
        <v>1E-3</v>
      </c>
      <c r="F36" s="5">
        <v>4.8000000000000001E-2</v>
      </c>
      <c r="G36" s="5">
        <v>0.151</v>
      </c>
      <c r="H36" s="5">
        <v>4.96</v>
      </c>
      <c r="I36" s="5">
        <v>1.599</v>
      </c>
      <c r="J36" s="5">
        <v>0.75</v>
      </c>
      <c r="K36" s="5">
        <v>0.57999999999999996</v>
      </c>
      <c r="L36" s="5">
        <v>0.89300000000000002</v>
      </c>
      <c r="M36" s="5">
        <v>1.9590000000000001</v>
      </c>
    </row>
    <row r="37" spans="1:13" x14ac:dyDescent="0.25">
      <c r="A37" s="1">
        <f t="shared" si="0"/>
        <v>40086</v>
      </c>
      <c r="B37" s="5">
        <v>0.33400000000000002</v>
      </c>
      <c r="C37" s="5">
        <v>1.742</v>
      </c>
      <c r="D37" s="5">
        <v>0.48599999999999999</v>
      </c>
      <c r="E37" s="5">
        <v>1E-3</v>
      </c>
      <c r="F37" s="5">
        <v>6.0999999999999999E-2</v>
      </c>
      <c r="G37" s="5">
        <v>0.155</v>
      </c>
      <c r="H37" s="5">
        <v>4.8890000000000002</v>
      </c>
      <c r="I37" s="5">
        <v>1.143</v>
      </c>
      <c r="J37" s="5">
        <v>0.70199999999999996</v>
      </c>
      <c r="K37" s="5">
        <v>0.57699999999999996</v>
      </c>
      <c r="L37" s="5">
        <v>0.88700000000000001</v>
      </c>
      <c r="M37" s="5">
        <v>1.9470000000000001</v>
      </c>
    </row>
    <row r="38" spans="1:13" x14ac:dyDescent="0.25">
      <c r="A38" s="1">
        <f t="shared" si="0"/>
        <v>40117</v>
      </c>
      <c r="B38" s="5">
        <v>0.33900000000000002</v>
      </c>
      <c r="C38" s="5">
        <v>2.0409999999999999</v>
      </c>
      <c r="D38" s="5">
        <v>0.48799999999999999</v>
      </c>
      <c r="E38" s="5">
        <v>1E-3</v>
      </c>
      <c r="F38" s="5">
        <v>8.6999999999999994E-2</v>
      </c>
      <c r="G38" s="5">
        <v>0.152</v>
      </c>
      <c r="H38" s="5">
        <v>4.92</v>
      </c>
      <c r="I38" s="5">
        <v>1.591</v>
      </c>
      <c r="J38" s="5">
        <v>0.71699999999999997</v>
      </c>
      <c r="K38" s="5">
        <v>0.55900000000000005</v>
      </c>
      <c r="L38" s="5">
        <v>0.93500000000000005</v>
      </c>
      <c r="M38" s="5">
        <v>1.9350000000000001</v>
      </c>
    </row>
    <row r="39" spans="1:13" x14ac:dyDescent="0.25">
      <c r="A39" s="1">
        <f t="shared" si="0"/>
        <v>40147</v>
      </c>
      <c r="B39" s="5">
        <v>0.34200000000000003</v>
      </c>
      <c r="C39" s="5">
        <v>2.331</v>
      </c>
      <c r="D39" s="5">
        <v>0.495</v>
      </c>
      <c r="E39" s="5">
        <v>1E-3</v>
      </c>
      <c r="F39" s="5">
        <v>0.127</v>
      </c>
      <c r="G39" s="5">
        <v>0.158</v>
      </c>
      <c r="H39" s="5">
        <v>4.9020000000000001</v>
      </c>
      <c r="I39" s="5">
        <v>1.7789999999999999</v>
      </c>
      <c r="J39" s="5">
        <v>0.72099999999999997</v>
      </c>
      <c r="K39" s="5">
        <v>0.56799999999999995</v>
      </c>
      <c r="L39" s="5">
        <v>0.96599999999999997</v>
      </c>
      <c r="M39" s="5">
        <v>1.9379999999999999</v>
      </c>
    </row>
    <row r="40" spans="1:13" x14ac:dyDescent="0.25">
      <c r="A40" s="1">
        <f t="shared" si="0"/>
        <v>40178</v>
      </c>
      <c r="B40" s="5">
        <v>0.33500000000000002</v>
      </c>
      <c r="C40" s="5">
        <v>2.3889999999999998</v>
      </c>
      <c r="D40" s="5">
        <v>0.48699999999999999</v>
      </c>
      <c r="E40" s="5">
        <v>1E-3</v>
      </c>
      <c r="F40" s="5">
        <v>0.126</v>
      </c>
      <c r="G40" s="5">
        <v>0.156</v>
      </c>
      <c r="H40" s="5">
        <v>4.88</v>
      </c>
      <c r="I40" s="5">
        <v>1.819</v>
      </c>
      <c r="J40" s="5">
        <v>0.68700000000000006</v>
      </c>
      <c r="K40" s="5">
        <v>0.55500000000000005</v>
      </c>
      <c r="L40" s="5">
        <v>0.99199999999999999</v>
      </c>
      <c r="M40" s="5">
        <v>1.8859999999999999</v>
      </c>
    </row>
    <row r="41" spans="1:13" x14ac:dyDescent="0.25">
      <c r="A41" s="1">
        <f t="shared" si="0"/>
        <v>40209</v>
      </c>
      <c r="B41" s="5">
        <v>0.34899999999999998</v>
      </c>
      <c r="C41" s="5">
        <v>2.6259999999999999</v>
      </c>
      <c r="D41" s="5">
        <v>0.55200000000000005</v>
      </c>
      <c r="E41" s="5">
        <v>1E-3</v>
      </c>
      <c r="F41" s="5">
        <v>0.13800000000000001</v>
      </c>
      <c r="G41" s="5">
        <v>0.156</v>
      </c>
      <c r="H41" s="5">
        <v>4.9690000000000003</v>
      </c>
      <c r="I41" s="5">
        <v>1.8140000000000001</v>
      </c>
      <c r="J41" s="5">
        <v>0.67800000000000005</v>
      </c>
      <c r="K41" s="5">
        <v>0.57699999999999996</v>
      </c>
      <c r="L41" s="5">
        <v>1.0329999999999999</v>
      </c>
      <c r="M41" s="5">
        <v>1.8779999999999999</v>
      </c>
    </row>
    <row r="42" spans="1:13" x14ac:dyDescent="0.25">
      <c r="A42" s="1">
        <f t="shared" si="0"/>
        <v>40237</v>
      </c>
      <c r="B42" s="5">
        <v>0.36899999999999999</v>
      </c>
      <c r="C42" s="5">
        <v>2.855</v>
      </c>
      <c r="D42" s="5">
        <v>0.67300000000000004</v>
      </c>
      <c r="E42" s="5">
        <v>1E-3</v>
      </c>
      <c r="F42" s="5">
        <v>0.14899999999999999</v>
      </c>
      <c r="G42" s="5">
        <v>0.16700000000000001</v>
      </c>
      <c r="H42" s="5">
        <v>5.0119999999999996</v>
      </c>
      <c r="I42" s="5">
        <v>1.841</v>
      </c>
      <c r="J42" s="5">
        <v>0.68</v>
      </c>
      <c r="K42" s="5">
        <v>0.58499999999999996</v>
      </c>
      <c r="L42" s="5">
        <v>1.079</v>
      </c>
      <c r="M42" s="5">
        <v>1.946</v>
      </c>
    </row>
    <row r="43" spans="1:13" x14ac:dyDescent="0.25">
      <c r="A43" s="1">
        <f t="shared" si="0"/>
        <v>40268</v>
      </c>
      <c r="B43" s="5">
        <v>0.374</v>
      </c>
      <c r="C43" s="5">
        <v>3.2559999999999998</v>
      </c>
      <c r="D43" s="5">
        <v>0.78600000000000003</v>
      </c>
      <c r="E43" s="5">
        <v>1E-3</v>
      </c>
      <c r="F43" s="5">
        <v>0.16300000000000001</v>
      </c>
      <c r="G43" s="5">
        <v>0.17899999999999999</v>
      </c>
      <c r="H43" s="5">
        <v>5.1260000000000003</v>
      </c>
      <c r="I43" s="5">
        <v>1.8979999999999999</v>
      </c>
      <c r="J43" s="5">
        <v>0.65700000000000003</v>
      </c>
      <c r="K43" s="5">
        <v>0.58799999999999997</v>
      </c>
      <c r="L43" s="5">
        <v>1.0940000000000001</v>
      </c>
      <c r="M43" s="5">
        <v>2.069</v>
      </c>
    </row>
    <row r="44" spans="1:13" x14ac:dyDescent="0.25">
      <c r="A44" s="1">
        <f t="shared" si="0"/>
        <v>40298</v>
      </c>
      <c r="B44" s="5">
        <v>0.38700000000000001</v>
      </c>
      <c r="C44" s="5">
        <v>3.359</v>
      </c>
      <c r="D44" s="5">
        <v>0.88900000000000001</v>
      </c>
      <c r="E44" s="5">
        <v>1E-3</v>
      </c>
      <c r="F44" s="5">
        <v>0.182</v>
      </c>
      <c r="G44" s="5">
        <v>0.188</v>
      </c>
      <c r="H44" s="5">
        <v>4.9400000000000004</v>
      </c>
      <c r="I44" s="5">
        <v>2.0019999999999998</v>
      </c>
      <c r="J44" s="5">
        <v>0.66900000000000004</v>
      </c>
      <c r="K44" s="5">
        <v>0.59899999999999998</v>
      </c>
      <c r="L44" s="5">
        <v>1.089</v>
      </c>
      <c r="M44" s="5">
        <v>2.0369999999999999</v>
      </c>
    </row>
    <row r="45" spans="1:13" x14ac:dyDescent="0.25">
      <c r="A45" s="1">
        <f t="shared" si="0"/>
        <v>40329</v>
      </c>
      <c r="B45" s="5">
        <v>0.42199999999999999</v>
      </c>
      <c r="C45" s="5">
        <v>3.5859999999999999</v>
      </c>
      <c r="D45" s="5">
        <v>1.0509999999999999</v>
      </c>
      <c r="E45" s="5">
        <v>1E-3</v>
      </c>
      <c r="F45" s="5">
        <v>0.223</v>
      </c>
      <c r="G45" s="5">
        <v>0.20200000000000001</v>
      </c>
      <c r="H45" s="5">
        <v>5.2469999999999999</v>
      </c>
      <c r="I45" s="5">
        <v>2.0310000000000001</v>
      </c>
      <c r="J45" s="5">
        <v>0.66600000000000004</v>
      </c>
      <c r="K45" s="5">
        <v>0.60599999999999998</v>
      </c>
      <c r="L45" s="5">
        <v>1.2130000000000001</v>
      </c>
      <c r="M45" s="5">
        <v>2.0299999999999998</v>
      </c>
    </row>
    <row r="46" spans="1:13" x14ac:dyDescent="0.25">
      <c r="A46" s="1">
        <f t="shared" si="0"/>
        <v>40359</v>
      </c>
      <c r="B46" s="5">
        <v>0.433</v>
      </c>
      <c r="C46" s="5">
        <v>3.9590000000000001</v>
      </c>
      <c r="D46" s="5">
        <v>1.1639999999999999</v>
      </c>
      <c r="E46" s="5">
        <v>1E-3</v>
      </c>
      <c r="F46" s="5">
        <v>0.27200000000000002</v>
      </c>
      <c r="G46" s="5">
        <v>0.214</v>
      </c>
      <c r="H46" s="5">
        <v>5.2119999999999997</v>
      </c>
      <c r="I46" s="5">
        <v>2.0750000000000002</v>
      </c>
      <c r="J46" s="5">
        <v>0.66900000000000004</v>
      </c>
      <c r="K46" s="5">
        <v>0.59599999999999997</v>
      </c>
      <c r="L46" s="5">
        <v>1.167</v>
      </c>
      <c r="M46" s="5">
        <v>2.048</v>
      </c>
    </row>
    <row r="47" spans="1:13" x14ac:dyDescent="0.25">
      <c r="A47" s="1">
        <f t="shared" si="0"/>
        <v>40390</v>
      </c>
      <c r="B47" s="5">
        <v>0.45</v>
      </c>
      <c r="C47" s="5">
        <v>4.2629999999999999</v>
      </c>
      <c r="D47" s="5">
        <v>1.276</v>
      </c>
      <c r="E47" s="5">
        <v>1E-3</v>
      </c>
      <c r="F47" s="5">
        <v>0.28699999999999998</v>
      </c>
      <c r="G47" s="5">
        <v>0.22600000000000001</v>
      </c>
      <c r="H47" s="5">
        <v>5.35</v>
      </c>
      <c r="I47" s="5">
        <v>2.145</v>
      </c>
      <c r="J47" s="5">
        <v>0.67600000000000005</v>
      </c>
      <c r="K47" s="5">
        <v>0.55600000000000005</v>
      </c>
      <c r="L47" s="5">
        <v>1.175</v>
      </c>
      <c r="M47" s="5">
        <v>2.1059999999999999</v>
      </c>
    </row>
    <row r="48" spans="1:13" x14ac:dyDescent="0.25">
      <c r="A48" s="1">
        <f t="shared" si="0"/>
        <v>40421</v>
      </c>
      <c r="B48" s="5">
        <v>0.46500000000000002</v>
      </c>
      <c r="C48" s="5">
        <v>4.5149999999999997</v>
      </c>
      <c r="D48" s="5">
        <v>1.417</v>
      </c>
      <c r="E48" s="5">
        <v>1E-3</v>
      </c>
      <c r="F48" s="5">
        <v>0.32400000000000001</v>
      </c>
      <c r="G48" s="5">
        <v>0.23400000000000001</v>
      </c>
      <c r="H48" s="5">
        <v>5.415</v>
      </c>
      <c r="I48" s="5">
        <v>2.2330000000000001</v>
      </c>
      <c r="J48" s="5">
        <v>0.66300000000000003</v>
      </c>
      <c r="K48" s="5">
        <v>0.61099999999999999</v>
      </c>
      <c r="L48" s="5">
        <v>1.1339999999999999</v>
      </c>
      <c r="M48" s="5">
        <v>2.08</v>
      </c>
    </row>
    <row r="49" spans="1:13" x14ac:dyDescent="0.25">
      <c r="A49" s="1">
        <f t="shared" si="0"/>
        <v>40451</v>
      </c>
      <c r="B49" s="5">
        <v>0.49199999999999999</v>
      </c>
      <c r="C49" s="5">
        <v>4.7320000000000002</v>
      </c>
      <c r="D49" s="5">
        <v>1.631</v>
      </c>
      <c r="E49" s="5">
        <v>1E-3</v>
      </c>
      <c r="F49" s="5">
        <v>0.373</v>
      </c>
      <c r="G49" s="5">
        <v>0.251</v>
      </c>
      <c r="H49" s="5">
        <v>5.5960000000000001</v>
      </c>
      <c r="I49" s="5">
        <v>2.2639999999999998</v>
      </c>
      <c r="J49" s="5">
        <v>0.68899999999999995</v>
      </c>
      <c r="K49" s="5">
        <v>0.61299999999999999</v>
      </c>
      <c r="L49" s="5">
        <v>1.1659999999999999</v>
      </c>
      <c r="M49" s="5">
        <v>2.1150000000000002</v>
      </c>
    </row>
    <row r="50" spans="1:13" x14ac:dyDescent="0.25">
      <c r="A50" s="1">
        <f t="shared" si="0"/>
        <v>40482</v>
      </c>
      <c r="B50" s="5">
        <v>0.51800000000000002</v>
      </c>
      <c r="C50" s="5">
        <v>4.8209999999999997</v>
      </c>
      <c r="D50" s="5">
        <v>1.8939999999999999</v>
      </c>
      <c r="E50" s="5">
        <v>1E-3</v>
      </c>
      <c r="F50" s="5">
        <v>0.41699999999999998</v>
      </c>
      <c r="G50" s="5">
        <v>0.253</v>
      </c>
      <c r="H50" s="5">
        <v>5.6020000000000003</v>
      </c>
      <c r="I50" s="5">
        <v>2.2890000000000001</v>
      </c>
      <c r="J50" s="5">
        <v>0.68100000000000005</v>
      </c>
      <c r="K50" s="5">
        <v>0.61099999999999999</v>
      </c>
      <c r="L50" s="5">
        <v>1.1739999999999999</v>
      </c>
      <c r="M50" s="5">
        <v>2.1230000000000002</v>
      </c>
    </row>
    <row r="51" spans="1:13" x14ac:dyDescent="0.25">
      <c r="A51" s="1">
        <f t="shared" si="0"/>
        <v>40512</v>
      </c>
      <c r="B51" s="5">
        <v>0.52500000000000002</v>
      </c>
      <c r="C51" s="5">
        <v>5.2290000000000001</v>
      </c>
      <c r="D51" s="5">
        <v>2.044</v>
      </c>
      <c r="E51" s="5">
        <v>1E-3</v>
      </c>
      <c r="F51" s="5">
        <v>0.46700000000000003</v>
      </c>
      <c r="G51" s="5">
        <v>0.27400000000000002</v>
      </c>
      <c r="H51" s="5">
        <v>5.6710000000000003</v>
      </c>
      <c r="I51" s="5">
        <v>2.323</v>
      </c>
      <c r="J51" s="5">
        <v>0.72499999999999998</v>
      </c>
      <c r="K51" s="5">
        <v>0.61899999999999999</v>
      </c>
      <c r="L51" s="5">
        <v>1.2190000000000001</v>
      </c>
      <c r="M51" s="5">
        <v>2.2309999999999999</v>
      </c>
    </row>
    <row r="52" spans="1:13" x14ac:dyDescent="0.25">
      <c r="A52" s="1">
        <f t="shared" si="0"/>
        <v>40543</v>
      </c>
      <c r="B52" s="5">
        <v>0.53100000000000003</v>
      </c>
      <c r="C52" s="5">
        <v>5.6020000000000003</v>
      </c>
      <c r="D52" s="5">
        <v>2.165</v>
      </c>
      <c r="E52" s="5">
        <v>1E-3</v>
      </c>
      <c r="F52" s="5">
        <v>0.60499999999999998</v>
      </c>
      <c r="G52" s="5">
        <v>0.26200000000000001</v>
      </c>
      <c r="H52" s="5">
        <v>5.6980000000000004</v>
      </c>
      <c r="I52" s="5">
        <v>2.3849999999999998</v>
      </c>
      <c r="J52" s="5">
        <v>0.66900000000000004</v>
      </c>
      <c r="K52" s="5">
        <v>0.625</v>
      </c>
      <c r="L52" s="5">
        <v>1.276</v>
      </c>
      <c r="M52" s="5">
        <v>2.177</v>
      </c>
    </row>
    <row r="53" spans="1:13" x14ac:dyDescent="0.25">
      <c r="A53" s="1">
        <f t="shared" si="0"/>
        <v>40574</v>
      </c>
      <c r="B53" s="5">
        <v>0.54200000000000004</v>
      </c>
      <c r="C53" s="5">
        <v>5.8120000000000003</v>
      </c>
      <c r="D53" s="5">
        <v>2.1789999999999998</v>
      </c>
      <c r="E53" s="5">
        <v>0</v>
      </c>
      <c r="F53" s="5">
        <v>0.67300000000000004</v>
      </c>
      <c r="G53" s="5">
        <v>0.26100000000000001</v>
      </c>
      <c r="H53" s="5">
        <v>5.6079999999999997</v>
      </c>
      <c r="I53" s="5">
        <v>2.3849999999999998</v>
      </c>
      <c r="J53" s="5">
        <v>0.64</v>
      </c>
      <c r="K53" s="5">
        <v>0.60899999999999999</v>
      </c>
      <c r="L53" s="5">
        <v>1.32</v>
      </c>
      <c r="M53" s="5">
        <v>2.1469999999999998</v>
      </c>
    </row>
    <row r="54" spans="1:13" x14ac:dyDescent="0.25">
      <c r="A54" s="1">
        <f t="shared" si="0"/>
        <v>40602</v>
      </c>
      <c r="B54" s="5">
        <v>0.50900000000000001</v>
      </c>
      <c r="C54" s="5">
        <v>6.01</v>
      </c>
      <c r="D54" s="5">
        <v>2.4620000000000002</v>
      </c>
      <c r="E54" s="5">
        <v>0</v>
      </c>
      <c r="F54" s="5">
        <v>0.71899999999999997</v>
      </c>
      <c r="G54" s="5">
        <v>0.26800000000000002</v>
      </c>
      <c r="H54" s="5">
        <v>5.2779999999999996</v>
      </c>
      <c r="I54" s="5">
        <v>2.36</v>
      </c>
      <c r="J54" s="5">
        <v>0.626</v>
      </c>
      <c r="K54" s="5">
        <v>0.60299999999999998</v>
      </c>
      <c r="L54" s="5">
        <v>1.2509999999999999</v>
      </c>
      <c r="M54" s="5">
        <v>2.165</v>
      </c>
    </row>
    <row r="55" spans="1:13" x14ac:dyDescent="0.25">
      <c r="A55" s="1">
        <f t="shared" si="0"/>
        <v>40633</v>
      </c>
      <c r="B55" s="5">
        <v>0.59599999999999997</v>
      </c>
      <c r="C55" s="5">
        <v>6.5289999999999999</v>
      </c>
      <c r="D55" s="5">
        <v>2.75</v>
      </c>
      <c r="E55" s="5">
        <v>0</v>
      </c>
      <c r="F55" s="5">
        <v>0.73799999999999999</v>
      </c>
      <c r="G55" s="5">
        <v>0.28599999999999998</v>
      </c>
      <c r="H55" s="5">
        <v>5.7830000000000004</v>
      </c>
      <c r="I55" s="5">
        <v>2.4279999999999999</v>
      </c>
      <c r="J55" s="5">
        <v>0.67300000000000004</v>
      </c>
      <c r="K55" s="5">
        <v>0.63700000000000001</v>
      </c>
      <c r="L55" s="5">
        <v>1.23</v>
      </c>
      <c r="M55" s="5">
        <v>2.2679999999999998</v>
      </c>
    </row>
    <row r="56" spans="1:13" x14ac:dyDescent="0.25">
      <c r="A56" s="1">
        <f t="shared" si="0"/>
        <v>40663</v>
      </c>
      <c r="B56" s="5">
        <v>0.60599999999999998</v>
      </c>
      <c r="C56" s="5">
        <v>6.8209999999999997</v>
      </c>
      <c r="D56" s="5">
        <v>2.9889999999999999</v>
      </c>
      <c r="E56" s="5">
        <v>0</v>
      </c>
      <c r="F56" s="5">
        <v>0.86899999999999999</v>
      </c>
      <c r="G56" s="5">
        <v>0.28499999999999998</v>
      </c>
      <c r="H56" s="5">
        <v>5.8550000000000004</v>
      </c>
      <c r="I56" s="5">
        <v>2.5470000000000002</v>
      </c>
      <c r="J56" s="5">
        <v>0.68200000000000005</v>
      </c>
      <c r="K56" s="5">
        <v>0.64400000000000002</v>
      </c>
      <c r="L56" s="5">
        <v>1.3149999999999999</v>
      </c>
      <c r="M56" s="5">
        <v>2.3149999999999999</v>
      </c>
    </row>
    <row r="57" spans="1:13" x14ac:dyDescent="0.25">
      <c r="A57" s="1">
        <f t="shared" si="0"/>
        <v>40694</v>
      </c>
      <c r="B57" s="5">
        <v>0.63900000000000001</v>
      </c>
      <c r="C57" s="5">
        <v>7.0529999999999999</v>
      </c>
      <c r="D57" s="5">
        <v>3.2240000000000002</v>
      </c>
      <c r="E57" s="5">
        <v>0</v>
      </c>
      <c r="F57" s="5">
        <v>0.93600000000000005</v>
      </c>
      <c r="G57" s="5">
        <v>0.29499999999999998</v>
      </c>
      <c r="H57" s="5">
        <v>5.93</v>
      </c>
      <c r="I57" s="5">
        <v>2.5499999999999998</v>
      </c>
      <c r="J57" s="5">
        <v>0.69799999999999995</v>
      </c>
      <c r="K57" s="5">
        <v>0.628</v>
      </c>
      <c r="L57" s="5">
        <v>1.254</v>
      </c>
      <c r="M57" s="5">
        <v>2.3290000000000002</v>
      </c>
    </row>
    <row r="58" spans="1:13" x14ac:dyDescent="0.25">
      <c r="A58" s="1">
        <f t="shared" si="0"/>
        <v>40724</v>
      </c>
      <c r="B58" s="5">
        <v>0.68400000000000005</v>
      </c>
      <c r="C58" s="5">
        <v>6.9669999999999996</v>
      </c>
      <c r="D58" s="5">
        <v>3.4569999999999999</v>
      </c>
      <c r="E58" s="5">
        <v>8.0000000000000002E-3</v>
      </c>
      <c r="F58" s="5">
        <v>0.98799999999999999</v>
      </c>
      <c r="G58" s="5">
        <v>0.32500000000000001</v>
      </c>
      <c r="H58" s="5">
        <v>5.85</v>
      </c>
      <c r="I58" s="5">
        <v>2.5529999999999999</v>
      </c>
      <c r="J58" s="5">
        <v>0.66600000000000004</v>
      </c>
      <c r="K58" s="5">
        <v>0.65500000000000003</v>
      </c>
      <c r="L58" s="5">
        <v>1.222</v>
      </c>
      <c r="M58" s="5">
        <v>2.3109999999999999</v>
      </c>
    </row>
    <row r="59" spans="1:13" x14ac:dyDescent="0.25">
      <c r="A59" s="1">
        <f t="shared" si="0"/>
        <v>40755</v>
      </c>
      <c r="B59" s="5">
        <v>0.72499999999999998</v>
      </c>
      <c r="C59" s="5">
        <v>7.14</v>
      </c>
      <c r="D59" s="5">
        <v>3.254</v>
      </c>
      <c r="E59" s="5">
        <v>8.9999999999999993E-3</v>
      </c>
      <c r="F59" s="5">
        <v>1.091</v>
      </c>
      <c r="G59" s="5">
        <v>0.36399999999999999</v>
      </c>
      <c r="H59" s="5">
        <v>5.8280000000000003</v>
      </c>
      <c r="I59" s="5">
        <v>2.5840000000000001</v>
      </c>
      <c r="J59" s="5">
        <v>0.68899999999999995</v>
      </c>
      <c r="K59" s="5">
        <v>0.66100000000000003</v>
      </c>
      <c r="L59" s="5">
        <v>1.224</v>
      </c>
      <c r="M59" s="5">
        <v>2.2719999999999998</v>
      </c>
    </row>
    <row r="60" spans="1:13" x14ac:dyDescent="0.25">
      <c r="A60" s="1">
        <f t="shared" si="0"/>
        <v>40786</v>
      </c>
      <c r="B60" s="5">
        <v>0.754</v>
      </c>
      <c r="C60" s="5">
        <v>7.4189999999999996</v>
      </c>
      <c r="D60" s="5">
        <v>3.5569999999999999</v>
      </c>
      <c r="E60" s="5">
        <v>1.2E-2</v>
      </c>
      <c r="F60" s="5">
        <v>1.2350000000000001</v>
      </c>
      <c r="G60" s="5">
        <v>0.39500000000000002</v>
      </c>
      <c r="H60" s="5">
        <v>5.8810000000000002</v>
      </c>
      <c r="I60" s="5">
        <v>2.5830000000000002</v>
      </c>
      <c r="J60" s="5">
        <v>0.67400000000000004</v>
      </c>
      <c r="K60" s="5">
        <v>0.67600000000000005</v>
      </c>
      <c r="L60" s="5">
        <v>1.274</v>
      </c>
      <c r="M60" s="5">
        <v>2.294</v>
      </c>
    </row>
    <row r="61" spans="1:13" x14ac:dyDescent="0.25">
      <c r="A61" s="1">
        <f t="shared" si="0"/>
        <v>40816</v>
      </c>
      <c r="B61" s="5">
        <v>0.77</v>
      </c>
      <c r="C61" s="5">
        <v>7.5709999999999997</v>
      </c>
      <c r="D61" s="5">
        <v>3.8610000000000002</v>
      </c>
      <c r="E61" s="5">
        <v>1.7999999999999999E-2</v>
      </c>
      <c r="F61" s="5">
        <v>1.4059999999999999</v>
      </c>
      <c r="G61" s="5">
        <v>0.41299999999999998</v>
      </c>
      <c r="H61" s="5">
        <v>6.0330000000000004</v>
      </c>
      <c r="I61" s="5">
        <v>2.681</v>
      </c>
      <c r="J61" s="5">
        <v>0.68</v>
      </c>
      <c r="K61" s="5">
        <v>0.66700000000000004</v>
      </c>
      <c r="L61" s="5">
        <v>1.268</v>
      </c>
      <c r="M61" s="5">
        <v>2.3170000000000002</v>
      </c>
    </row>
    <row r="62" spans="1:13" x14ac:dyDescent="0.25">
      <c r="A62" s="1">
        <f t="shared" si="0"/>
        <v>40847</v>
      </c>
      <c r="B62" s="5">
        <v>0.79100000000000004</v>
      </c>
      <c r="C62" s="5">
        <v>7.6280000000000001</v>
      </c>
      <c r="D62" s="5">
        <v>4.2560000000000002</v>
      </c>
      <c r="E62" s="5">
        <v>1.9E-2</v>
      </c>
      <c r="F62" s="5">
        <v>1.4970000000000001</v>
      </c>
      <c r="G62" s="5">
        <v>0.443</v>
      </c>
      <c r="H62" s="5">
        <v>6.08</v>
      </c>
      <c r="I62" s="5">
        <v>2.7160000000000002</v>
      </c>
      <c r="J62" s="5">
        <v>0.71599999999999997</v>
      </c>
      <c r="K62" s="5">
        <v>0.69</v>
      </c>
      <c r="L62" s="5">
        <v>1.244</v>
      </c>
      <c r="M62" s="5">
        <v>2.3010000000000002</v>
      </c>
    </row>
    <row r="63" spans="1:13" x14ac:dyDescent="0.25">
      <c r="A63" s="1">
        <f t="shared" si="0"/>
        <v>40877</v>
      </c>
      <c r="B63" s="5">
        <v>0.83499999999999996</v>
      </c>
      <c r="C63" s="5">
        <v>7.827</v>
      </c>
      <c r="D63" s="5">
        <v>4.6050000000000004</v>
      </c>
      <c r="E63" s="5">
        <v>1.9E-2</v>
      </c>
      <c r="F63" s="5">
        <v>1.665</v>
      </c>
      <c r="G63" s="5">
        <v>0.46700000000000003</v>
      </c>
      <c r="H63" s="5">
        <v>6.19</v>
      </c>
      <c r="I63" s="5">
        <v>2.702</v>
      </c>
      <c r="J63" s="5">
        <v>0.71399999999999997</v>
      </c>
      <c r="K63" s="5">
        <v>0.70299999999999996</v>
      </c>
      <c r="L63" s="5">
        <v>1.304</v>
      </c>
      <c r="M63" s="5">
        <v>2.351</v>
      </c>
    </row>
    <row r="64" spans="1:13" x14ac:dyDescent="0.25">
      <c r="A64" s="1">
        <f t="shared" si="0"/>
        <v>40908</v>
      </c>
      <c r="B64" s="5">
        <v>0.84699999999999998</v>
      </c>
      <c r="C64" s="5">
        <v>7.7640000000000002</v>
      </c>
      <c r="D64" s="5">
        <v>4.9109999999999996</v>
      </c>
      <c r="E64" s="5">
        <v>1.9E-2</v>
      </c>
      <c r="F64" s="5">
        <v>1.794</v>
      </c>
      <c r="G64" s="5">
        <v>0.48599999999999999</v>
      </c>
      <c r="H64" s="5">
        <v>6.0970000000000004</v>
      </c>
      <c r="I64" s="5">
        <v>2.7229999999999999</v>
      </c>
      <c r="J64" s="5">
        <v>0.73099999999999998</v>
      </c>
      <c r="K64" s="5">
        <v>0.69799999999999995</v>
      </c>
      <c r="L64" s="5">
        <v>1.32</v>
      </c>
      <c r="M64" s="5">
        <v>2.3220000000000001</v>
      </c>
    </row>
    <row r="65" spans="1:13" x14ac:dyDescent="0.25">
      <c r="A65" s="1">
        <f t="shared" si="0"/>
        <v>40939</v>
      </c>
      <c r="B65" s="5">
        <v>0.88300000000000001</v>
      </c>
      <c r="C65" s="5">
        <v>7.7</v>
      </c>
      <c r="D65" s="5">
        <v>4.8490000000000002</v>
      </c>
      <c r="E65" s="5">
        <v>1.2999999999999999E-2</v>
      </c>
      <c r="F65" s="5">
        <v>1.89</v>
      </c>
      <c r="G65" s="5">
        <v>0.51200000000000001</v>
      </c>
      <c r="H65" s="5">
        <v>5.9530000000000003</v>
      </c>
      <c r="I65" s="5">
        <v>2.7309999999999999</v>
      </c>
      <c r="J65" s="5">
        <v>0.74</v>
      </c>
      <c r="K65" s="5">
        <v>0.69599999999999995</v>
      </c>
      <c r="L65" s="5">
        <v>1.431</v>
      </c>
      <c r="M65" s="5">
        <v>2.2919999999999998</v>
      </c>
    </row>
    <row r="66" spans="1:13" x14ac:dyDescent="0.25">
      <c r="A66" s="1">
        <f t="shared" si="0"/>
        <v>40968</v>
      </c>
      <c r="B66" s="5">
        <v>0.92700000000000005</v>
      </c>
      <c r="C66" s="5">
        <v>7.3049999999999997</v>
      </c>
      <c r="D66" s="5">
        <v>5.2080000000000002</v>
      </c>
      <c r="E66" s="5">
        <v>1.4999999999999999E-2</v>
      </c>
      <c r="F66" s="5">
        <v>1.9379999999999999</v>
      </c>
      <c r="G66" s="5">
        <v>0.53400000000000003</v>
      </c>
      <c r="H66" s="5">
        <v>5.8920000000000003</v>
      </c>
      <c r="I66" s="5">
        <v>2.7069999999999999</v>
      </c>
      <c r="J66" s="5">
        <v>0.72899999999999998</v>
      </c>
      <c r="K66" s="5">
        <v>0.71699999999999997</v>
      </c>
      <c r="L66" s="5">
        <v>1.385</v>
      </c>
      <c r="M66" s="5">
        <v>2.3199999999999998</v>
      </c>
    </row>
    <row r="67" spans="1:13" x14ac:dyDescent="0.25">
      <c r="A67" s="1">
        <f t="shared" si="0"/>
        <v>40999</v>
      </c>
      <c r="B67" s="5">
        <v>0.96699999999999997</v>
      </c>
      <c r="C67" s="5">
        <v>7.266</v>
      </c>
      <c r="D67" s="5">
        <v>5.57</v>
      </c>
      <c r="E67" s="5">
        <v>1.4999999999999999E-2</v>
      </c>
      <c r="F67" s="5">
        <v>2.0350000000000001</v>
      </c>
      <c r="G67" s="5">
        <v>0.55900000000000005</v>
      </c>
      <c r="H67" s="5">
        <v>6.056</v>
      </c>
      <c r="I67" s="5">
        <v>2.7440000000000002</v>
      </c>
      <c r="J67" s="5">
        <v>0.71599999999999997</v>
      </c>
      <c r="K67" s="5">
        <v>0.73899999999999999</v>
      </c>
      <c r="L67" s="5">
        <v>1.4670000000000001</v>
      </c>
      <c r="M67" s="5">
        <v>2.181</v>
      </c>
    </row>
    <row r="68" spans="1:13" x14ac:dyDescent="0.25">
      <c r="A68" s="1">
        <f t="shared" si="0"/>
        <v>41029</v>
      </c>
      <c r="B68" s="5">
        <v>1.0329999999999999</v>
      </c>
      <c r="C68" s="5">
        <v>7.2370000000000001</v>
      </c>
      <c r="D68" s="5">
        <v>5.9539999999999997</v>
      </c>
      <c r="E68" s="5">
        <v>1.9E-2</v>
      </c>
      <c r="F68" s="5">
        <v>2.0699999999999998</v>
      </c>
      <c r="G68" s="5">
        <v>0.58399999999999996</v>
      </c>
      <c r="H68" s="5">
        <v>5.9950000000000001</v>
      </c>
      <c r="I68" s="5">
        <v>2.7789999999999999</v>
      </c>
      <c r="J68" s="5">
        <v>0.76400000000000001</v>
      </c>
      <c r="K68" s="5">
        <v>0.66800000000000004</v>
      </c>
      <c r="L68" s="5">
        <v>1.44</v>
      </c>
      <c r="M68" s="5">
        <v>2.33</v>
      </c>
    </row>
    <row r="69" spans="1:13" x14ac:dyDescent="0.25">
      <c r="A69" s="1">
        <f t="shared" si="0"/>
        <v>41060</v>
      </c>
      <c r="B69" s="5">
        <v>1.054</v>
      </c>
      <c r="C69" s="5">
        <v>7.3029999999999999</v>
      </c>
      <c r="D69" s="5">
        <v>6.3369999999999997</v>
      </c>
      <c r="E69" s="5">
        <v>1.9E-2</v>
      </c>
      <c r="F69" s="5">
        <v>2.2349999999999999</v>
      </c>
      <c r="G69" s="5">
        <v>0.621</v>
      </c>
      <c r="H69" s="5">
        <v>6.0010000000000003</v>
      </c>
      <c r="I69" s="5">
        <v>2.7570000000000001</v>
      </c>
      <c r="J69" s="5">
        <v>0.77900000000000003</v>
      </c>
      <c r="K69" s="5">
        <v>0.73899999999999999</v>
      </c>
      <c r="L69" s="5">
        <v>1.5269999999999999</v>
      </c>
      <c r="M69" s="5">
        <v>2.3069999999999999</v>
      </c>
    </row>
    <row r="70" spans="1:13" x14ac:dyDescent="0.25">
      <c r="A70" s="1">
        <f t="shared" si="0"/>
        <v>41090</v>
      </c>
      <c r="B70" s="5">
        <v>1.081</v>
      </c>
      <c r="C70" s="5">
        <v>7.5019999999999998</v>
      </c>
      <c r="D70" s="5">
        <v>6.5430000000000001</v>
      </c>
      <c r="E70" s="5">
        <v>3.2000000000000001E-2</v>
      </c>
      <c r="F70" s="5">
        <v>2.3370000000000002</v>
      </c>
      <c r="G70" s="5">
        <v>0.64200000000000002</v>
      </c>
      <c r="H70" s="5">
        <v>5.9390000000000001</v>
      </c>
      <c r="I70" s="5">
        <v>2.7589999999999999</v>
      </c>
      <c r="J70" s="5">
        <v>0.78800000000000003</v>
      </c>
      <c r="K70" s="5">
        <v>0.68200000000000005</v>
      </c>
      <c r="L70" s="5">
        <v>1.4790000000000001</v>
      </c>
      <c r="M70" s="5">
        <v>2.2989999999999999</v>
      </c>
    </row>
    <row r="71" spans="1:13" x14ac:dyDescent="0.25">
      <c r="A71" s="1">
        <f t="shared" si="0"/>
        <v>41121</v>
      </c>
      <c r="B71" s="5">
        <v>1.151</v>
      </c>
      <c r="C71" s="5">
        <v>7.4480000000000004</v>
      </c>
      <c r="D71" s="5">
        <v>6.3689999999999998</v>
      </c>
      <c r="E71" s="5">
        <v>4.2000000000000003E-2</v>
      </c>
      <c r="F71" s="5">
        <v>2.4449999999999998</v>
      </c>
      <c r="G71" s="5">
        <v>0.66800000000000004</v>
      </c>
      <c r="H71" s="5">
        <v>6.0659999999999998</v>
      </c>
      <c r="I71" s="5">
        <v>2.7549999999999999</v>
      </c>
      <c r="J71" s="5">
        <v>0.79300000000000004</v>
      </c>
      <c r="K71" s="5">
        <v>0.68400000000000005</v>
      </c>
      <c r="L71" s="5">
        <v>1.411</v>
      </c>
      <c r="M71" s="5">
        <v>2.3290000000000002</v>
      </c>
    </row>
    <row r="72" spans="1:13" x14ac:dyDescent="0.25">
      <c r="A72" s="1">
        <f t="shared" si="0"/>
        <v>41152</v>
      </c>
      <c r="B72" s="5">
        <v>1.1930000000000001</v>
      </c>
      <c r="C72" s="5">
        <v>7.4429999999999996</v>
      </c>
      <c r="D72" s="5">
        <v>6.7130000000000001</v>
      </c>
      <c r="E72" s="5">
        <v>5.1999999999999998E-2</v>
      </c>
      <c r="F72" s="5">
        <v>2.62</v>
      </c>
      <c r="G72" s="5">
        <v>0.71099999999999997</v>
      </c>
      <c r="H72" s="5">
        <v>6.0229999999999997</v>
      </c>
      <c r="I72" s="5">
        <v>2.84</v>
      </c>
      <c r="J72" s="5">
        <v>0.84699999999999998</v>
      </c>
      <c r="K72" s="5">
        <v>0.68799999999999994</v>
      </c>
      <c r="L72" s="5">
        <v>1.5029999999999999</v>
      </c>
      <c r="M72" s="5">
        <v>2.3620000000000001</v>
      </c>
    </row>
    <row r="73" spans="1:13" x14ac:dyDescent="0.25">
      <c r="A73" s="1">
        <f t="shared" si="0"/>
        <v>41182</v>
      </c>
      <c r="B73" s="5">
        <v>1.2470000000000001</v>
      </c>
      <c r="C73" s="5">
        <v>7.2720000000000002</v>
      </c>
      <c r="D73" s="5">
        <v>7.0119999999999996</v>
      </c>
      <c r="E73" s="5">
        <v>6.3E-2</v>
      </c>
      <c r="F73" s="5">
        <v>2.7330000000000001</v>
      </c>
      <c r="G73" s="5">
        <v>0.74399999999999999</v>
      </c>
      <c r="H73" s="5">
        <v>6.0039999999999996</v>
      </c>
      <c r="I73" s="5">
        <v>2.8690000000000002</v>
      </c>
      <c r="J73" s="5">
        <v>0.84199999999999997</v>
      </c>
      <c r="K73" s="5">
        <v>0.751</v>
      </c>
      <c r="L73" s="5">
        <v>1.6240000000000001</v>
      </c>
      <c r="M73" s="5">
        <v>2.2909999999999999</v>
      </c>
    </row>
    <row r="74" spans="1:13" x14ac:dyDescent="0.25">
      <c r="A74" s="1">
        <f t="shared" si="0"/>
        <v>41213</v>
      </c>
      <c r="B74" s="5">
        <v>1.2749999999999999</v>
      </c>
      <c r="C74" s="5">
        <v>7.0209999999999999</v>
      </c>
      <c r="D74" s="5">
        <v>7.5990000000000002</v>
      </c>
      <c r="E74" s="5">
        <v>6.3E-2</v>
      </c>
      <c r="F74" s="5">
        <v>2.8809999999999998</v>
      </c>
      <c r="G74" s="5">
        <v>0.749</v>
      </c>
      <c r="H74" s="5">
        <v>5.9279999999999999</v>
      </c>
      <c r="I74" s="5">
        <v>2.8780000000000001</v>
      </c>
      <c r="J74" s="5">
        <v>0.83799999999999997</v>
      </c>
      <c r="K74" s="5">
        <v>0.80700000000000005</v>
      </c>
      <c r="L74" s="5">
        <v>1.5309999999999999</v>
      </c>
      <c r="M74" s="5">
        <v>2.3570000000000002</v>
      </c>
    </row>
    <row r="75" spans="1:13" x14ac:dyDescent="0.25">
      <c r="A75" s="1">
        <f t="shared" si="0"/>
        <v>41243</v>
      </c>
      <c r="B75" s="5">
        <v>1.3220000000000001</v>
      </c>
      <c r="C75" s="5">
        <v>6.6950000000000003</v>
      </c>
      <c r="D75" s="5">
        <v>7.87</v>
      </c>
      <c r="E75" s="5">
        <v>7.4999999999999997E-2</v>
      </c>
      <c r="F75" s="5">
        <v>2.9940000000000002</v>
      </c>
      <c r="G75" s="5">
        <v>0.73499999999999999</v>
      </c>
      <c r="H75" s="5">
        <v>5.5049999999999999</v>
      </c>
      <c r="I75" s="5">
        <v>2.9</v>
      </c>
      <c r="J75" s="5">
        <v>0.86399999999999999</v>
      </c>
      <c r="K75" s="5">
        <v>0.81799999999999995</v>
      </c>
      <c r="L75" s="5">
        <v>1.536</v>
      </c>
      <c r="M75" s="5">
        <v>2.2989999999999999</v>
      </c>
    </row>
    <row r="76" spans="1:13" x14ac:dyDescent="0.25">
      <c r="A76" s="1">
        <f t="shared" si="0"/>
        <v>41274</v>
      </c>
      <c r="B76" s="5">
        <v>1.3220000000000001</v>
      </c>
      <c r="C76" s="5">
        <v>6.4710000000000001</v>
      </c>
      <c r="D76" s="5">
        <v>8.1460000000000008</v>
      </c>
      <c r="E76" s="5">
        <v>8.6999999999999994E-2</v>
      </c>
      <c r="F76" s="5">
        <v>3.0030000000000001</v>
      </c>
      <c r="G76" s="5">
        <v>0.77200000000000002</v>
      </c>
      <c r="H76" s="5">
        <v>5.5819999999999999</v>
      </c>
      <c r="I76" s="5">
        <v>2.8889999999999998</v>
      </c>
      <c r="J76" s="5">
        <v>0.84399999999999997</v>
      </c>
      <c r="K76" s="5">
        <v>0.82199999999999995</v>
      </c>
      <c r="L76" s="5">
        <v>1.671</v>
      </c>
      <c r="M76" s="5">
        <v>2.2210000000000001</v>
      </c>
    </row>
    <row r="77" spans="1:13" x14ac:dyDescent="0.25">
      <c r="A77" s="1">
        <f t="shared" si="0"/>
        <v>41305</v>
      </c>
      <c r="B77" s="5">
        <v>1.113</v>
      </c>
      <c r="C77" s="5">
        <v>5.9379999999999997</v>
      </c>
      <c r="D77" s="5">
        <v>8.0280000000000005</v>
      </c>
      <c r="E77" s="5">
        <v>8.5999999999999993E-2</v>
      </c>
      <c r="F77" s="5">
        <v>2.5609999999999999</v>
      </c>
      <c r="G77" s="5">
        <v>0.44800000000000001</v>
      </c>
      <c r="H77" s="5">
        <v>4.7350000000000003</v>
      </c>
      <c r="I77" s="5">
        <v>2.8330000000000002</v>
      </c>
      <c r="J77" s="5">
        <v>0.81799999999999995</v>
      </c>
      <c r="K77" s="5">
        <v>0.76500000000000001</v>
      </c>
      <c r="L77" s="5">
        <v>1.635</v>
      </c>
      <c r="M77" s="5">
        <v>1.9419999999999999</v>
      </c>
    </row>
    <row r="78" spans="1:13" x14ac:dyDescent="0.25">
      <c r="A78" s="1">
        <f t="shared" si="0"/>
        <v>41333</v>
      </c>
      <c r="B78" s="5">
        <v>1.1819999999999999</v>
      </c>
      <c r="C78" s="5">
        <v>5.8140000000000001</v>
      </c>
      <c r="D78" s="5">
        <v>8.2409999999999997</v>
      </c>
      <c r="E78" s="5">
        <v>0.106</v>
      </c>
      <c r="F78" s="5">
        <v>2.7090000000000001</v>
      </c>
      <c r="G78" s="5">
        <v>0.47499999999999998</v>
      </c>
      <c r="H78" s="5">
        <v>4.7190000000000003</v>
      </c>
      <c r="I78" s="5">
        <v>2.7669999999999999</v>
      </c>
      <c r="J78" s="5">
        <v>0.78700000000000003</v>
      </c>
      <c r="K78" s="5">
        <v>0.78600000000000003</v>
      </c>
      <c r="L78" s="5">
        <v>1.5580000000000001</v>
      </c>
      <c r="M78" s="5">
        <v>1.9359999999999999</v>
      </c>
    </row>
    <row r="79" spans="1:13" x14ac:dyDescent="0.25">
      <c r="A79" s="1">
        <f t="shared" si="0"/>
        <v>41364</v>
      </c>
      <c r="B79" s="5">
        <v>1.2170000000000001</v>
      </c>
      <c r="C79" s="5">
        <v>5.556</v>
      </c>
      <c r="D79" s="5">
        <v>8.702</v>
      </c>
      <c r="E79" s="5">
        <v>0.11700000000000001</v>
      </c>
      <c r="F79" s="5">
        <v>2.8620000000000001</v>
      </c>
      <c r="G79" s="5">
        <v>0.48199999999999998</v>
      </c>
      <c r="H79" s="5">
        <v>4.702</v>
      </c>
      <c r="I79" s="5">
        <v>2.7490000000000001</v>
      </c>
      <c r="J79" s="5">
        <v>0.80500000000000005</v>
      </c>
      <c r="K79" s="5">
        <v>0.79400000000000004</v>
      </c>
      <c r="L79" s="5">
        <v>1.615</v>
      </c>
      <c r="M79" s="5">
        <v>1.95</v>
      </c>
    </row>
    <row r="80" spans="1:13" x14ac:dyDescent="0.25">
      <c r="A80" s="1">
        <f t="shared" si="0"/>
        <v>41394</v>
      </c>
      <c r="B80" s="5">
        <v>1.323</v>
      </c>
      <c r="C80" s="5">
        <v>5.4480000000000004</v>
      </c>
      <c r="D80" s="5">
        <v>9.1289999999999996</v>
      </c>
      <c r="E80" s="5">
        <v>0.155</v>
      </c>
      <c r="F80" s="5">
        <v>2.94</v>
      </c>
      <c r="G80" s="5">
        <v>0.49</v>
      </c>
      <c r="H80" s="5">
        <v>4.6260000000000003</v>
      </c>
      <c r="I80" s="5">
        <v>2.78</v>
      </c>
      <c r="J80" s="5">
        <v>0.86</v>
      </c>
      <c r="K80" s="5">
        <v>0.80300000000000005</v>
      </c>
      <c r="L80" s="5">
        <v>1.6970000000000001</v>
      </c>
      <c r="M80" s="5">
        <v>1.9630000000000001</v>
      </c>
    </row>
    <row r="81" spans="1:13" x14ac:dyDescent="0.25">
      <c r="A81" s="1">
        <f t="shared" si="0"/>
        <v>41425</v>
      </c>
      <c r="B81" s="5">
        <v>1.38</v>
      </c>
      <c r="C81" s="5">
        <v>5.3170000000000002</v>
      </c>
      <c r="D81" s="5">
        <v>9.7289999999999992</v>
      </c>
      <c r="E81" s="5">
        <v>0.17100000000000001</v>
      </c>
      <c r="F81" s="5">
        <v>3.0630000000000002</v>
      </c>
      <c r="G81" s="5">
        <v>0.51400000000000001</v>
      </c>
      <c r="H81" s="5">
        <v>4.6369999999999996</v>
      </c>
      <c r="I81" s="5">
        <v>2.8159999999999998</v>
      </c>
      <c r="J81" s="5">
        <v>0.89300000000000002</v>
      </c>
      <c r="K81" s="5">
        <v>0.79500000000000004</v>
      </c>
      <c r="L81" s="5">
        <v>1.694</v>
      </c>
      <c r="M81" s="5">
        <v>2.0049999999999999</v>
      </c>
    </row>
    <row r="82" spans="1:13" x14ac:dyDescent="0.25">
      <c r="A82" s="1">
        <f t="shared" si="0"/>
        <v>41455</v>
      </c>
      <c r="B82" s="5">
        <v>1.4319999999999999</v>
      </c>
      <c r="C82" s="5">
        <v>5.1689999999999996</v>
      </c>
      <c r="D82" s="5">
        <v>10.162000000000001</v>
      </c>
      <c r="E82" s="5">
        <v>0.21199999999999999</v>
      </c>
      <c r="F82" s="5">
        <v>3.2090000000000001</v>
      </c>
      <c r="G82" s="5">
        <v>0.53500000000000003</v>
      </c>
      <c r="H82" s="5">
        <v>4.6219999999999999</v>
      </c>
      <c r="I82" s="5">
        <v>2.82</v>
      </c>
      <c r="J82" s="5">
        <v>0.876</v>
      </c>
      <c r="K82" s="5">
        <v>0.78800000000000003</v>
      </c>
      <c r="L82" s="5">
        <v>1.645</v>
      </c>
      <c r="M82" s="5">
        <v>2.0169999999999999</v>
      </c>
    </row>
    <row r="83" spans="1:13" x14ac:dyDescent="0.25">
      <c r="A83" s="1">
        <f t="shared" si="0"/>
        <v>41486</v>
      </c>
      <c r="B83" s="5">
        <v>1.478</v>
      </c>
      <c r="C83" s="5">
        <v>4.9800000000000004</v>
      </c>
      <c r="D83" s="5">
        <v>9.7330000000000005</v>
      </c>
      <c r="E83" s="5">
        <v>0.34100000000000003</v>
      </c>
      <c r="F83" s="5">
        <v>3.2549999999999999</v>
      </c>
      <c r="G83" s="5">
        <v>0.56499999999999995</v>
      </c>
      <c r="H83" s="5">
        <v>4.6189999999999998</v>
      </c>
      <c r="I83" s="5">
        <v>2.8069999999999999</v>
      </c>
      <c r="J83" s="5">
        <v>0.89600000000000002</v>
      </c>
      <c r="K83" s="5">
        <v>0.80900000000000005</v>
      </c>
      <c r="L83" s="5">
        <v>1.6739999999999999</v>
      </c>
      <c r="M83" s="5">
        <v>2.0030000000000001</v>
      </c>
    </row>
    <row r="84" spans="1:13" x14ac:dyDescent="0.25">
      <c r="A84" s="1">
        <f t="shared" si="0"/>
        <v>41517</v>
      </c>
      <c r="B84" s="5">
        <v>1.518</v>
      </c>
      <c r="C84" s="5">
        <v>4.7610000000000001</v>
      </c>
      <c r="D84" s="5">
        <v>10.114000000000001</v>
      </c>
      <c r="E84" s="5">
        <v>0.38500000000000001</v>
      </c>
      <c r="F84" s="5">
        <v>3.2410000000000001</v>
      </c>
      <c r="G84" s="5">
        <v>0.58399999999999996</v>
      </c>
      <c r="H84" s="5">
        <v>4.6319999999999997</v>
      </c>
      <c r="I84" s="5">
        <v>2.8340000000000001</v>
      </c>
      <c r="J84" s="5">
        <v>0.91900000000000004</v>
      </c>
      <c r="K84" s="5">
        <v>0.84199999999999997</v>
      </c>
      <c r="L84" s="5">
        <v>1.7569999999999999</v>
      </c>
      <c r="M84" s="5">
        <v>2.024</v>
      </c>
    </row>
    <row r="85" spans="1:13" x14ac:dyDescent="0.25">
      <c r="A85" s="1">
        <f t="shared" si="0"/>
        <v>41547</v>
      </c>
      <c r="B85" s="5">
        <v>1.603</v>
      </c>
      <c r="C85" s="5">
        <v>4.4509999999999996</v>
      </c>
      <c r="D85" s="5">
        <v>10.472</v>
      </c>
      <c r="E85" s="5">
        <v>0.42299999999999999</v>
      </c>
      <c r="F85" s="5">
        <v>3.3029999999999999</v>
      </c>
      <c r="G85" s="5">
        <v>0.61399999999999999</v>
      </c>
      <c r="H85" s="5">
        <v>4.5869999999999997</v>
      </c>
      <c r="I85" s="5">
        <v>2.8330000000000002</v>
      </c>
      <c r="J85" s="5">
        <v>0.85499999999999998</v>
      </c>
      <c r="K85" s="5">
        <v>0.81399999999999995</v>
      </c>
      <c r="L85" s="5">
        <v>1.704</v>
      </c>
      <c r="M85" s="5">
        <v>2.0169999999999999</v>
      </c>
    </row>
    <row r="86" spans="1:13" x14ac:dyDescent="0.25">
      <c r="A86" s="1">
        <f t="shared" si="0"/>
        <v>41578</v>
      </c>
      <c r="B86" s="5">
        <v>1.6279999999999999</v>
      </c>
      <c r="C86" s="5">
        <v>4.32</v>
      </c>
      <c r="D86" s="5">
        <v>11.04</v>
      </c>
      <c r="E86" s="5">
        <v>0.434</v>
      </c>
      <c r="F86" s="5">
        <v>3.2650000000000001</v>
      </c>
      <c r="G86" s="5">
        <v>0.61399999999999999</v>
      </c>
      <c r="H86" s="5">
        <v>4.5759999999999996</v>
      </c>
      <c r="I86" s="5">
        <v>2.867</v>
      </c>
      <c r="J86" s="5">
        <v>0.90600000000000003</v>
      </c>
      <c r="K86" s="5">
        <v>0.874</v>
      </c>
      <c r="L86" s="5">
        <v>1.7170000000000001</v>
      </c>
      <c r="M86" s="5">
        <v>2.0150000000000001</v>
      </c>
    </row>
    <row r="87" spans="1:13" x14ac:dyDescent="0.25">
      <c r="A87" s="1">
        <f t="shared" si="0"/>
        <v>41608</v>
      </c>
      <c r="B87" s="5">
        <v>1.585</v>
      </c>
      <c r="C87" s="5">
        <v>4.3129999999999997</v>
      </c>
      <c r="D87" s="5">
        <v>11.715</v>
      </c>
      <c r="E87" s="5">
        <v>0.47499999999999998</v>
      </c>
      <c r="F87" s="5">
        <v>3.2450000000000001</v>
      </c>
      <c r="G87" s="5">
        <v>0.629</v>
      </c>
      <c r="H87" s="5">
        <v>4.5090000000000003</v>
      </c>
      <c r="I87" s="5">
        <v>2.8660000000000001</v>
      </c>
      <c r="J87" s="5">
        <v>0.92800000000000005</v>
      </c>
      <c r="K87" s="5">
        <v>0.89100000000000001</v>
      </c>
      <c r="L87" s="5">
        <v>1.6830000000000001</v>
      </c>
      <c r="M87" s="5">
        <v>2.02</v>
      </c>
    </row>
    <row r="88" spans="1:13" x14ac:dyDescent="0.25">
      <c r="A88" s="1">
        <f t="shared" si="0"/>
        <v>41639</v>
      </c>
      <c r="B88" s="5">
        <v>1.57</v>
      </c>
      <c r="C88" s="5">
        <v>4.2439999999999998</v>
      </c>
      <c r="D88" s="5">
        <v>11.999000000000001</v>
      </c>
      <c r="E88" s="5">
        <v>0.55000000000000004</v>
      </c>
      <c r="F88" s="5">
        <v>3.4340000000000002</v>
      </c>
      <c r="G88" s="5">
        <v>0.58899999999999997</v>
      </c>
      <c r="H88" s="5">
        <v>4.21</v>
      </c>
      <c r="I88" s="5">
        <v>2.79</v>
      </c>
      <c r="J88" s="5">
        <v>0.87</v>
      </c>
      <c r="K88" s="5">
        <v>0.83899999999999997</v>
      </c>
      <c r="L88" s="5">
        <v>1.704</v>
      </c>
      <c r="M88" s="5">
        <v>1.9970000000000001</v>
      </c>
    </row>
    <row r="89" spans="1:13" x14ac:dyDescent="0.25">
      <c r="A89" s="1">
        <f t="shared" si="0"/>
        <v>41670</v>
      </c>
      <c r="B89" s="5">
        <v>1.704</v>
      </c>
      <c r="C89" s="5">
        <v>4.1379999999999999</v>
      </c>
      <c r="D89" s="5">
        <v>11.587</v>
      </c>
      <c r="E89" s="5">
        <v>0.68500000000000005</v>
      </c>
      <c r="F89" s="5">
        <v>3.343</v>
      </c>
      <c r="G89" s="5">
        <v>0.60799999999999998</v>
      </c>
      <c r="H89" s="5">
        <v>4.3019999999999996</v>
      </c>
      <c r="I89" s="5">
        <v>2.77</v>
      </c>
      <c r="J89" s="5">
        <v>0.90300000000000002</v>
      </c>
      <c r="K89" s="5">
        <v>0.83399999999999996</v>
      </c>
      <c r="L89" s="5">
        <v>1.5880000000000001</v>
      </c>
      <c r="M89" s="5">
        <v>1.962</v>
      </c>
    </row>
    <row r="90" spans="1:13" x14ac:dyDescent="0.25">
      <c r="A90" s="1">
        <f t="shared" si="0"/>
        <v>41698</v>
      </c>
      <c r="B90" s="5">
        <v>1.7669999999999999</v>
      </c>
      <c r="C90" s="5">
        <v>4.0979999999999999</v>
      </c>
      <c r="D90" s="5">
        <v>11.901</v>
      </c>
      <c r="E90" s="5">
        <v>0.71499999999999997</v>
      </c>
      <c r="F90" s="5">
        <v>3.4319999999999999</v>
      </c>
      <c r="G90" s="5">
        <v>0.63500000000000001</v>
      </c>
      <c r="H90" s="5">
        <v>4.2869999999999999</v>
      </c>
      <c r="I90" s="5">
        <v>2.8050000000000002</v>
      </c>
      <c r="J90" s="5">
        <v>0.86899999999999999</v>
      </c>
      <c r="K90" s="5">
        <v>0.86899999999999999</v>
      </c>
      <c r="L90" s="5">
        <v>1.619</v>
      </c>
      <c r="M90" s="5">
        <v>1.948</v>
      </c>
    </row>
    <row r="91" spans="1:13" x14ac:dyDescent="0.25">
      <c r="A91" s="1">
        <f t="shared" si="0"/>
        <v>41729</v>
      </c>
      <c r="B91" s="5">
        <v>1.877</v>
      </c>
      <c r="C91" s="5">
        <v>4.09</v>
      </c>
      <c r="D91" s="5">
        <v>12.234</v>
      </c>
      <c r="E91" s="5">
        <v>0.78200000000000003</v>
      </c>
      <c r="F91" s="5">
        <v>3.5569999999999999</v>
      </c>
      <c r="G91" s="5">
        <v>0.65</v>
      </c>
      <c r="H91" s="5">
        <v>4.3330000000000002</v>
      </c>
      <c r="I91" s="5">
        <v>2.82</v>
      </c>
      <c r="J91" s="5">
        <v>0.92300000000000004</v>
      </c>
      <c r="K91" s="5">
        <v>0.92700000000000005</v>
      </c>
      <c r="L91" s="5">
        <v>1.7669999999999999</v>
      </c>
      <c r="M91" s="5">
        <v>1.956</v>
      </c>
    </row>
    <row r="92" spans="1:13" x14ac:dyDescent="0.25">
      <c r="A92" s="1">
        <f t="shared" si="0"/>
        <v>41759</v>
      </c>
      <c r="B92" s="5">
        <v>1.99</v>
      </c>
      <c r="C92" s="5">
        <v>4.1429999999999998</v>
      </c>
      <c r="D92" s="5">
        <v>12.654999999999999</v>
      </c>
      <c r="E92" s="5">
        <v>0.86199999999999999</v>
      </c>
      <c r="F92" s="5">
        <v>3.7440000000000002</v>
      </c>
      <c r="G92" s="5">
        <v>0.66800000000000004</v>
      </c>
      <c r="H92" s="5">
        <v>4.3680000000000003</v>
      </c>
      <c r="I92" s="5">
        <v>2.8220000000000001</v>
      </c>
      <c r="J92" s="5">
        <v>0.97599999999999998</v>
      </c>
      <c r="K92" s="5">
        <v>0.98</v>
      </c>
      <c r="L92" s="5">
        <v>1.9239999999999999</v>
      </c>
      <c r="M92" s="5">
        <v>2.0169999999999999</v>
      </c>
    </row>
    <row r="93" spans="1:13" x14ac:dyDescent="0.25">
      <c r="A93" s="1">
        <f t="shared" ref="A93:A99" si="1">EOMONTH(A94,-1)</f>
        <v>41790</v>
      </c>
      <c r="B93" s="5">
        <v>2.0489999999999999</v>
      </c>
      <c r="C93" s="5">
        <v>4.2359999999999998</v>
      </c>
      <c r="D93" s="5">
        <v>13.179</v>
      </c>
      <c r="E93" s="5">
        <v>0.91200000000000003</v>
      </c>
      <c r="F93" s="5">
        <v>3.8940000000000001</v>
      </c>
      <c r="G93" s="5">
        <v>0.70799999999999996</v>
      </c>
      <c r="H93" s="5">
        <v>4.3369999999999997</v>
      </c>
      <c r="I93" s="5">
        <v>2.831</v>
      </c>
      <c r="J93" s="5">
        <v>0.98699999999999999</v>
      </c>
      <c r="K93" s="5">
        <v>1.032</v>
      </c>
      <c r="L93" s="5">
        <v>1.9119999999999999</v>
      </c>
      <c r="M93" s="5">
        <v>2.0049999999999999</v>
      </c>
    </row>
    <row r="94" spans="1:13" x14ac:dyDescent="0.25">
      <c r="A94" s="1">
        <f t="shared" si="1"/>
        <v>41820</v>
      </c>
      <c r="B94" s="5">
        <v>2.121</v>
      </c>
      <c r="C94" s="5">
        <v>4.1779999999999999</v>
      </c>
      <c r="D94" s="5">
        <v>13.619</v>
      </c>
      <c r="E94" s="5">
        <v>1.02</v>
      </c>
      <c r="F94" s="5">
        <v>4.0039999999999996</v>
      </c>
      <c r="G94" s="5">
        <v>0.746</v>
      </c>
      <c r="H94" s="5">
        <v>4.2839999999999998</v>
      </c>
      <c r="I94" s="5">
        <v>2.7770000000000001</v>
      </c>
      <c r="J94" s="5">
        <v>0.99099999999999999</v>
      </c>
      <c r="K94" s="5">
        <v>1.038</v>
      </c>
      <c r="L94" s="5">
        <v>1.9370000000000001</v>
      </c>
      <c r="M94" s="5">
        <v>1.974</v>
      </c>
    </row>
    <row r="95" spans="1:13" x14ac:dyDescent="0.25">
      <c r="A95" s="1">
        <f t="shared" si="1"/>
        <v>41851</v>
      </c>
      <c r="B95" s="5">
        <v>2.2050000000000001</v>
      </c>
      <c r="C95" s="5">
        <v>4.09</v>
      </c>
      <c r="D95" s="5">
        <v>12.596</v>
      </c>
      <c r="E95" s="5">
        <v>1.2629999999999999</v>
      </c>
      <c r="F95" s="5">
        <v>4.0460000000000003</v>
      </c>
      <c r="G95" s="5">
        <v>0.77500000000000002</v>
      </c>
      <c r="H95" s="5">
        <v>4.2119999999999997</v>
      </c>
      <c r="I95" s="5">
        <v>2.7909999999999999</v>
      </c>
      <c r="J95" s="5">
        <v>1.0169999999999999</v>
      </c>
      <c r="K95" s="5">
        <v>1.048</v>
      </c>
      <c r="L95" s="5">
        <v>1.9239999999999999</v>
      </c>
      <c r="M95" s="5">
        <v>1.9850000000000001</v>
      </c>
    </row>
    <row r="96" spans="1:13" x14ac:dyDescent="0.25">
      <c r="A96" s="1">
        <f t="shared" si="1"/>
        <v>41882</v>
      </c>
      <c r="B96" s="5">
        <v>2.3170000000000002</v>
      </c>
      <c r="C96" s="5">
        <v>4.0999999999999996</v>
      </c>
      <c r="D96" s="5">
        <v>12.981999999999999</v>
      </c>
      <c r="E96" s="5">
        <v>1.397</v>
      </c>
      <c r="F96" s="5">
        <v>4.0890000000000004</v>
      </c>
      <c r="G96" s="5">
        <v>0.80600000000000005</v>
      </c>
      <c r="H96" s="5">
        <v>4.1980000000000004</v>
      </c>
      <c r="I96" s="5">
        <v>2.7930000000000001</v>
      </c>
      <c r="J96" s="5">
        <v>1.06</v>
      </c>
      <c r="K96" s="5">
        <v>1.1459999999999999</v>
      </c>
      <c r="L96" s="5">
        <v>1.962</v>
      </c>
      <c r="M96" s="5">
        <v>1.986</v>
      </c>
    </row>
    <row r="97" spans="1:13" x14ac:dyDescent="0.25">
      <c r="A97" s="1">
        <f t="shared" si="1"/>
        <v>41912</v>
      </c>
      <c r="B97" s="5">
        <v>2.2210000000000001</v>
      </c>
      <c r="C97" s="5">
        <v>4.04</v>
      </c>
      <c r="D97" s="5">
        <v>13.519</v>
      </c>
      <c r="E97" s="5">
        <v>1.53</v>
      </c>
      <c r="F97" s="5">
        <v>4.101</v>
      </c>
      <c r="G97" s="5">
        <v>0.85099999999999998</v>
      </c>
      <c r="H97" s="5">
        <v>4.1829999999999998</v>
      </c>
      <c r="I97" s="5">
        <v>2.782</v>
      </c>
      <c r="J97" s="5">
        <v>1.093</v>
      </c>
      <c r="K97" s="5">
        <v>1.129</v>
      </c>
      <c r="L97" s="5">
        <v>1.966</v>
      </c>
      <c r="M97" s="5">
        <v>2.0059999999999998</v>
      </c>
    </row>
    <row r="98" spans="1:13" x14ac:dyDescent="0.25">
      <c r="A98" s="1">
        <f t="shared" si="1"/>
        <v>41943</v>
      </c>
      <c r="B98" s="5">
        <v>2.3730000000000002</v>
      </c>
      <c r="C98" s="5">
        <v>3.996</v>
      </c>
      <c r="D98" s="5">
        <v>14.085000000000001</v>
      </c>
      <c r="E98" s="5">
        <v>1.6759999999999999</v>
      </c>
      <c r="F98" s="5">
        <v>4.1849999999999996</v>
      </c>
      <c r="G98" s="5">
        <v>0.85499999999999998</v>
      </c>
      <c r="H98" s="5">
        <v>4.1660000000000004</v>
      </c>
      <c r="I98" s="5">
        <v>2.7629999999999999</v>
      </c>
      <c r="J98" s="5">
        <v>1.133</v>
      </c>
      <c r="K98" s="5">
        <v>1.1850000000000001</v>
      </c>
      <c r="L98" s="5">
        <v>1.9750000000000001</v>
      </c>
      <c r="M98" s="5">
        <v>2.0099999999999998</v>
      </c>
    </row>
    <row r="99" spans="1:13" x14ac:dyDescent="0.25">
      <c r="A99" s="1">
        <f t="shared" si="1"/>
        <v>41973</v>
      </c>
      <c r="B99" s="5">
        <v>2.419</v>
      </c>
      <c r="C99" s="5">
        <v>3.899</v>
      </c>
      <c r="D99" s="5">
        <v>14.74</v>
      </c>
      <c r="E99" s="5">
        <v>1.7809999999999999</v>
      </c>
      <c r="F99" s="5">
        <v>4.2990000000000004</v>
      </c>
      <c r="G99" s="5">
        <v>0.85699999999999998</v>
      </c>
      <c r="H99" s="5">
        <v>4.1120000000000001</v>
      </c>
      <c r="I99" s="5">
        <v>2.806</v>
      </c>
      <c r="J99" s="5">
        <v>1.151</v>
      </c>
      <c r="K99" s="5">
        <v>1.1679999999999999</v>
      </c>
      <c r="L99" s="5">
        <v>2.0459999999999998</v>
      </c>
      <c r="M99" s="5">
        <v>2.0139999999999998</v>
      </c>
    </row>
    <row r="100" spans="1:13" x14ac:dyDescent="0.25">
      <c r="A100" s="1">
        <f>EOMONTH(A101,-1)</f>
        <v>42004</v>
      </c>
      <c r="B100" s="5">
        <v>2.4620000000000002</v>
      </c>
      <c r="C100" s="5">
        <v>3.923</v>
      </c>
      <c r="D100" s="5">
        <v>15.337999999999999</v>
      </c>
      <c r="E100" s="5">
        <v>1.927</v>
      </c>
      <c r="F100" s="5">
        <v>4.5739999999999998</v>
      </c>
      <c r="G100" s="5">
        <v>0.90400000000000003</v>
      </c>
      <c r="H100" s="5">
        <v>4.13</v>
      </c>
      <c r="I100" s="5">
        <v>2.746</v>
      </c>
      <c r="J100" s="5">
        <v>1.1759999999999999</v>
      </c>
      <c r="K100" s="5">
        <v>1.2310000000000001</v>
      </c>
      <c r="L100" s="5">
        <v>2.0129999999999999</v>
      </c>
      <c r="M100" s="5">
        <v>2.0539999999999998</v>
      </c>
    </row>
    <row r="101" spans="1:13" x14ac:dyDescent="0.25">
      <c r="A101" s="1">
        <v>42005</v>
      </c>
      <c r="B101" s="5">
        <v>2.1909999999999998</v>
      </c>
      <c r="C101" s="5">
        <v>3.8740000000000001</v>
      </c>
      <c r="D101" s="5">
        <v>15.026999999999999</v>
      </c>
      <c r="E101" s="5">
        <v>2.0219999999999998</v>
      </c>
      <c r="F101" s="5">
        <v>4.4139999999999997</v>
      </c>
      <c r="G101" s="5">
        <v>0.92200000000000004</v>
      </c>
      <c r="H101" s="5">
        <v>3.88</v>
      </c>
      <c r="I101" s="5">
        <v>2.6379999999999999</v>
      </c>
      <c r="J101" s="5">
        <v>1.1719999999999999</v>
      </c>
      <c r="K101" s="5">
        <v>1.2370000000000001</v>
      </c>
      <c r="L101" s="5">
        <v>1.9850000000000001</v>
      </c>
      <c r="M101" s="5">
        <v>2.0329999999999999</v>
      </c>
    </row>
    <row r="102" spans="1:13" x14ac:dyDescent="0.25">
      <c r="A102" s="1">
        <v>42036</v>
      </c>
      <c r="B102" s="5">
        <v>2.4060000000000001</v>
      </c>
      <c r="C102" s="5">
        <v>3.93</v>
      </c>
      <c r="D102" s="5">
        <v>15.063000000000001</v>
      </c>
      <c r="E102" s="5">
        <v>2.1190000000000002</v>
      </c>
      <c r="F102" s="5">
        <v>4.5199999999999996</v>
      </c>
      <c r="G102" s="5">
        <v>0.92800000000000005</v>
      </c>
      <c r="H102" s="5">
        <v>3.8260000000000001</v>
      </c>
      <c r="I102" s="5">
        <v>2.528</v>
      </c>
      <c r="J102" s="5">
        <v>1.2130000000000001</v>
      </c>
      <c r="K102" s="5">
        <v>1.3069999999999999</v>
      </c>
      <c r="L102" s="5">
        <v>1.972</v>
      </c>
      <c r="M102" s="5">
        <v>1.99</v>
      </c>
    </row>
    <row r="103" spans="1:13" x14ac:dyDescent="0.25">
      <c r="A103" s="1">
        <v>42064</v>
      </c>
      <c r="B103" s="5">
        <v>2.5790000000000002</v>
      </c>
      <c r="C103" s="5">
        <v>3.9540000000000002</v>
      </c>
      <c r="D103" s="5">
        <v>15.304</v>
      </c>
      <c r="E103" s="5">
        <v>2.149</v>
      </c>
      <c r="F103" s="5">
        <v>4.5529999999999999</v>
      </c>
      <c r="G103" s="5">
        <v>0.95699999999999996</v>
      </c>
      <c r="H103" s="5">
        <v>3.7770000000000001</v>
      </c>
      <c r="I103" s="5">
        <v>2.6059999999999999</v>
      </c>
      <c r="J103" s="5">
        <v>1.048</v>
      </c>
      <c r="K103" s="5">
        <v>1.349</v>
      </c>
      <c r="L103" s="5">
        <v>2.0449999999999999</v>
      </c>
      <c r="M103" s="5">
        <v>2.0449999999999999</v>
      </c>
    </row>
    <row r="104" spans="1:13" x14ac:dyDescent="0.25">
      <c r="A104" s="1">
        <v>42095</v>
      </c>
      <c r="B104" s="5">
        <v>2.7890000000000001</v>
      </c>
      <c r="C104" s="5">
        <v>3.9140000000000001</v>
      </c>
      <c r="D104" s="5">
        <v>15.105</v>
      </c>
      <c r="E104" s="5">
        <v>2.331</v>
      </c>
      <c r="F104" s="5">
        <v>4.53</v>
      </c>
      <c r="G104" s="5">
        <v>0.96299999999999997</v>
      </c>
      <c r="H104" s="5">
        <v>3.778</v>
      </c>
      <c r="I104" s="5">
        <v>2.6469999999999998</v>
      </c>
      <c r="J104" s="5">
        <v>1.252</v>
      </c>
      <c r="K104" s="5">
        <v>1.397</v>
      </c>
      <c r="L104" s="5">
        <v>2.117</v>
      </c>
      <c r="M104" s="5">
        <v>2.0539999999999998</v>
      </c>
    </row>
    <row r="105" spans="1:13" x14ac:dyDescent="0.25">
      <c r="A105" s="1">
        <v>42125</v>
      </c>
      <c r="B105" s="5">
        <v>2.907</v>
      </c>
      <c r="C105" s="5">
        <v>3.8969999999999998</v>
      </c>
      <c r="D105" s="5">
        <v>14.707000000000001</v>
      </c>
      <c r="E105" s="5">
        <v>2.528</v>
      </c>
      <c r="F105" s="5">
        <v>4.5110000000000001</v>
      </c>
      <c r="G105" s="5">
        <v>1.016</v>
      </c>
      <c r="H105" s="5">
        <v>3.7029999999999998</v>
      </c>
      <c r="I105" s="5">
        <v>2.6259999999999999</v>
      </c>
      <c r="J105" s="5">
        <v>1.254</v>
      </c>
      <c r="K105" s="5">
        <v>1.403</v>
      </c>
      <c r="L105" s="5">
        <v>2.0329999999999999</v>
      </c>
      <c r="M105" s="5">
        <v>2.0350000000000001</v>
      </c>
    </row>
    <row r="106" spans="1:13" x14ac:dyDescent="0.25">
      <c r="A106" s="1">
        <v>42156</v>
      </c>
      <c r="B106" s="5">
        <v>2.9609999999999999</v>
      </c>
      <c r="C106" s="5">
        <v>3.786</v>
      </c>
      <c r="D106" s="5">
        <v>14.534000000000001</v>
      </c>
      <c r="E106" s="5">
        <v>2.6240000000000001</v>
      </c>
      <c r="F106" s="5">
        <v>4.508</v>
      </c>
      <c r="G106" s="5">
        <v>1.038</v>
      </c>
      <c r="H106" s="5">
        <v>3.6509999999999998</v>
      </c>
      <c r="I106" s="5">
        <v>2.5430000000000001</v>
      </c>
      <c r="J106" s="5">
        <v>1.25</v>
      </c>
      <c r="K106" s="5">
        <v>1.4630000000000001</v>
      </c>
      <c r="L106" s="5">
        <v>2.0539999999999998</v>
      </c>
      <c r="M106" s="5">
        <v>2.0139999999999998</v>
      </c>
    </row>
    <row r="107" spans="1:13" x14ac:dyDescent="0.25">
      <c r="A107" s="1">
        <v>42186</v>
      </c>
      <c r="B107" s="5">
        <v>2.9340000000000002</v>
      </c>
      <c r="C107" s="5">
        <v>3.7759999999999998</v>
      </c>
      <c r="D107" s="5">
        <v>14.817</v>
      </c>
      <c r="E107" s="5">
        <v>2.6440000000000001</v>
      </c>
      <c r="F107" s="5">
        <v>4.6050000000000004</v>
      </c>
      <c r="G107" s="5">
        <v>1.046</v>
      </c>
      <c r="H107" s="5">
        <v>3.61</v>
      </c>
      <c r="I107" s="5">
        <v>2.4940000000000002</v>
      </c>
      <c r="J107" s="5">
        <v>1.246</v>
      </c>
      <c r="K107" s="5">
        <v>1.421</v>
      </c>
      <c r="L107" s="5">
        <v>2.161</v>
      </c>
      <c r="M107" s="5">
        <v>2.016</v>
      </c>
    </row>
    <row r="108" spans="1:13" x14ac:dyDescent="0.25">
      <c r="A108" s="1">
        <v>42217</v>
      </c>
      <c r="B108" s="5">
        <v>3.07</v>
      </c>
      <c r="C108" s="5">
        <v>3.7250000000000001</v>
      </c>
      <c r="D108" s="5">
        <v>15.154999999999999</v>
      </c>
      <c r="E108" s="5">
        <v>2.7970000000000002</v>
      </c>
      <c r="F108" s="5">
        <v>4.5359999999999996</v>
      </c>
      <c r="G108" s="5">
        <v>1.0349999999999999</v>
      </c>
      <c r="H108" s="5">
        <v>3.57</v>
      </c>
      <c r="I108" s="5">
        <v>2.4430000000000001</v>
      </c>
      <c r="J108" s="5">
        <v>1.2649999999999999</v>
      </c>
      <c r="K108" s="5">
        <v>1.5169999999999999</v>
      </c>
      <c r="L108" s="5">
        <v>2.153</v>
      </c>
      <c r="M108" s="5">
        <v>2</v>
      </c>
    </row>
    <row r="109" spans="1:13" x14ac:dyDescent="0.25">
      <c r="A109" s="1">
        <v>42248</v>
      </c>
      <c r="B109" s="5">
        <v>3.1110000000000002</v>
      </c>
      <c r="C109" s="5">
        <v>3.6640000000000001</v>
      </c>
      <c r="D109" s="5">
        <v>15.224</v>
      </c>
      <c r="E109" s="5">
        <v>2.9140000000000001</v>
      </c>
      <c r="F109" s="5">
        <v>4.6559999999999997</v>
      </c>
      <c r="G109" s="5">
        <v>1.0109999999999999</v>
      </c>
      <c r="H109" s="5">
        <v>3.5329999999999999</v>
      </c>
      <c r="I109" s="5">
        <v>2.4449999999999998</v>
      </c>
      <c r="J109" s="5">
        <v>1.262</v>
      </c>
      <c r="K109" s="5">
        <v>1.516</v>
      </c>
      <c r="L109" s="5">
        <v>2.169</v>
      </c>
      <c r="M109" s="5">
        <v>1.988</v>
      </c>
    </row>
    <row r="110" spans="1:13" x14ac:dyDescent="0.25">
      <c r="A110" s="1">
        <v>42278</v>
      </c>
      <c r="B110" s="5">
        <v>3.0739999999999998</v>
      </c>
      <c r="C110" s="5">
        <v>3.6280000000000001</v>
      </c>
      <c r="D110" s="5">
        <v>14.84</v>
      </c>
      <c r="E110" s="5">
        <v>3.181</v>
      </c>
      <c r="F110" s="5">
        <v>4.6390000000000002</v>
      </c>
      <c r="G110" s="5">
        <v>1.048</v>
      </c>
      <c r="H110" s="5">
        <v>3.4990000000000001</v>
      </c>
      <c r="I110" s="5">
        <v>2.4049999999999998</v>
      </c>
      <c r="J110" s="5">
        <v>1.2929999999999999</v>
      </c>
      <c r="K110" s="5">
        <v>1.552</v>
      </c>
      <c r="L110" s="5">
        <v>2.2530000000000001</v>
      </c>
      <c r="M110" s="5">
        <v>1.986</v>
      </c>
    </row>
    <row r="111" spans="1:13" x14ac:dyDescent="0.25">
      <c r="A111" s="1">
        <v>42309</v>
      </c>
      <c r="B111" s="5">
        <v>3.09</v>
      </c>
      <c r="C111" s="5">
        <v>3.7360000000000002</v>
      </c>
      <c r="D111" s="5">
        <v>15.031000000000001</v>
      </c>
      <c r="E111" s="5">
        <v>3.4060000000000001</v>
      </c>
      <c r="F111" s="5">
        <v>4.5110000000000001</v>
      </c>
      <c r="G111" s="5">
        <v>1.0620000000000001</v>
      </c>
      <c r="H111" s="5">
        <v>3.4670000000000001</v>
      </c>
      <c r="I111" s="5">
        <v>2.3650000000000002</v>
      </c>
      <c r="J111" s="5">
        <v>1.26</v>
      </c>
      <c r="K111" s="5">
        <v>1.5529999999999999</v>
      </c>
      <c r="L111" s="5">
        <v>2.266</v>
      </c>
      <c r="M111" s="5">
        <v>2.0430000000000001</v>
      </c>
    </row>
    <row r="112" spans="1:13" x14ac:dyDescent="0.25">
      <c r="A112" s="1">
        <v>42339</v>
      </c>
      <c r="B112" s="5">
        <v>2.81</v>
      </c>
      <c r="C112" s="5">
        <v>3.66</v>
      </c>
      <c r="D112" s="5">
        <v>15.44</v>
      </c>
      <c r="E112" s="5">
        <v>3.5449999999999999</v>
      </c>
      <c r="F112" s="5">
        <v>4.5579999999999998</v>
      </c>
      <c r="G112" s="5">
        <v>1.0569999999999999</v>
      </c>
      <c r="H112" s="5">
        <v>3.4169999999999998</v>
      </c>
      <c r="I112" s="5">
        <v>2.3239999999999998</v>
      </c>
      <c r="J112" s="5">
        <v>1.2290000000000001</v>
      </c>
      <c r="K112" s="5">
        <v>1.5329999999999999</v>
      </c>
      <c r="L112" s="5">
        <v>2.3639999999999999</v>
      </c>
      <c r="M112" s="5">
        <v>2.1280000000000001</v>
      </c>
    </row>
    <row r="113" spans="1:13" x14ac:dyDescent="0.25">
      <c r="A113" s="1">
        <v>42370</v>
      </c>
      <c r="B113" s="5">
        <v>2.8260000000000001</v>
      </c>
      <c r="C113" s="5">
        <v>3.75</v>
      </c>
      <c r="D113" s="5">
        <v>16.14</v>
      </c>
      <c r="E113" s="5">
        <v>3.6539999999999999</v>
      </c>
      <c r="F113" s="5">
        <v>4.3440000000000003</v>
      </c>
      <c r="G113" s="5">
        <v>1.109</v>
      </c>
      <c r="H113" s="5">
        <v>3.2869999999999999</v>
      </c>
      <c r="I113" s="5">
        <v>2.2429999999999999</v>
      </c>
      <c r="J113" s="5">
        <v>1.268</v>
      </c>
      <c r="K113" s="5">
        <v>1.583</v>
      </c>
      <c r="L113" s="5">
        <v>2.4329999999999998</v>
      </c>
      <c r="M113" s="5">
        <v>2.077</v>
      </c>
    </row>
    <row r="114" spans="1:13" x14ac:dyDescent="0.25">
      <c r="A114" s="1">
        <v>42401</v>
      </c>
      <c r="B114" s="5">
        <v>3.0179999999999998</v>
      </c>
      <c r="C114" s="5">
        <v>3.7309999999999999</v>
      </c>
      <c r="D114" s="5">
        <v>16.523</v>
      </c>
      <c r="E114" s="5">
        <v>3.8149999999999999</v>
      </c>
      <c r="F114" s="5">
        <v>4.2830000000000004</v>
      </c>
      <c r="G114" s="5">
        <v>1.145</v>
      </c>
      <c r="H114" s="5">
        <v>3.3010000000000002</v>
      </c>
      <c r="I114" s="5">
        <v>2.214</v>
      </c>
      <c r="J114" s="5">
        <v>1.252</v>
      </c>
      <c r="K114" s="5">
        <v>1.5920000000000001</v>
      </c>
      <c r="L114" s="5">
        <v>2.2189999999999999</v>
      </c>
      <c r="M114" s="5">
        <v>2.0550000000000002</v>
      </c>
    </row>
    <row r="115" spans="1:13" x14ac:dyDescent="0.25">
      <c r="A115" s="1">
        <v>42430</v>
      </c>
      <c r="B115" s="5">
        <v>3.1440000000000001</v>
      </c>
      <c r="C115" s="5">
        <v>3.5270000000000001</v>
      </c>
      <c r="D115" s="5">
        <v>16.052</v>
      </c>
      <c r="E115" s="5">
        <v>3.8969999999999998</v>
      </c>
      <c r="F115" s="5">
        <v>4.2439999999999998</v>
      </c>
      <c r="G115" s="5">
        <v>1.1599999999999999</v>
      </c>
      <c r="H115" s="5">
        <v>3.2530000000000001</v>
      </c>
      <c r="I115" s="5">
        <v>2.1480000000000001</v>
      </c>
      <c r="J115" s="5">
        <v>1.1439999999999999</v>
      </c>
      <c r="K115" s="5">
        <v>1.5840000000000001</v>
      </c>
      <c r="L115" s="5">
        <v>2.1930000000000001</v>
      </c>
      <c r="M115" s="5">
        <v>2.0510000000000002</v>
      </c>
    </row>
    <row r="116" spans="1:13" x14ac:dyDescent="0.25">
      <c r="A116" s="1">
        <v>42461</v>
      </c>
      <c r="B116" s="5">
        <v>3.2349999999999999</v>
      </c>
      <c r="C116" s="5">
        <v>3.7629999999999999</v>
      </c>
      <c r="D116" s="5">
        <v>16.04</v>
      </c>
      <c r="E116" s="5">
        <v>3.762</v>
      </c>
      <c r="F116" s="5">
        <v>4.2530000000000001</v>
      </c>
      <c r="G116" s="5">
        <v>1.101</v>
      </c>
      <c r="H116" s="5">
        <v>3.1989999999999998</v>
      </c>
      <c r="I116" s="5">
        <v>2.109</v>
      </c>
      <c r="J116" s="5">
        <v>1.163</v>
      </c>
      <c r="K116" s="5">
        <v>1.6339999999999999</v>
      </c>
      <c r="L116" s="5">
        <v>2.4180000000000001</v>
      </c>
      <c r="M116" s="5">
        <v>2.036</v>
      </c>
    </row>
    <row r="117" spans="1:13" x14ac:dyDescent="0.25">
      <c r="A117" s="1">
        <v>42491</v>
      </c>
      <c r="B117" s="5">
        <v>3.2989999999999999</v>
      </c>
      <c r="C117" s="5">
        <v>3.786</v>
      </c>
      <c r="D117" s="5">
        <v>15.996</v>
      </c>
      <c r="E117" s="5">
        <v>3.8180000000000001</v>
      </c>
      <c r="F117" s="5">
        <v>4.2649999999999997</v>
      </c>
      <c r="G117" s="5">
        <v>1.113</v>
      </c>
      <c r="H117" s="5">
        <v>3.194</v>
      </c>
      <c r="I117" s="5">
        <v>2.0659999999999998</v>
      </c>
      <c r="J117" s="5">
        <v>1.2809999999999999</v>
      </c>
      <c r="K117" s="5">
        <v>1.6539999999999999</v>
      </c>
      <c r="L117" s="5">
        <v>2.5019999999999998</v>
      </c>
      <c r="M117" s="5">
        <v>2.0139999999999998</v>
      </c>
    </row>
    <row r="118" spans="1:13" x14ac:dyDescent="0.25">
      <c r="A118" s="1">
        <v>42522</v>
      </c>
      <c r="B118" s="5">
        <v>3.3980000000000001</v>
      </c>
      <c r="C118" s="5">
        <v>3.7629999999999999</v>
      </c>
      <c r="D118" s="5">
        <v>15.957000000000001</v>
      </c>
      <c r="E118" s="5">
        <v>3.9119999999999999</v>
      </c>
      <c r="F118" s="5">
        <v>4.2450000000000001</v>
      </c>
      <c r="G118" s="5">
        <v>1.123</v>
      </c>
      <c r="H118" s="5">
        <v>3.129</v>
      </c>
      <c r="I118" s="5">
        <v>1.996</v>
      </c>
      <c r="J118" s="5">
        <v>1.3340000000000001</v>
      </c>
      <c r="K118" s="5">
        <v>1.593</v>
      </c>
      <c r="L118" s="5">
        <v>2.4470000000000001</v>
      </c>
      <c r="M118" s="5">
        <v>1.9910000000000001</v>
      </c>
    </row>
    <row r="119" spans="1:13" x14ac:dyDescent="0.25">
      <c r="A119" s="1">
        <v>42552</v>
      </c>
      <c r="B119" s="5">
        <v>3.524</v>
      </c>
      <c r="C119" s="5">
        <v>3.8490000000000002</v>
      </c>
      <c r="D119" s="5">
        <v>16.215</v>
      </c>
      <c r="E119" s="5">
        <v>3.8410000000000002</v>
      </c>
      <c r="F119" s="5">
        <v>4.1559999999999997</v>
      </c>
      <c r="G119" s="5">
        <v>1.1439999999999999</v>
      </c>
      <c r="H119" s="5">
        <v>3.093</v>
      </c>
      <c r="I119" s="5">
        <v>1.954</v>
      </c>
      <c r="J119" s="5">
        <v>1.3169999999999999</v>
      </c>
      <c r="K119" s="5">
        <v>1.601</v>
      </c>
      <c r="L119" s="5">
        <v>2.496</v>
      </c>
      <c r="M119" s="5">
        <v>1.986</v>
      </c>
    </row>
    <row r="120" spans="1:13" x14ac:dyDescent="0.25">
      <c r="A120" s="1">
        <v>42583</v>
      </c>
      <c r="B120" s="5">
        <v>3.6179999999999999</v>
      </c>
      <c r="C120" s="5">
        <v>3.7480000000000002</v>
      </c>
      <c r="D120" s="5">
        <v>16.2</v>
      </c>
      <c r="E120" s="5">
        <v>4.1079999999999997</v>
      </c>
      <c r="F120" s="5">
        <v>4.0590000000000002</v>
      </c>
      <c r="G120" s="5">
        <v>1.101</v>
      </c>
      <c r="H120" s="5">
        <v>3.0529999999999999</v>
      </c>
      <c r="I120" s="5">
        <v>1.9179999999999999</v>
      </c>
      <c r="J120" s="5">
        <v>1.35</v>
      </c>
      <c r="K120" s="5">
        <v>1.65</v>
      </c>
      <c r="L120" s="5">
        <v>2.484</v>
      </c>
      <c r="M120" s="5">
        <v>2.0169999999999999</v>
      </c>
    </row>
    <row r="121" spans="1:13" x14ac:dyDescent="0.25">
      <c r="A121" s="1">
        <v>42614</v>
      </c>
      <c r="B121" s="5">
        <v>3.6389999999999998</v>
      </c>
      <c r="C121" s="5">
        <v>3.7559999999999998</v>
      </c>
      <c r="D121" s="5">
        <v>15.760999999999999</v>
      </c>
      <c r="E121" s="5">
        <v>4.1900000000000004</v>
      </c>
      <c r="F121" s="5">
        <v>3.95</v>
      </c>
      <c r="G121" s="5">
        <v>1.0840000000000001</v>
      </c>
      <c r="H121" s="5">
        <v>3.0009999999999999</v>
      </c>
      <c r="I121" s="5">
        <v>1.8939999999999999</v>
      </c>
      <c r="J121" s="5">
        <v>1.365</v>
      </c>
      <c r="K121" s="5">
        <v>1.635</v>
      </c>
      <c r="L121" s="5">
        <v>2.44</v>
      </c>
      <c r="M121" s="5">
        <v>1.99</v>
      </c>
    </row>
    <row r="122" spans="1:13" x14ac:dyDescent="0.25">
      <c r="A122" s="1">
        <v>42644</v>
      </c>
      <c r="B122" s="5">
        <v>3.7069999999999999</v>
      </c>
      <c r="C122" s="5">
        <v>3.7240000000000002</v>
      </c>
      <c r="D122" s="5">
        <v>15.413</v>
      </c>
      <c r="E122" s="5">
        <v>3.9569999999999999</v>
      </c>
      <c r="F122" s="5">
        <v>3.91</v>
      </c>
      <c r="G122" s="5">
        <v>1.157</v>
      </c>
      <c r="H122" s="5">
        <v>2.984</v>
      </c>
      <c r="I122" s="5">
        <v>1.88</v>
      </c>
      <c r="J122" s="5">
        <v>1.41</v>
      </c>
      <c r="K122" s="5">
        <v>1.673</v>
      </c>
      <c r="L122" s="5">
        <v>2.4140000000000001</v>
      </c>
      <c r="M122" s="5">
        <v>1.9530000000000001</v>
      </c>
    </row>
    <row r="123" spans="1:13" x14ac:dyDescent="0.25">
      <c r="A123" s="1">
        <v>42675</v>
      </c>
      <c r="B123" s="5">
        <v>3.657</v>
      </c>
      <c r="C123" s="5">
        <v>3.7149999999999999</v>
      </c>
      <c r="D123" s="5">
        <v>16.405999999999999</v>
      </c>
      <c r="E123" s="5">
        <v>4.0629999999999997</v>
      </c>
      <c r="F123" s="5">
        <v>3.85</v>
      </c>
      <c r="G123" s="5">
        <v>1.1879999999999999</v>
      </c>
      <c r="H123" s="5">
        <v>2.9489999999999998</v>
      </c>
      <c r="I123" s="5">
        <v>1.8640000000000001</v>
      </c>
      <c r="J123" s="5">
        <v>1.4630000000000001</v>
      </c>
      <c r="K123" s="5">
        <v>1.6879999999999999</v>
      </c>
      <c r="L123" s="5">
        <v>2.4140000000000001</v>
      </c>
      <c r="M123" s="5">
        <v>1.9370000000000001</v>
      </c>
    </row>
    <row r="124" spans="1:13" x14ac:dyDescent="0.25">
      <c r="A124" s="1">
        <v>42705</v>
      </c>
      <c r="B124" s="5">
        <v>3.5750000000000002</v>
      </c>
      <c r="C124" s="5">
        <v>3.7069999999999999</v>
      </c>
      <c r="D124" s="5">
        <v>16.768999999999998</v>
      </c>
      <c r="E124" s="5">
        <v>4.2309999999999999</v>
      </c>
      <c r="F124" s="5">
        <v>3.7410000000000001</v>
      </c>
      <c r="G124" s="5">
        <v>1.038</v>
      </c>
      <c r="H124" s="5">
        <v>2.8820000000000001</v>
      </c>
      <c r="I124" s="5">
        <v>1.8049999999999999</v>
      </c>
      <c r="J124" s="5">
        <v>1.4650000000000001</v>
      </c>
      <c r="K124" s="5">
        <v>1.65</v>
      </c>
      <c r="L124" s="5">
        <v>2.3919999999999999</v>
      </c>
      <c r="M124" s="5">
        <v>1.8859999999999999</v>
      </c>
    </row>
    <row r="125" spans="1:13" x14ac:dyDescent="0.25">
      <c r="A125" s="1">
        <v>42736</v>
      </c>
      <c r="B125" s="5">
        <v>3.681</v>
      </c>
      <c r="C125" s="5">
        <v>3.8140000000000001</v>
      </c>
      <c r="D125" s="5">
        <v>16.978000000000002</v>
      </c>
      <c r="E125" s="5">
        <v>4.2709999999999999</v>
      </c>
      <c r="F125" s="5">
        <v>3.734</v>
      </c>
      <c r="G125" s="5">
        <v>1.0509999999999999</v>
      </c>
      <c r="H125" s="5">
        <v>2.8610000000000002</v>
      </c>
      <c r="I125" s="5">
        <v>1.762</v>
      </c>
      <c r="J125" s="5">
        <v>1.45</v>
      </c>
      <c r="K125" s="5">
        <v>1.6339999999999999</v>
      </c>
      <c r="L125" s="5">
        <v>2.3639999999999999</v>
      </c>
      <c r="M125" s="5">
        <v>1.885</v>
      </c>
    </row>
    <row r="126" spans="1:13" x14ac:dyDescent="0.25">
      <c r="A126" s="1">
        <v>42767</v>
      </c>
      <c r="B126" s="5">
        <v>3.9369999999999998</v>
      </c>
      <c r="C126" s="5">
        <v>3.8940000000000001</v>
      </c>
      <c r="D126" s="5">
        <v>16.945</v>
      </c>
      <c r="E126" s="5">
        <v>4.343</v>
      </c>
      <c r="F126" s="5">
        <v>3.7650000000000001</v>
      </c>
      <c r="G126" s="5">
        <v>1.153</v>
      </c>
      <c r="H126" s="5">
        <v>2.89</v>
      </c>
      <c r="I126" s="5">
        <v>1.7729999999999999</v>
      </c>
      <c r="J126" s="5">
        <v>1.6120000000000001</v>
      </c>
      <c r="K126" s="5">
        <v>1.6519999999999999</v>
      </c>
      <c r="L126" s="5">
        <v>2.4590000000000001</v>
      </c>
      <c r="M126" s="5">
        <v>1.8959999999999999</v>
      </c>
    </row>
    <row r="127" spans="1:13" x14ac:dyDescent="0.25">
      <c r="A127" s="1">
        <v>42795</v>
      </c>
      <c r="B127" s="5">
        <v>4.0529999999999999</v>
      </c>
      <c r="C127" s="5">
        <v>4.024</v>
      </c>
      <c r="D127" s="5">
        <v>16.986000000000001</v>
      </c>
      <c r="E127" s="5">
        <v>4.4029999999999996</v>
      </c>
      <c r="F127" s="5">
        <v>3.7130000000000001</v>
      </c>
      <c r="G127" s="5">
        <v>1.1659999999999999</v>
      </c>
      <c r="H127" s="5">
        <v>2.847</v>
      </c>
      <c r="I127" s="5">
        <v>1.734</v>
      </c>
      <c r="J127" s="5">
        <v>1.6279999999999999</v>
      </c>
      <c r="K127" s="5">
        <v>1.665</v>
      </c>
      <c r="L127" s="5">
        <v>2.4750000000000001</v>
      </c>
      <c r="M127" s="5">
        <v>1.91</v>
      </c>
    </row>
    <row r="128" spans="1:13" x14ac:dyDescent="0.25">
      <c r="A128" s="1">
        <v>42826</v>
      </c>
      <c r="B128" s="5">
        <v>4.1539999999999999</v>
      </c>
      <c r="C128" s="5">
        <v>4.0359999999999996</v>
      </c>
      <c r="D128" s="5">
        <v>17.053000000000001</v>
      </c>
      <c r="E128" s="5">
        <v>4.351</v>
      </c>
      <c r="F128" s="5">
        <v>3.7730000000000001</v>
      </c>
      <c r="G128" s="5">
        <v>1.2370000000000001</v>
      </c>
      <c r="H128" s="5">
        <v>2.839</v>
      </c>
      <c r="I128" s="5">
        <v>1.7250000000000001</v>
      </c>
      <c r="J128" s="5">
        <v>1.6870000000000001</v>
      </c>
      <c r="K128" s="5">
        <v>1.661</v>
      </c>
      <c r="L128" s="5">
        <v>2.472</v>
      </c>
      <c r="M128" s="5">
        <v>1.9510000000000001</v>
      </c>
    </row>
    <row r="129" spans="1:13" x14ac:dyDescent="0.25">
      <c r="A129" s="1">
        <v>42856</v>
      </c>
      <c r="B129" s="5">
        <v>4.3899999999999997</v>
      </c>
      <c r="C129" s="5">
        <v>4.1779999999999999</v>
      </c>
      <c r="D129" s="5">
        <v>17.135000000000002</v>
      </c>
      <c r="E129" s="5">
        <v>4.4370000000000003</v>
      </c>
      <c r="F129" s="5">
        <v>3.8479999999999999</v>
      </c>
      <c r="G129" s="5">
        <v>1.2470000000000001</v>
      </c>
      <c r="H129" s="5">
        <v>2.8039999999999998</v>
      </c>
      <c r="I129" s="5">
        <v>1.706</v>
      </c>
      <c r="J129" s="5">
        <v>1.6759999999999999</v>
      </c>
      <c r="K129" s="5">
        <v>1.627</v>
      </c>
      <c r="L129" s="5">
        <v>2.4790000000000001</v>
      </c>
      <c r="M129" s="5">
        <v>1.98</v>
      </c>
    </row>
    <row r="130" spans="1:13" x14ac:dyDescent="0.25">
      <c r="A130" s="1">
        <v>42887</v>
      </c>
      <c r="B130" s="5">
        <v>4.4939999999999998</v>
      </c>
      <c r="C130" s="5">
        <v>4.3710000000000004</v>
      </c>
      <c r="D130" s="5">
        <v>17.178000000000001</v>
      </c>
      <c r="E130" s="5">
        <v>4.7110000000000003</v>
      </c>
      <c r="F130" s="5">
        <v>3.9590000000000001</v>
      </c>
      <c r="G130" s="5">
        <v>1.2450000000000001</v>
      </c>
      <c r="H130" s="5">
        <v>2.786</v>
      </c>
      <c r="I130" s="5">
        <v>1.68</v>
      </c>
      <c r="J130" s="5">
        <v>1.734</v>
      </c>
      <c r="K130" s="5">
        <v>1.643</v>
      </c>
      <c r="L130" s="5">
        <v>2.4849999999999999</v>
      </c>
      <c r="M130" s="5">
        <v>2.0139999999999998</v>
      </c>
    </row>
    <row r="131" spans="1:13" x14ac:dyDescent="0.25">
      <c r="A131" s="1">
        <v>42917</v>
      </c>
      <c r="B131" s="5">
        <v>4.66</v>
      </c>
      <c r="C131" s="5">
        <v>4.4169999999999998</v>
      </c>
      <c r="D131" s="5">
        <v>17.181999999999999</v>
      </c>
      <c r="E131" s="5">
        <v>5.0419999999999998</v>
      </c>
      <c r="F131" s="5">
        <v>4.0880000000000001</v>
      </c>
      <c r="G131" s="5">
        <v>1.278</v>
      </c>
      <c r="H131" s="5">
        <v>2.7469999999999999</v>
      </c>
      <c r="I131" s="5">
        <v>1.637</v>
      </c>
      <c r="J131" s="5">
        <v>1.778</v>
      </c>
      <c r="K131" s="5">
        <v>1.6830000000000001</v>
      </c>
      <c r="L131" s="5">
        <v>2.4769999999999999</v>
      </c>
      <c r="M131" s="5">
        <v>2.012</v>
      </c>
    </row>
    <row r="132" spans="1:13" x14ac:dyDescent="0.25">
      <c r="A132" s="1">
        <v>42948</v>
      </c>
      <c r="B132" s="5">
        <v>4.7279999999999998</v>
      </c>
      <c r="C132" s="5">
        <v>4.6130000000000004</v>
      </c>
      <c r="D132" s="5">
        <v>17.084</v>
      </c>
      <c r="E132" s="5">
        <v>5.2229999999999999</v>
      </c>
      <c r="F132" s="5">
        <v>3.82</v>
      </c>
      <c r="G132" s="5">
        <v>1.3120000000000001</v>
      </c>
      <c r="H132" s="5">
        <v>2.7069999999999999</v>
      </c>
      <c r="I132" s="5">
        <v>1.625</v>
      </c>
      <c r="J132" s="5">
        <v>1.8759999999999999</v>
      </c>
      <c r="K132" s="5">
        <v>1.742</v>
      </c>
      <c r="L132" s="5">
        <v>2.4620000000000002</v>
      </c>
      <c r="M132" s="5">
        <v>2.012</v>
      </c>
    </row>
    <row r="133" spans="1:13" x14ac:dyDescent="0.25">
      <c r="A133" s="1">
        <v>42979</v>
      </c>
      <c r="B133" s="5">
        <v>4.8949999999999996</v>
      </c>
      <c r="C133" s="5">
        <v>4.9470000000000001</v>
      </c>
      <c r="D133" s="5">
        <v>17.254000000000001</v>
      </c>
      <c r="E133" s="5">
        <v>5.38</v>
      </c>
      <c r="F133" s="5">
        <v>3.9620000000000002</v>
      </c>
      <c r="G133" s="5">
        <v>1.3069999999999999</v>
      </c>
      <c r="H133" s="5">
        <v>2.6819999999999999</v>
      </c>
      <c r="I133" s="5">
        <v>1.5980000000000001</v>
      </c>
      <c r="J133" s="5">
        <v>1.7929999999999999</v>
      </c>
      <c r="K133" s="5">
        <v>1.766</v>
      </c>
      <c r="L133" s="5">
        <v>2.4249999999999998</v>
      </c>
      <c r="M133" s="5">
        <v>2.157</v>
      </c>
    </row>
    <row r="134" spans="1:13" x14ac:dyDescent="0.25">
      <c r="A134" s="1">
        <v>43009</v>
      </c>
      <c r="B134" s="5">
        <v>5.2309999999999999</v>
      </c>
      <c r="C134" s="5">
        <v>5.14</v>
      </c>
      <c r="D134" s="5">
        <v>17.003</v>
      </c>
      <c r="E134" s="5">
        <v>5.3689999999999998</v>
      </c>
      <c r="F134" s="5">
        <v>4.1219999999999999</v>
      </c>
      <c r="G134" s="5">
        <v>1.39</v>
      </c>
      <c r="H134" s="5">
        <v>2.68</v>
      </c>
      <c r="I134" s="5">
        <v>1.581</v>
      </c>
      <c r="J134" s="5">
        <v>1.911</v>
      </c>
      <c r="K134" s="5">
        <v>1.7490000000000001</v>
      </c>
      <c r="L134" s="5">
        <v>2.6669999999999998</v>
      </c>
      <c r="M134" s="5">
        <v>2.1920000000000002</v>
      </c>
    </row>
    <row r="135" spans="1:13" x14ac:dyDescent="0.25">
      <c r="A135" s="1">
        <v>43040</v>
      </c>
      <c r="B135" s="5">
        <v>5.36</v>
      </c>
      <c r="C135" s="5">
        <v>5.5049999999999999</v>
      </c>
      <c r="D135" s="5">
        <v>18.338000000000001</v>
      </c>
      <c r="E135" s="5">
        <v>5.7190000000000003</v>
      </c>
      <c r="F135" s="5">
        <v>4.1929999999999996</v>
      </c>
      <c r="G135" s="5">
        <v>1.413</v>
      </c>
      <c r="H135" s="5">
        <v>2.6629999999999998</v>
      </c>
      <c r="I135" s="5">
        <v>1.5660000000000001</v>
      </c>
      <c r="J135" s="5">
        <v>2.0550000000000002</v>
      </c>
      <c r="K135" s="5">
        <v>1.7969999999999999</v>
      </c>
      <c r="L135" s="5">
        <v>2.6840000000000002</v>
      </c>
      <c r="M135" s="5">
        <v>2.27</v>
      </c>
    </row>
    <row r="136" spans="1:13" x14ac:dyDescent="0.25">
      <c r="A136" s="1">
        <v>43070</v>
      </c>
      <c r="B136" s="5">
        <v>5.3789999999999996</v>
      </c>
      <c r="C136" s="5">
        <v>5.6130000000000004</v>
      </c>
      <c r="D136" s="5">
        <v>18.776</v>
      </c>
      <c r="E136" s="5">
        <v>5.9989999999999997</v>
      </c>
      <c r="F136" s="5">
        <v>4.1230000000000002</v>
      </c>
      <c r="G136" s="5">
        <v>1.4079999999999999</v>
      </c>
      <c r="H136" s="5">
        <v>2.68</v>
      </c>
      <c r="I136" s="5">
        <v>1.5249999999999999</v>
      </c>
      <c r="J136" s="5">
        <v>2.1469999999999998</v>
      </c>
      <c r="K136" s="5">
        <v>1.865</v>
      </c>
      <c r="L136" s="5">
        <v>2.6339999999999999</v>
      </c>
      <c r="M136" s="5">
        <v>2.3140000000000001</v>
      </c>
    </row>
    <row r="137" spans="1:13" x14ac:dyDescent="0.25">
      <c r="A137" s="1">
        <v>43101</v>
      </c>
      <c r="B137" s="5">
        <v>5.1589999999999998</v>
      </c>
      <c r="C137" s="5">
        <v>5.5960000000000001</v>
      </c>
      <c r="D137" s="5">
        <v>18.417999999999999</v>
      </c>
      <c r="E137" s="5">
        <v>6.032</v>
      </c>
      <c r="F137" s="5">
        <v>3.9020000000000001</v>
      </c>
      <c r="G137" s="5">
        <v>1.361</v>
      </c>
      <c r="H137" s="5">
        <v>2.5219999999999998</v>
      </c>
      <c r="I137" s="5">
        <v>1.4139999999999999</v>
      </c>
      <c r="J137" s="5">
        <v>2.23</v>
      </c>
      <c r="K137" s="5">
        <v>1.855</v>
      </c>
      <c r="L137" s="5">
        <v>2.5670000000000002</v>
      </c>
      <c r="M137" s="5">
        <v>2.2690000000000001</v>
      </c>
    </row>
    <row r="138" spans="1:13" x14ac:dyDescent="0.25">
      <c r="A138" s="1">
        <v>43132</v>
      </c>
      <c r="B138" s="5">
        <v>5.5979999999999999</v>
      </c>
      <c r="C138" s="5">
        <v>5.8819999999999997</v>
      </c>
      <c r="D138" s="5">
        <v>18.684000000000001</v>
      </c>
      <c r="E138" s="5">
        <v>6.2359999999999998</v>
      </c>
      <c r="F138" s="5">
        <v>3.907</v>
      </c>
      <c r="G138" s="5">
        <v>1.385</v>
      </c>
      <c r="H138" s="5">
        <v>2.5680000000000001</v>
      </c>
      <c r="I138" s="5">
        <v>1.411</v>
      </c>
      <c r="J138" s="5">
        <v>2.2519999999999998</v>
      </c>
      <c r="K138" s="5">
        <v>1.84</v>
      </c>
      <c r="L138" s="5">
        <v>2.6019999999999999</v>
      </c>
      <c r="M138" s="5">
        <v>2.2599999999999998</v>
      </c>
    </row>
    <row r="139" spans="1:13" x14ac:dyDescent="0.25">
      <c r="A139" s="1">
        <v>43160</v>
      </c>
      <c r="B139" s="5">
        <v>5.93</v>
      </c>
      <c r="C139" s="5">
        <v>6.2</v>
      </c>
      <c r="D139" s="5">
        <v>18.613</v>
      </c>
      <c r="E139" s="5">
        <v>6.3220000000000001</v>
      </c>
      <c r="F139" s="5">
        <v>3.9980000000000002</v>
      </c>
      <c r="G139" s="5">
        <v>1.393</v>
      </c>
      <c r="H139" s="5">
        <v>2.5649999999999999</v>
      </c>
      <c r="I139" s="5">
        <v>1.3979999999999999</v>
      </c>
      <c r="J139" s="5">
        <v>2.2999999999999998</v>
      </c>
      <c r="K139" s="5">
        <v>1.867</v>
      </c>
      <c r="L139" s="5">
        <v>2.6080000000000001</v>
      </c>
      <c r="M139" s="5">
        <v>2.2989999999999999</v>
      </c>
    </row>
    <row r="140" spans="1:13" x14ac:dyDescent="0.25">
      <c r="A140" s="1">
        <v>43191</v>
      </c>
      <c r="B140" s="5">
        <v>6.19</v>
      </c>
      <c r="C140" s="5">
        <v>6.3959999999999999</v>
      </c>
      <c r="D140" s="5">
        <v>18.608000000000001</v>
      </c>
      <c r="E140" s="5">
        <v>6.0880000000000001</v>
      </c>
      <c r="F140" s="5">
        <v>3.9780000000000002</v>
      </c>
      <c r="G140" s="5">
        <v>1.4750000000000001</v>
      </c>
      <c r="H140" s="5">
        <v>2.5449999999999999</v>
      </c>
      <c r="I140" s="5">
        <v>1.4630000000000001</v>
      </c>
      <c r="J140" s="5">
        <v>2.3519999999999999</v>
      </c>
      <c r="K140" s="5">
        <v>1.964</v>
      </c>
      <c r="L140" s="5">
        <v>2.673</v>
      </c>
      <c r="M140" s="5">
        <v>2.3039999999999998</v>
      </c>
    </row>
    <row r="141" spans="1:13" x14ac:dyDescent="0.25">
      <c r="A141" s="1">
        <v>43221</v>
      </c>
      <c r="B141" s="5">
        <v>6.3689999999999998</v>
      </c>
      <c r="C141" s="5">
        <v>6.8010000000000002</v>
      </c>
      <c r="D141" s="5">
        <v>18.454999999999998</v>
      </c>
      <c r="E141" s="5">
        <v>6.4809999999999999</v>
      </c>
      <c r="F141" s="5">
        <v>4.0220000000000002</v>
      </c>
      <c r="G141" s="5">
        <v>1.526</v>
      </c>
      <c r="H141" s="5">
        <v>2.56</v>
      </c>
      <c r="I141" s="5">
        <v>1.419</v>
      </c>
      <c r="J141" s="5">
        <v>2.3769999999999998</v>
      </c>
      <c r="K141" s="5">
        <v>1.972</v>
      </c>
      <c r="L141" s="5">
        <v>2.661</v>
      </c>
      <c r="M141" s="5">
        <v>2.3180000000000001</v>
      </c>
    </row>
    <row r="142" spans="1:13" x14ac:dyDescent="0.25">
      <c r="A142" s="1">
        <v>43252</v>
      </c>
      <c r="B142" s="5">
        <v>6.5940000000000003</v>
      </c>
      <c r="C142" s="5">
        <v>6.98</v>
      </c>
      <c r="D142" s="5">
        <v>18.670999999999999</v>
      </c>
      <c r="E142" s="5">
        <v>6.694</v>
      </c>
      <c r="F142" s="5">
        <v>4.0670000000000002</v>
      </c>
      <c r="G142" s="5">
        <v>1.514</v>
      </c>
      <c r="H142" s="5">
        <v>2.552</v>
      </c>
      <c r="I142" s="5">
        <v>1.4</v>
      </c>
      <c r="J142" s="5">
        <v>2.4809999999999999</v>
      </c>
      <c r="K142" s="5">
        <v>1.8560000000000001</v>
      </c>
      <c r="L142" s="5">
        <v>2.6949999999999998</v>
      </c>
      <c r="M142" s="5">
        <v>2.379</v>
      </c>
    </row>
    <row r="143" spans="1:13" x14ac:dyDescent="0.25">
      <c r="A143" s="1">
        <v>43282</v>
      </c>
      <c r="B143" s="5">
        <v>6.9160000000000004</v>
      </c>
      <c r="C143" s="5">
        <v>7.1150000000000002</v>
      </c>
      <c r="D143" s="5">
        <v>19.239999999999998</v>
      </c>
      <c r="E143" s="5">
        <v>6.577</v>
      </c>
      <c r="F143" s="5">
        <v>4.04</v>
      </c>
      <c r="G143" s="5">
        <v>1.579</v>
      </c>
      <c r="H143" s="5">
        <v>2.492</v>
      </c>
      <c r="I143" s="5">
        <v>1.3720000000000001</v>
      </c>
      <c r="J143" s="5">
        <v>2.5779999999999998</v>
      </c>
      <c r="K143" s="5">
        <v>1.9319999999999999</v>
      </c>
      <c r="L143" s="5">
        <v>2.6989999999999998</v>
      </c>
      <c r="M143" s="5">
        <v>2.4540000000000002</v>
      </c>
    </row>
    <row r="144" spans="1:13" x14ac:dyDescent="0.25">
      <c r="A144" s="1">
        <v>43313</v>
      </c>
      <c r="B144" s="5">
        <v>7.306</v>
      </c>
      <c r="C144" s="5">
        <v>7.3079999999999998</v>
      </c>
      <c r="D144" s="5">
        <v>19.718</v>
      </c>
      <c r="E144" s="5">
        <v>6.94</v>
      </c>
      <c r="F144" s="5">
        <v>4.1040000000000001</v>
      </c>
      <c r="G144" s="5">
        <v>1.6060000000000001</v>
      </c>
      <c r="H144" s="5">
        <v>2.484</v>
      </c>
      <c r="I144" s="5">
        <v>1.377</v>
      </c>
      <c r="J144" s="5">
        <v>2.6419999999999999</v>
      </c>
      <c r="K144" s="5">
        <v>2.0230000000000001</v>
      </c>
      <c r="L144" s="5">
        <v>2.694</v>
      </c>
      <c r="M144" s="5">
        <v>2.52</v>
      </c>
    </row>
    <row r="145" spans="1:13" x14ac:dyDescent="0.25">
      <c r="A145" s="1">
        <v>43344</v>
      </c>
      <c r="B145" s="5">
        <v>7.4720000000000004</v>
      </c>
      <c r="C145" s="5">
        <v>7.4779999999999998</v>
      </c>
      <c r="D145" s="5">
        <v>20.292000000000002</v>
      </c>
      <c r="E145" s="5">
        <v>7.2960000000000003</v>
      </c>
      <c r="F145" s="5">
        <v>4.0890000000000004</v>
      </c>
      <c r="G145" s="5">
        <v>1.655</v>
      </c>
      <c r="H145" s="5">
        <v>2.4590000000000001</v>
      </c>
      <c r="I145" s="5">
        <v>1.3680000000000001</v>
      </c>
      <c r="J145" s="5">
        <v>2.6989999999999998</v>
      </c>
      <c r="K145" s="5">
        <v>2.0750000000000002</v>
      </c>
      <c r="L145" s="5">
        <v>2.7679999999999998</v>
      </c>
      <c r="M145" s="5">
        <v>2.52</v>
      </c>
    </row>
    <row r="146" spans="1:13" x14ac:dyDescent="0.25">
      <c r="A146" s="1">
        <v>43374</v>
      </c>
      <c r="B146" s="5">
        <v>7.6</v>
      </c>
      <c r="C146" s="5">
        <v>7.7679999999999998</v>
      </c>
      <c r="D146" s="5">
        <v>20.704000000000001</v>
      </c>
      <c r="E146" s="5">
        <v>7.306</v>
      </c>
      <c r="F146" s="5">
        <v>4.0720000000000001</v>
      </c>
      <c r="G146" s="5">
        <v>1.6850000000000001</v>
      </c>
      <c r="H146" s="5">
        <v>2.4609999999999999</v>
      </c>
      <c r="I146" s="5">
        <v>1.367</v>
      </c>
      <c r="J146" s="5">
        <v>2.8210000000000002</v>
      </c>
      <c r="K146" s="5">
        <v>2.0939999999999999</v>
      </c>
      <c r="L146" s="5">
        <v>2.8010000000000002</v>
      </c>
      <c r="M146" s="5">
        <v>2.5030000000000001</v>
      </c>
    </row>
    <row r="147" spans="1:13" x14ac:dyDescent="0.25">
      <c r="A147" s="1">
        <v>43405</v>
      </c>
      <c r="B147" s="5">
        <v>7.8310000000000004</v>
      </c>
      <c r="C147" s="5">
        <v>7.8289999999999997</v>
      </c>
      <c r="D147" s="5">
        <v>21.134</v>
      </c>
      <c r="E147" s="5">
        <v>7.5709999999999997</v>
      </c>
      <c r="F147" s="5">
        <v>4.1120000000000001</v>
      </c>
      <c r="G147" s="5">
        <v>1.663</v>
      </c>
      <c r="H147" s="5">
        <v>2.4359999999999999</v>
      </c>
      <c r="I147" s="5">
        <v>1.361</v>
      </c>
      <c r="J147" s="5">
        <v>2.8210000000000002</v>
      </c>
      <c r="K147" s="5">
        <v>2.2040000000000002</v>
      </c>
      <c r="L147" s="5">
        <v>2.843</v>
      </c>
      <c r="M147" s="5">
        <v>2.5489999999999999</v>
      </c>
    </row>
    <row r="148" spans="1:13" x14ac:dyDescent="0.25">
      <c r="A148" s="1">
        <v>43435</v>
      </c>
      <c r="B148" s="5">
        <v>8.1829999999999998</v>
      </c>
      <c r="C148" s="5">
        <v>7.8579999999999997</v>
      </c>
      <c r="D148" s="5">
        <v>21.27</v>
      </c>
      <c r="E148" s="5">
        <v>7.7939999999999996</v>
      </c>
      <c r="F148" s="5">
        <v>4.157</v>
      </c>
      <c r="G148" s="5">
        <v>1.7470000000000001</v>
      </c>
      <c r="H148" s="5">
        <v>2.4319999999999999</v>
      </c>
      <c r="I148" s="5">
        <v>1.343</v>
      </c>
      <c r="J148" s="5">
        <v>2.847</v>
      </c>
      <c r="K148" s="5">
        <v>2.2629999999999999</v>
      </c>
      <c r="L148" s="5">
        <v>2.8980000000000001</v>
      </c>
      <c r="M148" s="5">
        <v>2.5059999999999998</v>
      </c>
    </row>
    <row r="149" spans="1:13" x14ac:dyDescent="0.25">
      <c r="A149" s="1">
        <v>43466</v>
      </c>
      <c r="B149" s="5">
        <v>8.2739999999999991</v>
      </c>
      <c r="C149" s="5">
        <v>8.0909999999999993</v>
      </c>
      <c r="D149" s="5">
        <v>21.526</v>
      </c>
      <c r="E149" s="5">
        <v>7.0309999999999997</v>
      </c>
      <c r="F149" s="5">
        <v>4.1269999999999998</v>
      </c>
      <c r="G149" s="5">
        <v>1.7629999999999999</v>
      </c>
      <c r="H149" s="5">
        <v>2.4380000000000002</v>
      </c>
      <c r="I149" s="5">
        <v>1.323</v>
      </c>
      <c r="J149" s="5">
        <v>2.76</v>
      </c>
      <c r="K149" s="5">
        <v>2.3109999999999999</v>
      </c>
      <c r="L149" s="5">
        <v>2.8380000000000001</v>
      </c>
      <c r="M149" s="5">
        <v>2.5329999999999999</v>
      </c>
    </row>
    <row r="150" spans="1:13" x14ac:dyDescent="0.25">
      <c r="A150" s="1">
        <v>43497</v>
      </c>
      <c r="B150" s="5">
        <v>8.6029999999999998</v>
      </c>
      <c r="C150" s="5">
        <v>8.4169999999999998</v>
      </c>
      <c r="D150" s="5">
        <v>21.576000000000001</v>
      </c>
      <c r="E150" s="5">
        <v>7.25</v>
      </c>
      <c r="F150" s="5">
        <v>4.08</v>
      </c>
      <c r="G150" s="5">
        <v>1.7030000000000001</v>
      </c>
      <c r="H150" s="5">
        <v>2.4220000000000002</v>
      </c>
      <c r="I150" s="5">
        <v>1.3</v>
      </c>
      <c r="J150" s="5">
        <v>2.6930000000000001</v>
      </c>
      <c r="K150" s="5">
        <v>2.3069999999999999</v>
      </c>
      <c r="L150" s="5">
        <v>2.8530000000000002</v>
      </c>
      <c r="M150" s="5">
        <v>2.5369999999999999</v>
      </c>
    </row>
    <row r="151" spans="1:13" x14ac:dyDescent="0.25">
      <c r="A151" s="1">
        <v>43525</v>
      </c>
      <c r="B151" s="5">
        <v>8.7309999999999999</v>
      </c>
      <c r="C151" s="5">
        <v>8.4740000000000002</v>
      </c>
      <c r="D151" s="5">
        <v>21.609000000000002</v>
      </c>
      <c r="E151" s="5">
        <v>7.3360000000000003</v>
      </c>
      <c r="F151" s="5">
        <v>4.085</v>
      </c>
      <c r="G151" s="5">
        <v>1.833</v>
      </c>
      <c r="H151" s="5">
        <v>2.395</v>
      </c>
      <c r="I151" s="5">
        <v>1.286</v>
      </c>
      <c r="J151" s="5">
        <v>2.6819999999999999</v>
      </c>
      <c r="K151" s="5">
        <v>2.2770000000000001</v>
      </c>
      <c r="L151" s="5">
        <v>2.8239999999999998</v>
      </c>
      <c r="M151" s="5">
        <v>2.5390000000000001</v>
      </c>
    </row>
    <row r="152" spans="1:13" x14ac:dyDescent="0.25">
      <c r="A152" s="1">
        <v>43556</v>
      </c>
      <c r="B152" s="5">
        <v>8.8249999999999993</v>
      </c>
      <c r="C152" s="5">
        <v>8.6349999999999998</v>
      </c>
      <c r="D152" s="5">
        <v>21.613</v>
      </c>
      <c r="E152" s="5">
        <v>6.8890000000000002</v>
      </c>
      <c r="F152" s="5">
        <v>4.181</v>
      </c>
      <c r="G152" s="5">
        <v>1.853</v>
      </c>
      <c r="H152" s="5">
        <v>2.3730000000000002</v>
      </c>
      <c r="I152" s="5">
        <v>1.28</v>
      </c>
      <c r="J152" s="5">
        <v>2.8639999999999999</v>
      </c>
      <c r="K152" s="5">
        <v>2.3849999999999998</v>
      </c>
      <c r="L152" s="5">
        <v>2.871</v>
      </c>
      <c r="M152" s="5">
        <v>2.5870000000000002</v>
      </c>
    </row>
    <row r="153" spans="1:13" x14ac:dyDescent="0.25">
      <c r="A153" s="1">
        <v>43586</v>
      </c>
      <c r="B153" s="5">
        <v>9.1709999999999994</v>
      </c>
      <c r="C153" s="5">
        <v>8.8379999999999992</v>
      </c>
      <c r="D153" s="5">
        <v>21.457000000000001</v>
      </c>
      <c r="E153" s="5">
        <v>7.2789999999999999</v>
      </c>
      <c r="F153" s="5">
        <v>4.2460000000000004</v>
      </c>
      <c r="G153" s="5">
        <v>1.845</v>
      </c>
      <c r="H153" s="5">
        <v>2.3479999999999999</v>
      </c>
      <c r="I153" s="5">
        <v>1.252</v>
      </c>
      <c r="J153" s="5">
        <v>2.9089999999999998</v>
      </c>
      <c r="K153" s="5">
        <v>2.371</v>
      </c>
      <c r="L153" s="5">
        <v>2.919</v>
      </c>
      <c r="M153" s="5">
        <v>2.58</v>
      </c>
    </row>
    <row r="154" spans="1:13" x14ac:dyDescent="0.25">
      <c r="A154" s="1">
        <v>43617</v>
      </c>
      <c r="B154" s="5">
        <v>9.3689999999999998</v>
      </c>
      <c r="C154" s="5">
        <v>8.9149999999999991</v>
      </c>
      <c r="D154" s="5">
        <v>21.768999999999998</v>
      </c>
      <c r="E154" s="5">
        <v>7.5549999999999997</v>
      </c>
      <c r="F154" s="5">
        <v>4.3230000000000004</v>
      </c>
      <c r="G154" s="5">
        <v>1.891</v>
      </c>
      <c r="H154" s="5">
        <v>2.3260000000000001</v>
      </c>
      <c r="I154" s="5">
        <v>1.24</v>
      </c>
      <c r="J154" s="5">
        <v>2.9449999999999998</v>
      </c>
      <c r="K154" s="5">
        <v>2.444</v>
      </c>
      <c r="L154" s="5">
        <v>2.8879999999999999</v>
      </c>
      <c r="M154" s="5">
        <v>2.613</v>
      </c>
    </row>
    <row r="155" spans="1:13" x14ac:dyDescent="0.25">
      <c r="A155" s="1">
        <v>43647</v>
      </c>
      <c r="B155" s="5">
        <v>9.6210000000000004</v>
      </c>
      <c r="C155" s="5">
        <v>9.2059999999999995</v>
      </c>
      <c r="D155" s="5">
        <v>21.989000000000001</v>
      </c>
      <c r="E155" s="5">
        <v>7.47</v>
      </c>
      <c r="F155" s="5">
        <v>4.3719999999999999</v>
      </c>
      <c r="G155" s="5">
        <v>1.9279999999999999</v>
      </c>
      <c r="H155" s="5">
        <v>2.302</v>
      </c>
      <c r="I155" s="5">
        <v>1.228</v>
      </c>
      <c r="J155" s="5">
        <v>3.0049999999999999</v>
      </c>
      <c r="K155" s="5">
        <v>2.411</v>
      </c>
      <c r="L155" s="5">
        <v>2.843</v>
      </c>
      <c r="M155" s="5">
        <v>2.5680000000000001</v>
      </c>
    </row>
    <row r="156" spans="1:13" x14ac:dyDescent="0.25">
      <c r="A156" s="1">
        <v>43678</v>
      </c>
      <c r="B156" s="5">
        <v>10.092000000000001</v>
      </c>
      <c r="C156" s="5">
        <v>9.1790000000000003</v>
      </c>
      <c r="D156" s="5">
        <v>22.143000000000001</v>
      </c>
      <c r="E156" s="5">
        <v>7.9370000000000003</v>
      </c>
      <c r="F156" s="5">
        <v>4.4269999999999996</v>
      </c>
      <c r="G156" s="5">
        <v>1.974</v>
      </c>
      <c r="H156" s="5">
        <v>2.282</v>
      </c>
      <c r="I156" s="5">
        <v>1.218</v>
      </c>
      <c r="J156" s="5">
        <v>2.9420000000000002</v>
      </c>
      <c r="K156" s="5">
        <v>2.4550000000000001</v>
      </c>
      <c r="L156" s="5">
        <v>2.7709999999999999</v>
      </c>
      <c r="M156" s="5">
        <v>2.5510000000000002</v>
      </c>
    </row>
    <row r="157" spans="1:13" x14ac:dyDescent="0.25">
      <c r="A157" s="1">
        <v>43709</v>
      </c>
      <c r="B157" s="5">
        <v>10.413</v>
      </c>
      <c r="C157" s="5">
        <v>9.1620000000000008</v>
      </c>
      <c r="D157" s="5">
        <v>22.224</v>
      </c>
      <c r="E157" s="5">
        <v>8.23</v>
      </c>
      <c r="F157" s="5">
        <v>4.5019999999999998</v>
      </c>
      <c r="G157" s="5">
        <v>1.9359999999999999</v>
      </c>
      <c r="H157" s="5">
        <v>2.2629999999999999</v>
      </c>
      <c r="I157" s="5">
        <v>1.2070000000000001</v>
      </c>
      <c r="J157" s="5">
        <v>3.016</v>
      </c>
      <c r="K157" s="5">
        <v>2.4630000000000001</v>
      </c>
      <c r="L157" s="5">
        <v>2.9060000000000001</v>
      </c>
      <c r="M157" s="5">
        <v>2.633</v>
      </c>
    </row>
    <row r="158" spans="1:13" x14ac:dyDescent="0.25">
      <c r="A158" s="1">
        <v>43739</v>
      </c>
      <c r="B158" s="5">
        <v>10.510999999999999</v>
      </c>
      <c r="C158" s="5">
        <v>9.3339999999999996</v>
      </c>
      <c r="D158" s="5">
        <v>22.664999999999999</v>
      </c>
      <c r="E158" s="5">
        <v>7.9089999999999998</v>
      </c>
      <c r="F158" s="5">
        <v>4.4909999999999997</v>
      </c>
      <c r="G158" s="5">
        <v>2.0259999999999998</v>
      </c>
      <c r="H158" s="5">
        <v>2.242</v>
      </c>
      <c r="I158" s="5">
        <v>1.2030000000000001</v>
      </c>
      <c r="J158" s="5">
        <v>2.948</v>
      </c>
      <c r="K158" s="5">
        <v>2.6739999999999999</v>
      </c>
      <c r="L158" s="5">
        <v>2.915</v>
      </c>
      <c r="M158" s="5">
        <v>2.59</v>
      </c>
    </row>
    <row r="159" spans="1:13" x14ac:dyDescent="0.25">
      <c r="A159" s="1">
        <v>43770</v>
      </c>
      <c r="B159" s="5">
        <v>10.81</v>
      </c>
      <c r="C159" s="5">
        <v>9.4920000000000009</v>
      </c>
      <c r="D159" s="5">
        <v>23.481999999999999</v>
      </c>
      <c r="E159" s="5">
        <v>8.2289999999999992</v>
      </c>
      <c r="F159" s="5">
        <v>4.4480000000000004</v>
      </c>
      <c r="G159" s="5">
        <v>2.069</v>
      </c>
      <c r="H159" s="5">
        <v>2.2170000000000001</v>
      </c>
      <c r="I159" s="5">
        <v>1.206</v>
      </c>
      <c r="J159" s="5">
        <v>2.84</v>
      </c>
      <c r="K159" s="5">
        <v>2.8130000000000002</v>
      </c>
      <c r="L159" s="5">
        <v>2.9079999999999999</v>
      </c>
      <c r="M159" s="5">
        <v>2.59</v>
      </c>
    </row>
    <row r="160" spans="1:13" x14ac:dyDescent="0.25">
      <c r="A160" s="1">
        <v>43800</v>
      </c>
      <c r="B160" s="5">
        <v>10.958</v>
      </c>
      <c r="C160" s="5">
        <v>9.5779999999999994</v>
      </c>
      <c r="D160" s="5">
        <v>23.279</v>
      </c>
      <c r="E160" s="5">
        <v>8.2919999999999998</v>
      </c>
      <c r="F160" s="5">
        <v>4.4710000000000001</v>
      </c>
      <c r="G160" s="5">
        <v>2.024</v>
      </c>
      <c r="H160" s="5">
        <v>2.2109999999999999</v>
      </c>
      <c r="I160" s="5">
        <v>1.198</v>
      </c>
      <c r="J160" s="5">
        <v>2.8210000000000002</v>
      </c>
      <c r="K160" s="5">
        <v>2.8570000000000002</v>
      </c>
      <c r="L160" s="5">
        <v>2.8849999999999998</v>
      </c>
      <c r="M160" s="5">
        <v>2.5539999999999998</v>
      </c>
    </row>
    <row r="161" spans="1:13" x14ac:dyDescent="0.25">
      <c r="A161" s="1">
        <v>43831</v>
      </c>
      <c r="B161" s="5">
        <v>11.43</v>
      </c>
      <c r="C161" s="5">
        <v>9.5730000000000004</v>
      </c>
      <c r="D161" s="5">
        <v>23.306999999999999</v>
      </c>
      <c r="E161" s="5">
        <v>7.0140000000000002</v>
      </c>
      <c r="F161" s="5">
        <v>4.641</v>
      </c>
      <c r="G161" s="5">
        <v>2.226</v>
      </c>
      <c r="H161" s="5">
        <v>2.2810000000000001</v>
      </c>
      <c r="I161" s="5">
        <v>1.18</v>
      </c>
      <c r="J161" s="5">
        <v>2.79</v>
      </c>
      <c r="K161" s="5">
        <v>2.8029999999999999</v>
      </c>
      <c r="L161" s="5">
        <v>2.8069999999999999</v>
      </c>
      <c r="M161" s="5">
        <v>2.4769999999999999</v>
      </c>
    </row>
    <row r="162" spans="1:13" x14ac:dyDescent="0.25">
      <c r="A162" s="1">
        <v>43862</v>
      </c>
      <c r="B162" s="5">
        <v>11.387</v>
      </c>
      <c r="C162" s="5">
        <v>9.59</v>
      </c>
      <c r="D162" s="5">
        <v>23.494</v>
      </c>
      <c r="E162" s="5">
        <v>7.2149999999999999</v>
      </c>
      <c r="F162" s="5">
        <v>4.5860000000000003</v>
      </c>
      <c r="G162" s="5">
        <v>2.2909999999999999</v>
      </c>
      <c r="H162" s="5">
        <v>2.242</v>
      </c>
      <c r="I162" s="5">
        <v>1.1619999999999999</v>
      </c>
      <c r="J162" s="5">
        <v>2.673</v>
      </c>
      <c r="K162" s="5">
        <v>2.7959999999999998</v>
      </c>
      <c r="L162" s="5">
        <v>2.7210000000000001</v>
      </c>
      <c r="M162" s="5">
        <v>2.5920000000000001</v>
      </c>
    </row>
    <row r="163" spans="1:13" x14ac:dyDescent="0.25">
      <c r="A163" s="1">
        <v>43891</v>
      </c>
      <c r="B163" s="5">
        <v>11.699</v>
      </c>
      <c r="C163" s="5">
        <v>9.7789999999999999</v>
      </c>
      <c r="D163" s="5">
        <v>23.277000000000001</v>
      </c>
      <c r="E163" s="5">
        <v>7.3230000000000004</v>
      </c>
      <c r="F163" s="5">
        <v>4.5720000000000001</v>
      </c>
      <c r="G163" s="5">
        <v>2.3170000000000002</v>
      </c>
      <c r="H163" s="5">
        <v>2.222</v>
      </c>
      <c r="I163" s="5">
        <v>1.135</v>
      </c>
      <c r="J163" s="5">
        <v>2.5910000000000002</v>
      </c>
      <c r="K163" s="5">
        <v>2.7559999999999998</v>
      </c>
      <c r="L163" s="5">
        <v>2.6619999999999999</v>
      </c>
      <c r="M163" s="5">
        <v>2.6110000000000002</v>
      </c>
    </row>
    <row r="164" spans="1:13" x14ac:dyDescent="0.25">
      <c r="A164" s="1">
        <v>43922</v>
      </c>
      <c r="B164" s="5">
        <v>11.185</v>
      </c>
      <c r="C164" s="5">
        <v>9.7880000000000003</v>
      </c>
      <c r="D164" s="5">
        <v>23.478000000000002</v>
      </c>
      <c r="E164" s="5">
        <v>6.6929999999999996</v>
      </c>
      <c r="F164" s="5">
        <v>4.3869999999999996</v>
      </c>
      <c r="G164" s="5">
        <v>2.0059999999999998</v>
      </c>
      <c r="H164" s="5">
        <v>2.177</v>
      </c>
      <c r="I164" s="5">
        <v>1.145</v>
      </c>
      <c r="J164" s="5">
        <v>2.411</v>
      </c>
      <c r="K164" s="5">
        <v>2.766</v>
      </c>
      <c r="L164" s="5">
        <v>2.5720000000000001</v>
      </c>
      <c r="M164" s="5">
        <v>2.387</v>
      </c>
    </row>
    <row r="165" spans="1:13" x14ac:dyDescent="0.25">
      <c r="A165" s="1">
        <v>43952</v>
      </c>
      <c r="B165" s="5">
        <v>10.037000000000001</v>
      </c>
      <c r="C165" s="5">
        <v>9.9710000000000001</v>
      </c>
      <c r="D165" s="5">
        <v>23.140999999999998</v>
      </c>
      <c r="E165" s="5">
        <v>6.9329999999999998</v>
      </c>
      <c r="F165" s="5">
        <v>3.65</v>
      </c>
      <c r="G165" s="5">
        <v>1.42</v>
      </c>
      <c r="H165" s="5">
        <v>2.1419999999999999</v>
      </c>
      <c r="I165" s="5">
        <v>1.127</v>
      </c>
      <c r="J165" s="5">
        <v>2.1469999999999998</v>
      </c>
      <c r="K165" s="5">
        <v>2.5270000000000001</v>
      </c>
      <c r="L165" s="5">
        <v>2.3330000000000002</v>
      </c>
      <c r="M165" s="5">
        <v>2.1160000000000001</v>
      </c>
    </row>
    <row r="166" spans="1:13" x14ac:dyDescent="0.25">
      <c r="A166" s="1">
        <v>43983</v>
      </c>
      <c r="B166" s="5">
        <v>10.993</v>
      </c>
      <c r="C166" s="5">
        <v>9.6859999999999999</v>
      </c>
      <c r="D166" s="5">
        <v>23.018999999999998</v>
      </c>
      <c r="E166" s="5">
        <v>7.0910000000000002</v>
      </c>
      <c r="F166" s="5">
        <v>3.7010000000000001</v>
      </c>
      <c r="G166" s="5">
        <v>1.4510000000000001</v>
      </c>
      <c r="H166" s="5">
        <v>2.129</v>
      </c>
      <c r="I166" s="5">
        <v>1.115</v>
      </c>
      <c r="J166" s="5">
        <v>2.2549999999999999</v>
      </c>
      <c r="K166" s="5">
        <v>2.5270000000000001</v>
      </c>
      <c r="L166" s="5">
        <v>2.4750000000000001</v>
      </c>
      <c r="M166" s="5">
        <v>2.1659999999999999</v>
      </c>
    </row>
    <row r="167" spans="1:13" x14ac:dyDescent="0.25">
      <c r="A167" s="1">
        <v>44013</v>
      </c>
      <c r="B167" s="5">
        <v>11.493</v>
      </c>
      <c r="C167" s="5">
        <v>9.2940000000000005</v>
      </c>
      <c r="D167" s="5">
        <v>23.846</v>
      </c>
      <c r="E167" s="5">
        <v>6.79</v>
      </c>
      <c r="F167" s="5">
        <v>3.79</v>
      </c>
      <c r="G167" s="5">
        <v>1.7</v>
      </c>
      <c r="H167" s="5">
        <v>2.1070000000000002</v>
      </c>
      <c r="I167" s="5">
        <v>1.1100000000000001</v>
      </c>
      <c r="J167" s="5">
        <v>2.242</v>
      </c>
      <c r="K167" s="5">
        <v>2.617</v>
      </c>
      <c r="L167" s="5">
        <v>2.5150000000000001</v>
      </c>
      <c r="M167" s="5">
        <v>2.2389999999999999</v>
      </c>
    </row>
    <row r="168" spans="1:13" x14ac:dyDescent="0.25">
      <c r="A168" s="1">
        <v>44044</v>
      </c>
      <c r="B168" s="5">
        <v>11.683999999999999</v>
      </c>
      <c r="C168" s="5">
        <v>9.2690000000000001</v>
      </c>
      <c r="D168" s="5">
        <v>24.059000000000001</v>
      </c>
      <c r="E168" s="5">
        <v>6.8</v>
      </c>
      <c r="F168" s="5">
        <v>3.8620000000000001</v>
      </c>
      <c r="G168" s="5">
        <v>1.9430000000000001</v>
      </c>
      <c r="H168" s="5">
        <v>2.0870000000000002</v>
      </c>
      <c r="I168" s="5">
        <v>1.115</v>
      </c>
      <c r="J168" s="5">
        <v>2.1659999999999999</v>
      </c>
      <c r="K168" s="5">
        <v>2.6970000000000001</v>
      </c>
      <c r="L168" s="5">
        <v>2.472</v>
      </c>
      <c r="M168" s="5">
        <v>2.286</v>
      </c>
    </row>
    <row r="169" spans="1:13" x14ac:dyDescent="0.25">
      <c r="A169" s="1">
        <v>44075</v>
      </c>
      <c r="B169" s="5">
        <v>11.763999999999999</v>
      </c>
      <c r="C169" s="5">
        <v>9.4580000000000002</v>
      </c>
      <c r="D169" s="5">
        <v>23.533000000000001</v>
      </c>
      <c r="E169" s="5">
        <v>7.1189999999999998</v>
      </c>
      <c r="F169" s="5">
        <v>3.8130000000000002</v>
      </c>
      <c r="G169" s="5">
        <v>2.0659999999999998</v>
      </c>
      <c r="H169" s="5">
        <v>2.0840000000000001</v>
      </c>
      <c r="I169" s="5">
        <v>1.107</v>
      </c>
      <c r="J169" s="5">
        <v>2.2919999999999998</v>
      </c>
      <c r="K169" s="5">
        <v>2.6709999999999998</v>
      </c>
      <c r="L169" s="5">
        <v>2.4700000000000002</v>
      </c>
      <c r="M169" s="5">
        <v>2.2370000000000001</v>
      </c>
    </row>
    <row r="170" spans="1:13" x14ac:dyDescent="0.25">
      <c r="A170" s="1">
        <v>44105</v>
      </c>
      <c r="B170" s="5">
        <v>11.706</v>
      </c>
      <c r="C170" s="5">
        <v>9.5470000000000006</v>
      </c>
      <c r="D170" s="5">
        <v>23.72</v>
      </c>
      <c r="E170" s="5">
        <v>6.7430000000000003</v>
      </c>
      <c r="F170" s="5">
        <v>3.7250000000000001</v>
      </c>
      <c r="G170" s="5">
        <v>2.1240000000000001</v>
      </c>
      <c r="H170" s="5">
        <v>2.06</v>
      </c>
      <c r="I170" s="5">
        <v>1.1120000000000001</v>
      </c>
      <c r="J170" s="5">
        <v>2.1520000000000001</v>
      </c>
      <c r="K170" s="5">
        <v>2.6019999999999999</v>
      </c>
      <c r="L170" s="5">
        <v>2.4340000000000002</v>
      </c>
      <c r="M170" s="5">
        <v>2.2530000000000001</v>
      </c>
    </row>
    <row r="171" spans="1:13" x14ac:dyDescent="0.25">
      <c r="A171" s="1">
        <v>44136</v>
      </c>
      <c r="B171" s="5">
        <v>11.807</v>
      </c>
      <c r="C171" s="5">
        <v>10.121</v>
      </c>
      <c r="D171" s="5">
        <v>24.742999999999999</v>
      </c>
      <c r="E171" s="5">
        <v>6.9610000000000003</v>
      </c>
      <c r="F171" s="5">
        <v>3.6909999999999998</v>
      </c>
      <c r="G171" s="5">
        <v>2.125</v>
      </c>
      <c r="H171" s="5">
        <v>2.056</v>
      </c>
      <c r="I171" s="5">
        <v>1.1020000000000001</v>
      </c>
      <c r="J171" s="5">
        <v>2.2810000000000001</v>
      </c>
      <c r="K171" s="5">
        <v>2.6139999999999999</v>
      </c>
      <c r="L171" s="5">
        <v>2.5659999999999998</v>
      </c>
      <c r="M171" s="5">
        <v>2.31</v>
      </c>
    </row>
    <row r="172" spans="1:13" x14ac:dyDescent="0.25">
      <c r="A172" s="1">
        <v>44166</v>
      </c>
      <c r="B172" s="5">
        <v>11.638</v>
      </c>
      <c r="C172" s="5">
        <v>10.38</v>
      </c>
      <c r="D172" s="5">
        <v>25.271000000000001</v>
      </c>
      <c r="E172" s="5">
        <v>7.2839999999999998</v>
      </c>
      <c r="F172" s="5">
        <v>3.6539999999999999</v>
      </c>
      <c r="G172" s="5">
        <v>2.1230000000000002</v>
      </c>
      <c r="H172" s="5">
        <v>2.0310000000000001</v>
      </c>
      <c r="I172" s="5">
        <v>1.0880000000000001</v>
      </c>
      <c r="J172" s="5">
        <v>2.2050000000000001</v>
      </c>
      <c r="K172" s="5">
        <v>2.544</v>
      </c>
      <c r="L172" s="5">
        <v>2.5329999999999999</v>
      </c>
      <c r="M172" s="5">
        <v>2.2770000000000001</v>
      </c>
    </row>
    <row r="173" spans="1:13" x14ac:dyDescent="0.25">
      <c r="A173" s="1">
        <v>44197</v>
      </c>
      <c r="B173" s="5">
        <v>11.813000000000001</v>
      </c>
      <c r="C173" s="5">
        <v>10.301</v>
      </c>
      <c r="D173" s="5">
        <v>25.294</v>
      </c>
      <c r="E173" s="5">
        <v>6.6630000000000003</v>
      </c>
      <c r="F173" s="5">
        <v>3.6150000000000002</v>
      </c>
      <c r="G173" s="5">
        <v>2.129</v>
      </c>
      <c r="H173" s="5">
        <v>1.9870000000000001</v>
      </c>
      <c r="I173" s="5">
        <v>1.085</v>
      </c>
      <c r="J173" s="5">
        <v>2.1779999999999999</v>
      </c>
      <c r="K173" s="5">
        <v>2.5019999999999998</v>
      </c>
      <c r="L173" s="5">
        <v>2.5150000000000001</v>
      </c>
      <c r="M173" s="5">
        <v>2.2469999999999999</v>
      </c>
    </row>
    <row r="174" spans="1:13" x14ac:dyDescent="0.25">
      <c r="A174" s="1">
        <v>44228</v>
      </c>
      <c r="B174" s="5">
        <v>9.6370000000000005</v>
      </c>
      <c r="C174" s="5">
        <v>9.2279999999999998</v>
      </c>
      <c r="D174" s="5">
        <v>24.939</v>
      </c>
      <c r="E174" s="5">
        <v>6.9249999999999998</v>
      </c>
      <c r="F174" s="5">
        <v>3.2069999999999999</v>
      </c>
      <c r="G174" s="5">
        <v>2.0219999999999998</v>
      </c>
      <c r="H174" s="5">
        <v>1.7170000000000001</v>
      </c>
      <c r="I174" s="5">
        <v>0.90400000000000003</v>
      </c>
      <c r="J174" s="5">
        <v>1.774</v>
      </c>
      <c r="K174" s="5">
        <v>2.4649999999999999</v>
      </c>
      <c r="L174" s="5">
        <v>2.1070000000000002</v>
      </c>
      <c r="M174" s="5">
        <v>2.11</v>
      </c>
    </row>
    <row r="175" spans="1:13" x14ac:dyDescent="0.25">
      <c r="A175" s="1">
        <v>44256</v>
      </c>
      <c r="B175" s="5">
        <v>11.929</v>
      </c>
      <c r="C175" s="5">
        <v>10.619</v>
      </c>
      <c r="D175" s="5">
        <v>24.812999999999999</v>
      </c>
      <c r="E175" s="5">
        <v>7.0940000000000003</v>
      </c>
      <c r="F175" s="5">
        <v>3.8130000000000002</v>
      </c>
      <c r="G175" s="5">
        <v>2.141</v>
      </c>
      <c r="H175" s="5">
        <v>1.9379999999999999</v>
      </c>
      <c r="I175" s="5">
        <v>1.0980000000000001</v>
      </c>
      <c r="J175" s="5">
        <v>2.1349999999999998</v>
      </c>
      <c r="K175" s="5">
        <v>2.4660000000000002</v>
      </c>
      <c r="L175" s="5">
        <v>2.637</v>
      </c>
      <c r="M175" s="5">
        <v>2.2309999999999999</v>
      </c>
    </row>
    <row r="176" spans="1:13" x14ac:dyDescent="0.25">
      <c r="A176" s="1">
        <v>44287</v>
      </c>
      <c r="B176" s="5">
        <v>12.731999999999999</v>
      </c>
      <c r="C176" s="5">
        <v>10.757</v>
      </c>
      <c r="D176" s="5">
        <v>24.866</v>
      </c>
      <c r="E176" s="5">
        <v>6.6</v>
      </c>
      <c r="F176" s="5">
        <v>3.9119999999999999</v>
      </c>
      <c r="G176" s="5">
        <v>2.19</v>
      </c>
      <c r="H176" s="5">
        <v>1.958</v>
      </c>
      <c r="I176" s="5">
        <v>1.077</v>
      </c>
      <c r="J176" s="5">
        <v>2.137</v>
      </c>
      <c r="K176" s="5">
        <v>2.609</v>
      </c>
      <c r="L176" s="5">
        <v>2.6909999999999998</v>
      </c>
      <c r="M176" s="5">
        <v>2.2330000000000001</v>
      </c>
    </row>
    <row r="177" spans="1:13" x14ac:dyDescent="0.25">
      <c r="A177" s="1">
        <v>44317</v>
      </c>
      <c r="B177" s="5">
        <v>12.651</v>
      </c>
      <c r="C177" s="5">
        <v>10.757999999999999</v>
      </c>
      <c r="D177" s="5">
        <v>24.811</v>
      </c>
      <c r="E177" s="5">
        <v>6.8289999999999997</v>
      </c>
      <c r="F177" s="5">
        <v>3.839</v>
      </c>
      <c r="G177" s="5">
        <v>2.23</v>
      </c>
      <c r="H177" s="5">
        <v>1.9359999999999999</v>
      </c>
      <c r="I177" s="5">
        <v>1.0640000000000001</v>
      </c>
      <c r="J177" s="5">
        <v>2.145</v>
      </c>
      <c r="K177" s="5">
        <v>2.6619999999999999</v>
      </c>
      <c r="L177" s="5">
        <v>2.6309999999999998</v>
      </c>
      <c r="M177" s="5">
        <v>2.14</v>
      </c>
    </row>
    <row r="178" spans="1:13" x14ac:dyDescent="0.25">
      <c r="A178" s="1">
        <v>44348</v>
      </c>
      <c r="B178" s="5">
        <v>12.773</v>
      </c>
      <c r="C178" s="5">
        <v>11.048999999999999</v>
      </c>
      <c r="D178" s="5">
        <v>24.922000000000001</v>
      </c>
      <c r="E178" s="5">
        <v>7.0090000000000003</v>
      </c>
      <c r="F178" s="5">
        <v>3.7970000000000002</v>
      </c>
      <c r="G178" s="5">
        <v>2.2309999999999999</v>
      </c>
      <c r="H178" s="5">
        <v>1.9259999999999999</v>
      </c>
      <c r="I178" s="5">
        <v>1.0509999999999999</v>
      </c>
      <c r="J178" s="5">
        <v>2.1110000000000002</v>
      </c>
      <c r="K178" s="5">
        <v>2.617</v>
      </c>
      <c r="L178" s="5">
        <v>2.6440000000000001</v>
      </c>
      <c r="M178" s="5">
        <v>2.2669999999999999</v>
      </c>
    </row>
    <row r="179" spans="1:13" x14ac:dyDescent="0.25">
      <c r="A179" s="1">
        <v>44378</v>
      </c>
      <c r="B179" s="5">
        <v>13.132999999999999</v>
      </c>
      <c r="C179" s="5">
        <v>11.5</v>
      </c>
      <c r="D179" s="5">
        <v>24.8</v>
      </c>
      <c r="E179" s="5">
        <v>6.6109999999999998</v>
      </c>
      <c r="F179" s="5">
        <v>3.8719999999999999</v>
      </c>
      <c r="G179" s="5">
        <v>2.1520000000000001</v>
      </c>
      <c r="H179" s="5">
        <v>1.9450000000000001</v>
      </c>
      <c r="I179" s="5">
        <v>1.048</v>
      </c>
      <c r="J179" s="5">
        <v>2.1520000000000001</v>
      </c>
      <c r="K179" s="5">
        <v>2.6349999999999998</v>
      </c>
      <c r="L179" s="5">
        <v>2.72</v>
      </c>
      <c r="M179" s="5">
        <v>2.1040000000000001</v>
      </c>
    </row>
    <row r="180" spans="1:13" x14ac:dyDescent="0.25">
      <c r="A180" s="1">
        <v>44409</v>
      </c>
      <c r="B180" s="5">
        <v>13.281000000000001</v>
      </c>
      <c r="C180" s="5">
        <v>11.426</v>
      </c>
      <c r="D180" s="5">
        <v>25.533000000000001</v>
      </c>
      <c r="E180" s="5">
        <v>6.7380000000000004</v>
      </c>
      <c r="F180" s="5">
        <v>3.8039999999999998</v>
      </c>
      <c r="G180" s="5">
        <v>2.2130000000000001</v>
      </c>
      <c r="H180" s="5">
        <v>1.9219999999999999</v>
      </c>
      <c r="I180" s="5">
        <v>1.04</v>
      </c>
      <c r="J180" s="5">
        <v>2.1459999999999999</v>
      </c>
      <c r="K180" s="5">
        <v>2.6</v>
      </c>
      <c r="L180" s="5">
        <v>2.6669999999999998</v>
      </c>
      <c r="M180" s="5">
        <v>2.2690000000000001</v>
      </c>
    </row>
    <row r="181" spans="1:13" x14ac:dyDescent="0.25">
      <c r="A181" s="1">
        <v>44440</v>
      </c>
      <c r="B181" s="5">
        <v>13.441000000000001</v>
      </c>
      <c r="C181" s="5">
        <v>11.795999999999999</v>
      </c>
      <c r="D181" s="5">
        <v>25.515999999999998</v>
      </c>
      <c r="E181" s="5">
        <v>6.7830000000000004</v>
      </c>
      <c r="F181" s="5">
        <v>3.8340000000000001</v>
      </c>
      <c r="G181" s="5">
        <v>2.2589999999999999</v>
      </c>
      <c r="H181" s="5">
        <v>1.9370000000000001</v>
      </c>
      <c r="I181" s="5">
        <v>1.038</v>
      </c>
      <c r="J181" s="5">
        <v>2.2530000000000001</v>
      </c>
      <c r="K181" s="5">
        <v>2.5950000000000002</v>
      </c>
      <c r="L181" s="5">
        <v>2.6720000000000002</v>
      </c>
      <c r="M181" s="5">
        <v>2.2930000000000001</v>
      </c>
    </row>
    <row r="182" spans="1:13" x14ac:dyDescent="0.25">
      <c r="A182" s="1">
        <v>44470</v>
      </c>
      <c r="B182" s="5">
        <v>13.63</v>
      </c>
      <c r="C182" s="5">
        <v>11.976000000000001</v>
      </c>
      <c r="D182" s="5">
        <v>25.562000000000001</v>
      </c>
      <c r="E182" s="5">
        <v>6.9139999999999997</v>
      </c>
      <c r="F182" s="5">
        <v>3.8039999999999998</v>
      </c>
      <c r="G182" s="5">
        <v>2.2400000000000002</v>
      </c>
      <c r="H182" s="5">
        <v>1.952</v>
      </c>
      <c r="I182" s="5">
        <v>1.034</v>
      </c>
      <c r="J182" s="5">
        <v>2.2949999999999999</v>
      </c>
      <c r="K182" s="5">
        <v>2.64</v>
      </c>
      <c r="L182" s="5">
        <v>2.6659999999999999</v>
      </c>
      <c r="M182" s="5">
        <v>2.403</v>
      </c>
    </row>
    <row r="183" spans="1:13" x14ac:dyDescent="0.25">
      <c r="A183" s="1">
        <v>44501</v>
      </c>
      <c r="B183" s="5">
        <v>13.705</v>
      </c>
      <c r="C183" s="5">
        <v>12.407</v>
      </c>
      <c r="D183" s="5">
        <v>26.038</v>
      </c>
      <c r="E183" s="5">
        <v>7.1139999999999999</v>
      </c>
      <c r="F183" s="5">
        <v>3.7890000000000001</v>
      </c>
      <c r="G183" s="5">
        <v>2.3029999999999999</v>
      </c>
      <c r="H183" s="5">
        <v>1.9430000000000001</v>
      </c>
      <c r="I183" s="5">
        <v>1.026</v>
      </c>
      <c r="J183" s="5">
        <v>2.2669999999999999</v>
      </c>
      <c r="K183" s="5">
        <v>2.61</v>
      </c>
      <c r="L183" s="5">
        <v>2.69</v>
      </c>
      <c r="M183" s="5">
        <v>2.4119999999999999</v>
      </c>
    </row>
    <row r="184" spans="1:13" x14ac:dyDescent="0.25">
      <c r="A184" s="1">
        <v>44531</v>
      </c>
      <c r="B184" s="5">
        <v>13.946999999999999</v>
      </c>
      <c r="C184" s="5">
        <v>12.593</v>
      </c>
      <c r="D184" s="5">
        <v>26.530999999999999</v>
      </c>
      <c r="E184" s="5">
        <v>7.1970000000000001</v>
      </c>
      <c r="F184" s="5">
        <v>3.883</v>
      </c>
      <c r="G184" s="5">
        <v>2.2599999999999998</v>
      </c>
      <c r="H184" s="5">
        <v>1.929</v>
      </c>
      <c r="I184" s="5">
        <v>1.016</v>
      </c>
      <c r="J184" s="5">
        <v>2.2669999999999999</v>
      </c>
      <c r="K184" s="5">
        <v>2.6040000000000001</v>
      </c>
      <c r="L184" s="5">
        <v>2.6030000000000002</v>
      </c>
      <c r="M184" s="5">
        <v>2.4300000000000002</v>
      </c>
    </row>
    <row r="185" spans="1:13" x14ac:dyDescent="0.25">
      <c r="A185" s="1">
        <v>44562</v>
      </c>
      <c r="B185" s="5">
        <v>13.544</v>
      </c>
      <c r="C185" s="5">
        <v>12.552</v>
      </c>
      <c r="D185" s="5">
        <v>25.646000000000001</v>
      </c>
      <c r="E185" s="5">
        <v>6.7190000000000003</v>
      </c>
      <c r="F185" s="5">
        <v>3.7949999999999999</v>
      </c>
      <c r="G185" s="5">
        <v>2.13</v>
      </c>
      <c r="H185" s="5">
        <v>1.875</v>
      </c>
      <c r="I185" s="5">
        <v>0.98899999999999999</v>
      </c>
      <c r="J185" s="5">
        <v>2.198</v>
      </c>
      <c r="K185" s="5">
        <v>2.4820000000000002</v>
      </c>
      <c r="L185" s="5">
        <v>2.5590000000000002</v>
      </c>
      <c r="M185" s="5">
        <v>2.367</v>
      </c>
    </row>
    <row r="186" spans="1:13" x14ac:dyDescent="0.25">
      <c r="A186" s="1">
        <v>44593</v>
      </c>
      <c r="B186" s="5">
        <v>13.666</v>
      </c>
      <c r="C186" s="5">
        <v>12.59</v>
      </c>
      <c r="D186" s="5">
        <v>25.039000000000001</v>
      </c>
      <c r="E186" s="5">
        <v>6.907</v>
      </c>
      <c r="F186" s="5">
        <v>3.887</v>
      </c>
      <c r="G186" s="5">
        <v>2.153</v>
      </c>
      <c r="H186" s="5">
        <v>1.8260000000000001</v>
      </c>
      <c r="I186" s="5">
        <v>0.97899999999999998</v>
      </c>
      <c r="J186" s="5">
        <v>2.246</v>
      </c>
      <c r="K186" s="5">
        <v>2.5129999999999999</v>
      </c>
      <c r="L186" s="5">
        <v>2.5299999999999998</v>
      </c>
      <c r="M186" s="5">
        <v>2.3879999999999999</v>
      </c>
    </row>
    <row r="187" spans="1:13" x14ac:dyDescent="0.25">
      <c r="A187" s="1">
        <v>44621</v>
      </c>
      <c r="B187" s="5">
        <v>14.488</v>
      </c>
      <c r="C187" s="5">
        <v>12.377000000000001</v>
      </c>
      <c r="D187" s="5">
        <v>25.06</v>
      </c>
      <c r="E187" s="5">
        <v>6.9859999999999998</v>
      </c>
      <c r="F187" s="5">
        <v>3.95</v>
      </c>
      <c r="G187" s="5">
        <v>2.2589999999999999</v>
      </c>
      <c r="H187" s="5">
        <v>1.859</v>
      </c>
      <c r="I187" s="5">
        <v>0.99199999999999999</v>
      </c>
      <c r="J187" s="5">
        <v>2.323</v>
      </c>
      <c r="K187" s="5">
        <v>2.573</v>
      </c>
      <c r="L187" s="5">
        <v>2.621</v>
      </c>
      <c r="M187" s="5">
        <v>2.4620000000000002</v>
      </c>
    </row>
    <row r="188" spans="1:13" x14ac:dyDescent="0.25">
      <c r="A188" s="1">
        <v>44652</v>
      </c>
      <c r="B188" s="5">
        <v>14.858000000000001</v>
      </c>
      <c r="C188" s="5">
        <v>12.894</v>
      </c>
      <c r="D188" s="5">
        <v>25.172999999999998</v>
      </c>
      <c r="E188" s="5">
        <v>6.6360000000000001</v>
      </c>
      <c r="F188" s="5">
        <v>4.1289999999999996</v>
      </c>
      <c r="G188" s="5">
        <v>1.845</v>
      </c>
      <c r="H188" s="5">
        <v>1.871</v>
      </c>
      <c r="I188" s="5">
        <v>0.98899999999999999</v>
      </c>
      <c r="J188" s="5">
        <v>2.3540000000000001</v>
      </c>
      <c r="K188" s="5">
        <v>2.57</v>
      </c>
      <c r="L188" s="5">
        <v>2.8149999999999999</v>
      </c>
      <c r="M188" s="5">
        <v>2.4860000000000002</v>
      </c>
    </row>
    <row r="189" spans="1:13" x14ac:dyDescent="0.25">
      <c r="A189" s="1">
        <v>44682</v>
      </c>
      <c r="B189" s="5">
        <v>14.867000000000001</v>
      </c>
      <c r="C189" s="5">
        <v>13.305999999999999</v>
      </c>
      <c r="D189" s="5">
        <v>25.518000000000001</v>
      </c>
      <c r="E189" s="5">
        <v>6.8040000000000003</v>
      </c>
      <c r="F189" s="5">
        <v>4.1550000000000002</v>
      </c>
      <c r="G189" s="5">
        <v>2.0910000000000002</v>
      </c>
      <c r="H189" s="5">
        <v>1.8839999999999999</v>
      </c>
      <c r="I189" s="5">
        <v>0.97699999999999998</v>
      </c>
      <c r="J189" s="5">
        <v>2.3820000000000001</v>
      </c>
      <c r="K189" s="5">
        <v>2.5259999999999998</v>
      </c>
      <c r="L189" s="5">
        <v>2.8559999999999999</v>
      </c>
      <c r="M189" s="5">
        <v>2.5449999999999999</v>
      </c>
    </row>
    <row r="190" spans="1:13" x14ac:dyDescent="0.25">
      <c r="A190" s="1">
        <v>44713</v>
      </c>
      <c r="B190" s="5">
        <v>14.728</v>
      </c>
      <c r="C190" s="5">
        <v>13.273999999999999</v>
      </c>
      <c r="D190" s="5">
        <v>25.510999999999999</v>
      </c>
      <c r="E190" s="5">
        <v>7.024</v>
      </c>
      <c r="F190" s="5">
        <v>4.2930000000000001</v>
      </c>
      <c r="G190" s="5">
        <v>2.2959999999999998</v>
      </c>
      <c r="H190" s="5">
        <v>1.86</v>
      </c>
      <c r="I190" s="5">
        <v>0.96699999999999997</v>
      </c>
      <c r="J190" s="5">
        <v>2.444</v>
      </c>
      <c r="K190" s="5">
        <v>2.5049999999999999</v>
      </c>
      <c r="L190" s="5">
        <v>2.8769999999999998</v>
      </c>
      <c r="M190" s="5">
        <v>2.512</v>
      </c>
    </row>
    <row r="191" spans="1:13" x14ac:dyDescent="0.25">
      <c r="A191" s="1">
        <v>44743</v>
      </c>
      <c r="B191" s="5">
        <v>15.065</v>
      </c>
      <c r="C191" s="5">
        <v>13.288</v>
      </c>
      <c r="D191" s="5">
        <v>25.867999999999999</v>
      </c>
      <c r="E191" s="5">
        <v>6.7439999999999998</v>
      </c>
      <c r="F191" s="5">
        <v>4.22</v>
      </c>
      <c r="G191" s="5">
        <v>2.3290000000000002</v>
      </c>
      <c r="H191" s="5">
        <v>1.8460000000000001</v>
      </c>
      <c r="I191" s="5">
        <v>0.95899999999999996</v>
      </c>
      <c r="J191" s="5">
        <v>2.4569999999999999</v>
      </c>
      <c r="K191" s="5">
        <v>2.5259999999999998</v>
      </c>
      <c r="L191" s="5">
        <v>2.85</v>
      </c>
      <c r="M191" s="5">
        <v>2.5790000000000002</v>
      </c>
    </row>
    <row r="192" spans="1:13" x14ac:dyDescent="0.25">
      <c r="A192" s="1">
        <v>44774</v>
      </c>
      <c r="B192" s="5">
        <v>15.298</v>
      </c>
      <c r="C192" s="5">
        <v>13.522</v>
      </c>
      <c r="D192" s="5">
        <v>25.649000000000001</v>
      </c>
      <c r="E192" s="5">
        <v>7</v>
      </c>
      <c r="F192" s="5">
        <v>4.2729999999999997</v>
      </c>
      <c r="G192" s="5">
        <v>2.3180000000000001</v>
      </c>
      <c r="H192" s="5">
        <v>1.879</v>
      </c>
      <c r="I192" s="5">
        <v>0.96199999999999997</v>
      </c>
      <c r="J192" s="5">
        <v>2.403</v>
      </c>
      <c r="K192" s="5">
        <v>2.5649999999999999</v>
      </c>
      <c r="L192" s="5">
        <v>2.8929999999999998</v>
      </c>
      <c r="M192" s="5">
        <v>2.5659999999999998</v>
      </c>
    </row>
    <row r="193" spans="1:13" x14ac:dyDescent="0.25">
      <c r="A193" s="1">
        <v>44805</v>
      </c>
      <c r="B193" s="5">
        <v>15.71</v>
      </c>
      <c r="C193" s="5">
        <v>13.942</v>
      </c>
      <c r="D193" s="5">
        <v>25.69</v>
      </c>
      <c r="E193" s="5">
        <v>7.1369999999999996</v>
      </c>
      <c r="F193" s="5">
        <v>4.2720000000000002</v>
      </c>
      <c r="G193" s="5">
        <v>2.3820000000000001</v>
      </c>
      <c r="H193" s="5">
        <v>1.875</v>
      </c>
      <c r="I193" s="5">
        <v>0.96099999999999997</v>
      </c>
      <c r="J193" s="5">
        <v>2.5190000000000001</v>
      </c>
      <c r="K193" s="5">
        <v>2.577</v>
      </c>
      <c r="L193" s="5">
        <v>3.0209999999999999</v>
      </c>
      <c r="M193" s="5">
        <v>2.536</v>
      </c>
    </row>
    <row r="194" spans="1:13" x14ac:dyDescent="0.25">
      <c r="A194" s="1">
        <v>44835</v>
      </c>
      <c r="B194" s="5">
        <v>15.802</v>
      </c>
      <c r="C194" s="5">
        <v>14.352</v>
      </c>
      <c r="D194" s="5">
        <v>25.553999999999998</v>
      </c>
      <c r="E194" s="5">
        <v>6.7069999999999999</v>
      </c>
      <c r="F194" s="5">
        <v>4.2830000000000004</v>
      </c>
      <c r="G194" s="5">
        <v>2.3660000000000001</v>
      </c>
      <c r="H194" s="5">
        <v>1.893</v>
      </c>
      <c r="I194" s="5">
        <v>0.95399999999999996</v>
      </c>
      <c r="J194" s="5">
        <v>2.5830000000000002</v>
      </c>
      <c r="K194" s="5">
        <v>2.5779999999999998</v>
      </c>
      <c r="L194" s="5">
        <v>2.8380000000000001</v>
      </c>
      <c r="M194" s="5">
        <v>2.63</v>
      </c>
    </row>
    <row r="195" spans="1:13" x14ac:dyDescent="0.25">
      <c r="A195" s="1">
        <v>44866</v>
      </c>
      <c r="B195" s="5">
        <v>15.714</v>
      </c>
      <c r="C195" s="5">
        <v>14.587</v>
      </c>
      <c r="D195" s="5">
        <v>25.710999999999999</v>
      </c>
      <c r="E195" s="5">
        <v>7.06</v>
      </c>
      <c r="F195" s="5">
        <v>4.2409999999999997</v>
      </c>
      <c r="G195" s="5">
        <v>2.2890000000000001</v>
      </c>
      <c r="H195" s="5">
        <v>1.93</v>
      </c>
      <c r="I195" s="5">
        <v>0.94299999999999995</v>
      </c>
      <c r="J195" s="5">
        <v>2.4780000000000002</v>
      </c>
      <c r="K195" s="5">
        <v>2.589</v>
      </c>
      <c r="L195" s="5">
        <v>2.9769999999999999</v>
      </c>
      <c r="M195" s="5">
        <v>2.6579999999999999</v>
      </c>
    </row>
    <row r="196" spans="1:13" x14ac:dyDescent="0.25">
      <c r="A196" s="1">
        <v>44896</v>
      </c>
      <c r="B196" s="5">
        <v>15.622</v>
      </c>
      <c r="C196" s="5">
        <v>14.401999999999999</v>
      </c>
      <c r="D196" s="5">
        <v>25.172999999999998</v>
      </c>
      <c r="E196" s="5">
        <v>7.492</v>
      </c>
      <c r="F196" s="5">
        <v>4.2039999999999997</v>
      </c>
      <c r="G196" s="5">
        <v>1.992</v>
      </c>
      <c r="H196" s="5">
        <v>1.851</v>
      </c>
      <c r="I196" s="5">
        <v>0.89800000000000002</v>
      </c>
      <c r="J196" s="5">
        <v>2.4119999999999999</v>
      </c>
      <c r="K196" s="5">
        <v>2.4369999999999998</v>
      </c>
      <c r="L196" s="5">
        <v>2.8860000000000001</v>
      </c>
      <c r="M196" s="5">
        <v>2.7429999999999999</v>
      </c>
    </row>
    <row r="197" spans="1:13" x14ac:dyDescent="0.25">
      <c r="A197" s="1">
        <v>44927</v>
      </c>
      <c r="B197" s="5">
        <v>15.926</v>
      </c>
      <c r="C197" s="5">
        <v>14.518000000000001</v>
      </c>
      <c r="D197" s="5">
        <v>26.1</v>
      </c>
      <c r="E197" s="5">
        <v>7.0490000000000004</v>
      </c>
      <c r="F197" s="5">
        <v>4.1440000000000001</v>
      </c>
      <c r="G197" s="5">
        <v>2.1819999999999999</v>
      </c>
      <c r="H197" s="5">
        <v>1.8280000000000001</v>
      </c>
      <c r="I197" s="5">
        <v>0.93799999999999994</v>
      </c>
      <c r="J197" s="5">
        <v>2.488</v>
      </c>
      <c r="K197" s="5">
        <v>2.5089999999999999</v>
      </c>
      <c r="L197" s="5">
        <v>3.1190000000000002</v>
      </c>
      <c r="M197" s="5">
        <v>2.8039999999999998</v>
      </c>
    </row>
    <row r="198" spans="1:13" x14ac:dyDescent="0.25">
      <c r="A198" s="1">
        <v>44958</v>
      </c>
      <c r="B198" s="5">
        <v>15.936</v>
      </c>
      <c r="C198" s="5">
        <v>14.904999999999999</v>
      </c>
      <c r="D198" s="5">
        <v>25.751000000000001</v>
      </c>
      <c r="E198" s="5">
        <v>7.2050000000000001</v>
      </c>
      <c r="F198" s="5">
        <v>4.2300000000000004</v>
      </c>
      <c r="G198" s="5">
        <v>2.3410000000000002</v>
      </c>
      <c r="H198" s="5">
        <v>1.7869999999999999</v>
      </c>
      <c r="I198" s="5">
        <v>0.92800000000000005</v>
      </c>
      <c r="J198" s="5">
        <v>2.476</v>
      </c>
      <c r="K198" s="5">
        <v>2.4950000000000001</v>
      </c>
      <c r="L198" s="5">
        <v>2.8090000000000002</v>
      </c>
      <c r="M198" s="5">
        <v>2.782</v>
      </c>
    </row>
    <row r="199" spans="1:13" x14ac:dyDescent="0.25">
      <c r="A199" s="1">
        <v>44986</v>
      </c>
      <c r="B199" s="5">
        <v>16.754000000000001</v>
      </c>
      <c r="C199" s="5">
        <v>14.63</v>
      </c>
      <c r="D199" s="5">
        <v>25.991</v>
      </c>
      <c r="E199" s="5">
        <v>7.2240000000000002</v>
      </c>
      <c r="F199" s="5">
        <v>4.4660000000000002</v>
      </c>
      <c r="G199" s="5">
        <v>2.339</v>
      </c>
      <c r="H199" s="5">
        <v>1.84</v>
      </c>
      <c r="I199" s="5">
        <v>0.92600000000000005</v>
      </c>
      <c r="J199" s="5">
        <v>2.4790000000000001</v>
      </c>
      <c r="K199" s="5">
        <v>2.5289999999999999</v>
      </c>
      <c r="L199" s="5">
        <v>2.7749999999999999</v>
      </c>
      <c r="M199" s="5">
        <v>2.8290000000000002</v>
      </c>
    </row>
    <row r="200" spans="1:13" x14ac:dyDescent="0.25">
      <c r="A200" s="1">
        <v>45017</v>
      </c>
      <c r="B200" s="5">
        <v>16.925000000000001</v>
      </c>
      <c r="C200" s="5">
        <v>14.693</v>
      </c>
      <c r="D200" s="5">
        <v>25.815999999999999</v>
      </c>
      <c r="E200" s="5">
        <v>6.6319999999999997</v>
      </c>
      <c r="F200" s="5">
        <v>4.4119999999999999</v>
      </c>
      <c r="G200" s="5">
        <v>2.3929999999999998</v>
      </c>
      <c r="H200" s="5">
        <v>1.837</v>
      </c>
      <c r="I200" s="5">
        <v>0.91300000000000003</v>
      </c>
      <c r="J200" s="5">
        <v>2.4990000000000001</v>
      </c>
      <c r="K200" s="5">
        <v>2.5489999999999999</v>
      </c>
      <c r="L200" s="5">
        <v>2.7490000000000001</v>
      </c>
      <c r="M200" s="5">
        <v>2.8</v>
      </c>
    </row>
    <row r="201" spans="1:13" x14ac:dyDescent="0.25">
      <c r="A201" s="1">
        <v>45047</v>
      </c>
      <c r="B201" s="5">
        <v>16.940000000000001</v>
      </c>
      <c r="C201" s="5">
        <v>15.28</v>
      </c>
      <c r="D201" s="5">
        <v>26.123000000000001</v>
      </c>
      <c r="E201" s="5">
        <v>6.8949999999999996</v>
      </c>
      <c r="F201" s="5">
        <v>4.4880000000000004</v>
      </c>
      <c r="G201" s="5">
        <v>2.4209999999999998</v>
      </c>
      <c r="H201" s="5">
        <v>1.8129999999999999</v>
      </c>
      <c r="I201" s="5">
        <v>0.90600000000000003</v>
      </c>
      <c r="J201" s="5">
        <v>2.5419999999999998</v>
      </c>
      <c r="K201" s="5">
        <v>2.5569999999999999</v>
      </c>
      <c r="L201" s="5">
        <v>2.7469999999999999</v>
      </c>
      <c r="M201" s="5">
        <v>2.7709999999999999</v>
      </c>
    </row>
    <row r="202" spans="1:13" x14ac:dyDescent="0.25">
      <c r="A202" s="1">
        <v>45078</v>
      </c>
      <c r="B202" s="5">
        <v>16.698</v>
      </c>
      <c r="C202" s="5">
        <v>14.646000000000001</v>
      </c>
      <c r="D202" s="5">
        <v>26.449000000000002</v>
      </c>
      <c r="E202" s="5">
        <v>6.9459999999999997</v>
      </c>
      <c r="F202" s="5">
        <v>4.4050000000000002</v>
      </c>
      <c r="G202" s="5">
        <v>2.4900000000000002</v>
      </c>
      <c r="H202" s="5">
        <v>1.8009999999999999</v>
      </c>
      <c r="I202" s="5">
        <v>0.89700000000000002</v>
      </c>
      <c r="J202" s="5">
        <v>2.4350000000000001</v>
      </c>
      <c r="K202" s="5">
        <v>2.5939999999999999</v>
      </c>
      <c r="L202" s="5">
        <v>2.7349999999999999</v>
      </c>
      <c r="M202" s="5">
        <v>2.7469999999999999</v>
      </c>
    </row>
    <row r="203" spans="1:13" x14ac:dyDescent="0.25">
      <c r="A203" s="1">
        <v>45108</v>
      </c>
      <c r="B203" s="5">
        <v>16.997</v>
      </c>
      <c r="C203" s="5">
        <v>14.744</v>
      </c>
      <c r="D203" s="5">
        <v>26.46</v>
      </c>
      <c r="E203" s="5">
        <v>6.7510000000000003</v>
      </c>
      <c r="F203" s="5">
        <v>4.4210000000000003</v>
      </c>
      <c r="G203" s="5">
        <v>2.5329999999999999</v>
      </c>
      <c r="H203" s="5">
        <v>1.7789999999999999</v>
      </c>
      <c r="I203" s="5">
        <v>0.89</v>
      </c>
      <c r="J203" s="5">
        <v>2.415</v>
      </c>
      <c r="K203" s="5">
        <v>2.609</v>
      </c>
      <c r="L203" s="5">
        <v>2.7330000000000001</v>
      </c>
      <c r="M203" s="5">
        <v>2.8010000000000002</v>
      </c>
    </row>
    <row r="204" spans="1:13" x14ac:dyDescent="0.25">
      <c r="A204" s="1">
        <v>45139</v>
      </c>
      <c r="B204" s="5">
        <v>17.419</v>
      </c>
      <c r="C204" s="5">
        <v>14.807</v>
      </c>
      <c r="D204" s="5">
        <v>26.494</v>
      </c>
      <c r="E204" s="5">
        <v>6.8209999999999997</v>
      </c>
      <c r="F204" s="5">
        <v>4.351</v>
      </c>
      <c r="G204" s="5">
        <v>2.5550000000000002</v>
      </c>
      <c r="H204" s="5">
        <v>1.746</v>
      </c>
      <c r="I204" s="5">
        <v>0.88500000000000001</v>
      </c>
      <c r="J204" s="5">
        <v>2.351</v>
      </c>
      <c r="K204" s="5">
        <v>2.665</v>
      </c>
      <c r="L204" s="5">
        <v>2.6659999999999999</v>
      </c>
      <c r="M204" s="5">
        <v>2.8039999999999998</v>
      </c>
    </row>
    <row r="205" spans="1:13" x14ac:dyDescent="0.25">
      <c r="A205" s="1">
        <v>45170</v>
      </c>
      <c r="B205" s="5">
        <v>17.571000000000002</v>
      </c>
      <c r="C205" s="5">
        <v>14.696999999999999</v>
      </c>
      <c r="D205" s="5">
        <v>26.195</v>
      </c>
      <c r="E205" s="5">
        <v>6.8159999999999998</v>
      </c>
      <c r="F205" s="5">
        <v>4.4630000000000001</v>
      </c>
      <c r="G205" s="5">
        <v>2.6480000000000001</v>
      </c>
      <c r="H205" s="5">
        <v>1.76</v>
      </c>
      <c r="I205" s="5">
        <v>0.88400000000000001</v>
      </c>
      <c r="J205" s="5">
        <v>2.5019999999999998</v>
      </c>
      <c r="K205" s="5">
        <v>2.6520000000000001</v>
      </c>
      <c r="L205" s="5">
        <v>2.657</v>
      </c>
      <c r="M205" s="5">
        <v>2.786</v>
      </c>
    </row>
    <row r="206" spans="1:13" x14ac:dyDescent="0.25">
      <c r="A206" s="1">
        <v>45200</v>
      </c>
      <c r="B206" s="5">
        <v>17.623999999999999</v>
      </c>
      <c r="C206" s="5">
        <v>14.548999999999999</v>
      </c>
      <c r="D206" s="5">
        <v>26.556999999999999</v>
      </c>
      <c r="E206" s="5">
        <v>6.39</v>
      </c>
      <c r="F206" s="5">
        <v>4.3920000000000003</v>
      </c>
      <c r="G206" s="5">
        <v>2.6179999999999999</v>
      </c>
      <c r="H206" s="5">
        <v>1.7450000000000001</v>
      </c>
      <c r="I206" s="5">
        <v>0.878</v>
      </c>
      <c r="J206" s="5">
        <v>2.407</v>
      </c>
      <c r="K206" s="5">
        <v>2.6829999999999998</v>
      </c>
      <c r="L206" s="5">
        <v>2.66</v>
      </c>
      <c r="M206" s="5">
        <v>2.82</v>
      </c>
    </row>
    <row r="207" spans="1:13" x14ac:dyDescent="0.25">
      <c r="A207" s="1">
        <v>45231</v>
      </c>
      <c r="B207" s="5">
        <v>17.986000000000001</v>
      </c>
      <c r="C207" s="5">
        <v>14.553000000000001</v>
      </c>
      <c r="D207" s="5">
        <v>27.588999999999999</v>
      </c>
      <c r="E207" s="5">
        <v>6.5819999999999999</v>
      </c>
      <c r="F207" s="5">
        <v>4.3760000000000003</v>
      </c>
      <c r="G207" s="5">
        <v>2.6629999999999998</v>
      </c>
      <c r="H207" s="5">
        <v>1.7490000000000001</v>
      </c>
      <c r="I207" s="5">
        <v>0.872</v>
      </c>
      <c r="J207" s="5">
        <v>2.431</v>
      </c>
      <c r="K207" s="5">
        <v>2.7389999999999999</v>
      </c>
      <c r="L207" s="5">
        <v>2.6819999999999999</v>
      </c>
      <c r="M207" s="5">
        <v>2.9169999999999998</v>
      </c>
    </row>
    <row r="208" spans="1:13" x14ac:dyDescent="0.25">
      <c r="A208" s="1">
        <v>45261</v>
      </c>
      <c r="B208" s="5">
        <v>18.327000000000002</v>
      </c>
      <c r="C208" s="5">
        <v>14.183999999999999</v>
      </c>
      <c r="D208" s="5">
        <v>27.745000000000001</v>
      </c>
      <c r="E208" s="5">
        <v>6.726</v>
      </c>
      <c r="F208" s="5">
        <v>4.359</v>
      </c>
      <c r="G208" s="5">
        <v>2.7109999999999999</v>
      </c>
      <c r="H208" s="5">
        <v>1.7310000000000001</v>
      </c>
      <c r="I208" s="5">
        <v>0.86199999999999999</v>
      </c>
      <c r="J208" s="5">
        <v>2.456</v>
      </c>
      <c r="K208" s="5">
        <v>2.7679999999999998</v>
      </c>
      <c r="L208" s="5">
        <v>2.6589999999999998</v>
      </c>
      <c r="M208" s="5">
        <v>2.9239999999999999</v>
      </c>
    </row>
    <row r="209" spans="1:13" x14ac:dyDescent="0.25">
      <c r="A209" s="1">
        <v>45292</v>
      </c>
      <c r="B209" s="5">
        <v>17.533999999999999</v>
      </c>
      <c r="C209" s="5">
        <v>14.034000000000001</v>
      </c>
      <c r="D209" s="5">
        <v>27.321000000000002</v>
      </c>
      <c r="E209" s="5">
        <v>6.6120000000000001</v>
      </c>
      <c r="F209" s="5">
        <v>4.2240000000000002</v>
      </c>
      <c r="G209" s="5">
        <v>2.3039999999999998</v>
      </c>
      <c r="H209" s="5">
        <v>1.629</v>
      </c>
      <c r="I209" s="5">
        <v>0.77400000000000002</v>
      </c>
      <c r="J209" s="5">
        <v>2.3239999999999998</v>
      </c>
      <c r="K209" s="5">
        <v>2.6429999999999998</v>
      </c>
      <c r="L209" s="5">
        <v>2.4470000000000001</v>
      </c>
      <c r="M209" s="5">
        <v>2.9049999999999998</v>
      </c>
    </row>
    <row r="210" spans="1:13" x14ac:dyDescent="0.25">
      <c r="A210" s="1">
        <v>45323</v>
      </c>
      <c r="B210" s="5">
        <v>18.274000000000001</v>
      </c>
      <c r="C210" s="5">
        <v>14.404999999999999</v>
      </c>
      <c r="D210" s="5">
        <v>27.167000000000002</v>
      </c>
      <c r="E210" s="5">
        <v>6.7370000000000001</v>
      </c>
      <c r="F210" s="5">
        <v>4.3019999999999996</v>
      </c>
      <c r="G210" s="5">
        <v>2.5859999999999999</v>
      </c>
      <c r="H210" s="5">
        <v>1.6639999999999999</v>
      </c>
      <c r="I210" s="5">
        <v>0.84599999999999997</v>
      </c>
      <c r="J210" s="5">
        <v>2.4209999999999998</v>
      </c>
      <c r="K210" s="5">
        <v>2.7879999999999998</v>
      </c>
      <c r="L210" s="5">
        <v>2.577</v>
      </c>
      <c r="M210" s="5">
        <v>2.944</v>
      </c>
    </row>
    <row r="211" spans="1:13" x14ac:dyDescent="0.25">
      <c r="A211" s="1">
        <v>45352</v>
      </c>
      <c r="B211" s="5">
        <v>18.664999999999999</v>
      </c>
      <c r="C211" s="5">
        <v>13.836</v>
      </c>
      <c r="D211" s="5">
        <v>25.564</v>
      </c>
      <c r="E211" s="5">
        <v>6.7009999999999996</v>
      </c>
      <c r="F211" s="5">
        <v>4.298</v>
      </c>
      <c r="G211" s="5">
        <v>2.6030000000000002</v>
      </c>
      <c r="H211" s="5">
        <v>1.651</v>
      </c>
      <c r="I211" s="5">
        <v>0.84399999999999997</v>
      </c>
      <c r="J211" s="5">
        <v>2.3050000000000002</v>
      </c>
      <c r="K211" s="5">
        <v>2.8279999999999998</v>
      </c>
      <c r="L211" s="5">
        <v>2.5150000000000001</v>
      </c>
      <c r="M211" s="5">
        <v>2.823</v>
      </c>
    </row>
    <row r="212" spans="1:13" x14ac:dyDescent="0.25">
      <c r="A212" s="1">
        <v>45383</v>
      </c>
      <c r="B212" s="5">
        <v>18.725000000000001</v>
      </c>
      <c r="C212" s="5">
        <v>13.007999999999999</v>
      </c>
      <c r="D212" s="5">
        <v>25.574000000000002</v>
      </c>
      <c r="E212" s="5">
        <v>6.4290000000000003</v>
      </c>
      <c r="F212" s="5">
        <v>4.1749999999999998</v>
      </c>
      <c r="G212" s="5">
        <v>2.665</v>
      </c>
      <c r="H212" s="5">
        <v>1.629</v>
      </c>
      <c r="I212" s="5">
        <v>0.83199999999999996</v>
      </c>
      <c r="J212" s="5">
        <v>2.3140000000000001</v>
      </c>
      <c r="K212" s="5">
        <v>2.7559999999999998</v>
      </c>
      <c r="L212" s="5">
        <v>2.5419999999999998</v>
      </c>
      <c r="M212" s="5">
        <v>2.7610000000000001</v>
      </c>
    </row>
    <row r="213" spans="1:13" x14ac:dyDescent="0.25">
      <c r="A213" s="1">
        <v>45413</v>
      </c>
      <c r="B213" s="5">
        <v>18.687999999999999</v>
      </c>
      <c r="C213" s="5">
        <v>12.545</v>
      </c>
      <c r="D213" s="5">
        <v>25.34</v>
      </c>
      <c r="E213" s="5">
        <v>6.5590000000000002</v>
      </c>
      <c r="F213" s="5">
        <v>4.3630000000000004</v>
      </c>
      <c r="G213" s="5">
        <v>2.694</v>
      </c>
      <c r="H213" s="5">
        <v>1.6160000000000001</v>
      </c>
      <c r="I213" s="5">
        <v>0.82499999999999996</v>
      </c>
      <c r="J213" s="5">
        <v>2.3109999999999999</v>
      </c>
      <c r="K213" s="5">
        <v>2.7679999999999998</v>
      </c>
      <c r="L213" s="5">
        <v>2.633</v>
      </c>
      <c r="M213" s="5">
        <v>2.8780000000000001</v>
      </c>
    </row>
    <row r="214" spans="1:13" x14ac:dyDescent="0.25">
      <c r="A214" s="1">
        <v>45444</v>
      </c>
      <c r="B214" s="5">
        <v>19.315999999999999</v>
      </c>
      <c r="C214" s="5">
        <v>12.452</v>
      </c>
      <c r="D214" s="5">
        <v>26.061</v>
      </c>
      <c r="E214" s="5">
        <v>6.6239999999999997</v>
      </c>
      <c r="F214" s="5">
        <v>4.3490000000000002</v>
      </c>
      <c r="G214" s="5">
        <v>2.6819999999999999</v>
      </c>
      <c r="H214" s="5">
        <v>1.643</v>
      </c>
      <c r="I214" s="5">
        <v>0.81399999999999995</v>
      </c>
      <c r="J214" s="5">
        <v>2.254</v>
      </c>
      <c r="K214" s="5">
        <v>2.7509999999999999</v>
      </c>
      <c r="L214" s="5">
        <v>2.4860000000000002</v>
      </c>
      <c r="M214" s="5">
        <v>2.7570000000000001</v>
      </c>
    </row>
    <row r="215" spans="1:13" x14ac:dyDescent="0.25">
      <c r="A215" s="1">
        <v>45474</v>
      </c>
      <c r="B215" s="5">
        <v>19.619</v>
      </c>
      <c r="C215" s="5">
        <v>12.634</v>
      </c>
      <c r="D215" s="5">
        <v>26.623000000000001</v>
      </c>
      <c r="E215" s="5">
        <v>6.274</v>
      </c>
      <c r="F215" s="5">
        <v>4.2229999999999999</v>
      </c>
      <c r="G215" s="5">
        <v>2.6659999999999999</v>
      </c>
      <c r="H215" s="5">
        <v>1.625</v>
      </c>
      <c r="I215" s="5">
        <v>0.81100000000000005</v>
      </c>
      <c r="J215" s="5">
        <v>2.2389999999999999</v>
      </c>
      <c r="K215" s="5">
        <v>2.7970000000000002</v>
      </c>
      <c r="L215" s="5">
        <v>2.601</v>
      </c>
      <c r="M215" s="5">
        <v>2.879</v>
      </c>
    </row>
    <row r="216" spans="1:13" x14ac:dyDescent="0.25">
      <c r="A216" s="1">
        <v>45505</v>
      </c>
      <c r="B216" s="5">
        <v>20.07</v>
      </c>
      <c r="C216" s="5">
        <v>12.673999999999999</v>
      </c>
      <c r="D216" s="5">
        <v>25.934000000000001</v>
      </c>
      <c r="E216" s="5">
        <v>6.4219999999999997</v>
      </c>
      <c r="F216" s="5">
        <v>4.1740000000000004</v>
      </c>
      <c r="G216" s="5">
        <v>2.7130000000000001</v>
      </c>
      <c r="H216" s="5">
        <v>1.615</v>
      </c>
      <c r="I216" s="5">
        <v>0.80900000000000005</v>
      </c>
      <c r="J216" s="5">
        <v>2.2010000000000001</v>
      </c>
      <c r="K216" s="5">
        <v>2.8119999999999998</v>
      </c>
      <c r="L216" s="5">
        <v>2.5049999999999999</v>
      </c>
      <c r="M216" s="5">
        <v>2.8759999999999999</v>
      </c>
    </row>
    <row r="217" spans="1:13" x14ac:dyDescent="0.25">
      <c r="A217" s="1">
        <v>45536</v>
      </c>
      <c r="B217" s="5">
        <v>20.087</v>
      </c>
      <c r="C217" s="5">
        <v>12.377000000000001</v>
      </c>
      <c r="D217" s="5">
        <v>25.518000000000001</v>
      </c>
      <c r="E217" s="5">
        <v>6.7770000000000001</v>
      </c>
      <c r="F217" s="5">
        <v>4.1900000000000004</v>
      </c>
      <c r="G217" s="5">
        <v>2.7370000000000001</v>
      </c>
      <c r="H217" s="5">
        <v>1.635</v>
      </c>
      <c r="I217" s="5">
        <v>0.80500000000000005</v>
      </c>
      <c r="J217" s="5">
        <v>2.1760000000000002</v>
      </c>
      <c r="K217" s="5">
        <v>2.7919999999999998</v>
      </c>
      <c r="L217" s="5">
        <v>2.5230000000000001</v>
      </c>
      <c r="M217" s="5">
        <v>2.867</v>
      </c>
    </row>
    <row r="218" spans="1:13" x14ac:dyDescent="0.25">
      <c r="A218" s="1">
        <v>45566</v>
      </c>
      <c r="B218" s="5">
        <v>20.538</v>
      </c>
      <c r="C218" s="5">
        <v>12.111000000000001</v>
      </c>
      <c r="D218" s="5">
        <v>25.742999999999999</v>
      </c>
      <c r="E218" s="5">
        <v>6.5709999999999997</v>
      </c>
      <c r="F218" s="5">
        <v>4.3579999999999997</v>
      </c>
      <c r="G218" s="5">
        <v>2.63</v>
      </c>
      <c r="H218" s="5">
        <v>1.6359999999999999</v>
      </c>
      <c r="I218" s="5">
        <v>0.79500000000000004</v>
      </c>
      <c r="J218" s="5">
        <v>2.19</v>
      </c>
      <c r="K218" s="5">
        <v>2.87</v>
      </c>
      <c r="L218" s="5">
        <v>2.5419999999999998</v>
      </c>
      <c r="M218" s="5">
        <v>2.9279999999999999</v>
      </c>
    </row>
    <row r="219" spans="1:13" x14ac:dyDescent="0.25">
      <c r="A219" s="1">
        <v>45597</v>
      </c>
      <c r="B219" s="5">
        <v>20.413</v>
      </c>
      <c r="C219" s="5">
        <v>12.314</v>
      </c>
      <c r="D219" s="5">
        <v>25.831</v>
      </c>
      <c r="E219" s="5">
        <v>6.7889999999999997</v>
      </c>
      <c r="F219" s="5">
        <v>4.2519999999999998</v>
      </c>
      <c r="G219" s="5">
        <v>2.6789999999999998</v>
      </c>
      <c r="H219" s="5">
        <v>1.631</v>
      </c>
      <c r="I219" s="5">
        <v>0.79600000000000004</v>
      </c>
      <c r="J219" s="5">
        <v>2.169</v>
      </c>
      <c r="K219" s="5">
        <v>2.9449999999999998</v>
      </c>
      <c r="L219" s="5">
        <v>2.4860000000000002</v>
      </c>
      <c r="M219" s="5">
        <v>3.0019999999999998</v>
      </c>
    </row>
    <row r="220" spans="1:13" x14ac:dyDescent="0.25">
      <c r="A220" s="1">
        <v>45627</v>
      </c>
      <c r="B220" s="5">
        <v>20.571000000000002</v>
      </c>
      <c r="C220" s="5">
        <v>12.106999999999999</v>
      </c>
      <c r="D220" s="5">
        <v>27.067</v>
      </c>
      <c r="E220" s="5">
        <v>7.0289999999999999</v>
      </c>
      <c r="F220" s="5">
        <v>4.1319999999999997</v>
      </c>
      <c r="G220" s="5">
        <v>2.6080000000000001</v>
      </c>
      <c r="H220" s="5">
        <v>1.6339999999999999</v>
      </c>
      <c r="I220" s="5">
        <v>0.78400000000000003</v>
      </c>
      <c r="J220" s="5">
        <v>2.141</v>
      </c>
      <c r="K220" s="5">
        <v>2.9910000000000001</v>
      </c>
      <c r="L220" s="5">
        <v>2.34</v>
      </c>
      <c r="M220" s="5">
        <v>3.1909999999999998</v>
      </c>
    </row>
    <row r="221" spans="1:13" x14ac:dyDescent="0.25">
      <c r="A221" s="1">
        <v>45658</v>
      </c>
      <c r="B221" s="5">
        <v>19.927</v>
      </c>
      <c r="C221" s="5">
        <v>12.539</v>
      </c>
      <c r="D221" s="5">
        <v>26.614999999999998</v>
      </c>
      <c r="E221" s="5">
        <v>6.4950000000000001</v>
      </c>
      <c r="F221" s="5">
        <v>3.9649999999999999</v>
      </c>
      <c r="G221" s="5">
        <v>2.5670000000000002</v>
      </c>
      <c r="H221" s="5">
        <v>1.6020000000000001</v>
      </c>
      <c r="I221" s="5">
        <v>0.75900000000000001</v>
      </c>
      <c r="J221" s="5">
        <v>2.113</v>
      </c>
      <c r="K221" s="5">
        <v>2.82</v>
      </c>
      <c r="L221" s="5">
        <v>2.4359999999999999</v>
      </c>
      <c r="M221" s="5">
        <v>3.2440000000000002</v>
      </c>
    </row>
    <row r="222" spans="1:13" x14ac:dyDescent="0.25">
      <c r="A222" s="1">
        <v>45689</v>
      </c>
      <c r="B222" s="5">
        <v>20.315999999999999</v>
      </c>
      <c r="C222" s="5">
        <v>12.711</v>
      </c>
      <c r="D222" s="5">
        <v>27.030999999999999</v>
      </c>
      <c r="E222" s="5">
        <v>6.5759999999999996</v>
      </c>
      <c r="F222" s="5">
        <v>4.1130000000000004</v>
      </c>
      <c r="G222" s="5">
        <v>2.5270000000000001</v>
      </c>
      <c r="H222" s="5">
        <v>1.595</v>
      </c>
      <c r="I222" s="5">
        <v>0.751</v>
      </c>
      <c r="J222" s="5">
        <v>2.1</v>
      </c>
      <c r="K222" s="5">
        <v>2.8260000000000001</v>
      </c>
      <c r="L222" s="5">
        <v>2.5059999999999998</v>
      </c>
      <c r="M222" s="5">
        <v>3.28</v>
      </c>
    </row>
    <row r="223" spans="1:13" x14ac:dyDescent="0.25">
      <c r="A223" s="1">
        <v>45717</v>
      </c>
      <c r="B223" s="5">
        <v>20.818999999999999</v>
      </c>
      <c r="C223" s="5">
        <v>12.962999999999999</v>
      </c>
      <c r="D223" s="5">
        <v>26.768999999999998</v>
      </c>
      <c r="E223" s="5">
        <v>6.6829999999999998</v>
      </c>
      <c r="F223" s="5">
        <v>4.1859999999999999</v>
      </c>
      <c r="G223" s="5">
        <v>2.657</v>
      </c>
      <c r="H223" s="5">
        <v>1.6120000000000001</v>
      </c>
      <c r="I223" s="5">
        <v>0.76500000000000001</v>
      </c>
      <c r="J223" s="5">
        <v>2.1749999999999998</v>
      </c>
      <c r="K223" s="5">
        <v>2.9089999999999998</v>
      </c>
      <c r="L223" s="5">
        <v>2.5640000000000001</v>
      </c>
      <c r="M223" s="5">
        <v>3.2650000000000001</v>
      </c>
    </row>
    <row r="224" spans="1:13" x14ac:dyDescent="0.25">
      <c r="A224" s="1">
        <v>45748</v>
      </c>
      <c r="B224" s="5">
        <v>20.890999999999998</v>
      </c>
      <c r="C224" s="5">
        <v>13.073</v>
      </c>
      <c r="D224" s="5">
        <v>26.936</v>
      </c>
      <c r="E224" s="5">
        <v>6.3659999999999997</v>
      </c>
      <c r="F224" s="5">
        <v>4.2539999999999996</v>
      </c>
      <c r="G224" s="5">
        <v>2.6819999999999999</v>
      </c>
      <c r="H224" s="5">
        <v>1.621</v>
      </c>
      <c r="I224" s="5">
        <v>0.75800000000000001</v>
      </c>
      <c r="J224" s="5">
        <v>2.2440000000000002</v>
      </c>
      <c r="K224" s="5">
        <v>2.8559999999999999</v>
      </c>
      <c r="L224" s="5">
        <v>2.5960000000000001</v>
      </c>
      <c r="M224" s="5">
        <v>3.2949999999999999</v>
      </c>
    </row>
    <row r="225" spans="1:13" x14ac:dyDescent="0.25">
      <c r="A225" s="1">
        <v>45778</v>
      </c>
      <c r="B225" s="5">
        <v>21.428000000000001</v>
      </c>
      <c r="C225" s="5">
        <v>12.747</v>
      </c>
      <c r="D225" s="5">
        <v>27.113</v>
      </c>
      <c r="E225" s="5">
        <v>6.6909999999999998</v>
      </c>
      <c r="F225" s="5">
        <v>4.3890000000000002</v>
      </c>
      <c r="G225" s="5">
        <v>2.6059999999999999</v>
      </c>
      <c r="H225" s="5">
        <v>1.631</v>
      </c>
      <c r="I225" s="5">
        <v>0.75600000000000001</v>
      </c>
      <c r="J225" s="5">
        <v>2.23</v>
      </c>
      <c r="K225" s="5">
        <v>2.8580000000000001</v>
      </c>
      <c r="L225" s="5">
        <v>2.633</v>
      </c>
      <c r="M225" s="5">
        <v>3.2519999999999998</v>
      </c>
    </row>
    <row r="226" spans="1:13" x14ac:dyDescent="0.25">
      <c r="A226" s="1">
        <v>45809</v>
      </c>
      <c r="B226" s="5">
        <v>21.478000000000002</v>
      </c>
      <c r="C226" s="5">
        <v>12.695</v>
      </c>
      <c r="D226" s="5">
        <v>26.952999999999999</v>
      </c>
      <c r="E226" s="5">
        <v>6.8319999999999999</v>
      </c>
      <c r="F226" s="5">
        <v>4.4390000000000001</v>
      </c>
      <c r="G226" s="5">
        <v>2.6890000000000001</v>
      </c>
      <c r="H226" s="5">
        <v>1.633</v>
      </c>
      <c r="I226" s="5">
        <v>0.749</v>
      </c>
      <c r="J226" s="5">
        <v>2.3119999999999998</v>
      </c>
      <c r="K226" s="5">
        <v>2.7549999999999999</v>
      </c>
      <c r="L226" s="5">
        <v>2.6179999999999999</v>
      </c>
      <c r="M226" s="5">
        <v>3.2639999999999998</v>
      </c>
    </row>
    <row r="227" spans="1:13" x14ac:dyDescent="0.25">
      <c r="A227" s="1">
        <v>45839</v>
      </c>
      <c r="B227" s="5">
        <v>22.032</v>
      </c>
      <c r="C227" s="5">
        <v>12.97</v>
      </c>
      <c r="D227" s="5">
        <v>26.451000000000001</v>
      </c>
      <c r="E227" s="5">
        <v>6.7690000000000001</v>
      </c>
      <c r="F227" s="5">
        <v>4.391</v>
      </c>
      <c r="G227" s="5">
        <v>2.7509999999999999</v>
      </c>
      <c r="H227" s="5">
        <v>1.629</v>
      </c>
      <c r="I227" s="5">
        <v>0.746</v>
      </c>
      <c r="J227" s="5">
        <v>2.2450000000000001</v>
      </c>
      <c r="K227" s="5">
        <v>2.8479999999999999</v>
      </c>
      <c r="L227" s="5">
        <v>2.629</v>
      </c>
      <c r="M227" s="5">
        <v>3.327</v>
      </c>
    </row>
    <row r="228" spans="1:13" x14ac:dyDescent="0.25">
      <c r="A228" s="1">
        <v>45870</v>
      </c>
      <c r="B228" s="5">
        <v>22.251000000000001</v>
      </c>
      <c r="C228" s="5">
        <v>13.474</v>
      </c>
      <c r="D228" s="5">
        <v>26.344999999999999</v>
      </c>
      <c r="E228" s="5">
        <v>6.9850000000000003</v>
      </c>
      <c r="F228" s="5">
        <v>4.3360000000000003</v>
      </c>
      <c r="G228" s="5">
        <v>2.7480000000000002</v>
      </c>
      <c r="H228" s="5">
        <v>1.631</v>
      </c>
      <c r="I228" s="5">
        <v>0.746</v>
      </c>
      <c r="J228" s="5">
        <v>2.2280000000000002</v>
      </c>
      <c r="K228" s="5">
        <v>2.8740000000000001</v>
      </c>
      <c r="L228" s="5">
        <v>2.58</v>
      </c>
      <c r="M228" s="5">
        <v>3.5510000000000002</v>
      </c>
    </row>
    <row r="229" spans="1:13" x14ac:dyDescent="0.25">
      <c r="A229" s="1">
        <v>45901</v>
      </c>
      <c r="B229" s="5">
        <v>22.34</v>
      </c>
      <c r="C229" s="5">
        <v>13.316000000000001</v>
      </c>
      <c r="D229" s="5">
        <v>26.03</v>
      </c>
      <c r="E229" s="5">
        <v>7.0819999999999999</v>
      </c>
      <c r="F229" s="5">
        <v>4.2779999999999996</v>
      </c>
      <c r="G229" s="5">
        <v>2.77</v>
      </c>
      <c r="H229" s="5">
        <v>1.627</v>
      </c>
      <c r="I229" s="5">
        <v>0.74399999999999999</v>
      </c>
      <c r="J229" s="5">
        <v>2.194</v>
      </c>
      <c r="K229" s="5">
        <v>2.883</v>
      </c>
      <c r="L229" s="5">
        <v>2.6379999999999999</v>
      </c>
      <c r="M229" s="5">
        <v>3.3490000000000002</v>
      </c>
    </row>
    <row r="230" spans="1:13" x14ac:dyDescent="0.25">
      <c r="A230" s="1">
        <v>45931</v>
      </c>
      <c r="B230" s="5">
        <v>21.564</v>
      </c>
      <c r="C230" s="5">
        <v>13.362</v>
      </c>
      <c r="D230" s="5">
        <v>25.306000000000001</v>
      </c>
      <c r="E230" s="5">
        <v>6.9340000000000002</v>
      </c>
      <c r="F230" s="5">
        <v>4.2530000000000001</v>
      </c>
      <c r="G230" s="5">
        <v>2.7570000000000001</v>
      </c>
      <c r="H230" s="5">
        <v>1.609</v>
      </c>
      <c r="I230" s="5">
        <v>0.745</v>
      </c>
      <c r="J230" s="5">
        <v>2.1800000000000002</v>
      </c>
      <c r="K230" s="5">
        <v>2.907</v>
      </c>
      <c r="L230" s="5">
        <v>2.6280000000000001</v>
      </c>
      <c r="M230" s="5">
        <v>3.5329999999999999</v>
      </c>
    </row>
    <row r="231" spans="1:13" x14ac:dyDescent="0.25">
      <c r="A231" s="1">
        <v>45962</v>
      </c>
      <c r="B231" s="5">
        <v>22.189</v>
      </c>
      <c r="C231" s="5">
        <v>13.667</v>
      </c>
      <c r="D231" s="5">
        <v>26.702000000000002</v>
      </c>
      <c r="E231" s="5">
        <v>7.0970000000000004</v>
      </c>
      <c r="F231" s="5">
        <v>4.2450000000000001</v>
      </c>
      <c r="G231" s="5">
        <v>2.7450000000000001</v>
      </c>
      <c r="H231" s="5">
        <v>1.5880000000000001</v>
      </c>
      <c r="I231" s="5">
        <v>0.74199999999999999</v>
      </c>
      <c r="J231" s="5">
        <v>2.1880000000000002</v>
      </c>
      <c r="K231" s="5">
        <v>2.8490000000000002</v>
      </c>
      <c r="L231" s="5">
        <v>2.5710000000000002</v>
      </c>
      <c r="M231" s="5">
        <v>3.66</v>
      </c>
    </row>
    <row r="232" spans="1:13" x14ac:dyDescent="0.25">
      <c r="A232" s="1">
        <v>45992</v>
      </c>
      <c r="B232" s="5">
        <v>22.181000000000001</v>
      </c>
      <c r="C232" s="5">
        <v>13.510999999999999</v>
      </c>
      <c r="D232" s="5">
        <v>26.966999999999999</v>
      </c>
      <c r="E232" s="5">
        <v>7.1710000000000003</v>
      </c>
      <c r="F232" s="5">
        <v>4.1379999999999999</v>
      </c>
      <c r="G232" s="5">
        <v>2.59</v>
      </c>
      <c r="H232" s="5">
        <v>1.5640000000000001</v>
      </c>
      <c r="I232" s="5">
        <v>0.76</v>
      </c>
      <c r="J232" s="5">
        <v>2.2869999999999999</v>
      </c>
      <c r="K232" s="5">
        <v>2.8860000000000001</v>
      </c>
      <c r="L232" s="5">
        <v>2.6219999999999999</v>
      </c>
      <c r="M232" s="5">
        <v>3.8119999999999998</v>
      </c>
    </row>
    <row r="233" spans="1:13" x14ac:dyDescent="0.25">
      <c r="A233" s="1">
        <v>46023</v>
      </c>
      <c r="B233" s="5">
        <v>21.361000000000001</v>
      </c>
      <c r="C233" s="5">
        <v>13.34</v>
      </c>
      <c r="D233" s="5">
        <v>26.158000000000001</v>
      </c>
      <c r="E233" s="5">
        <v>6.8470000000000004</v>
      </c>
      <c r="F233" s="5">
        <v>3.875</v>
      </c>
      <c r="G233" s="5">
        <v>2.57</v>
      </c>
      <c r="H233" s="5">
        <v>1.52</v>
      </c>
      <c r="I233" s="5">
        <v>0.66600000000000004</v>
      </c>
      <c r="J233" s="5">
        <v>2.1360000000000001</v>
      </c>
      <c r="K233" s="5">
        <v>2.7589999999999999</v>
      </c>
      <c r="L233" s="5">
        <v>2.5880000000000001</v>
      </c>
      <c r="M233" s="5">
        <v>3.7</v>
      </c>
    </row>
    <row r="234" spans="1:13" x14ac:dyDescent="0.25">
      <c r="A234" s="1">
        <v>46054</v>
      </c>
      <c r="B234" s="5">
        <v>22.167000000000002</v>
      </c>
      <c r="C234" s="5">
        <v>13.5</v>
      </c>
      <c r="D234" s="5">
        <v>26.495999999999999</v>
      </c>
      <c r="E234" s="5">
        <v>6.9649999999999999</v>
      </c>
      <c r="F234" s="5">
        <v>4</v>
      </c>
      <c r="G234" s="5">
        <v>2.6259999999999999</v>
      </c>
      <c r="H234" s="5">
        <v>1.5469999999999999</v>
      </c>
      <c r="I234" s="5">
        <v>0.68400000000000005</v>
      </c>
      <c r="J234" s="5">
        <v>2.2130000000000001</v>
      </c>
      <c r="K234" s="5">
        <v>2.8210000000000002</v>
      </c>
      <c r="L234" s="5">
        <v>2.552</v>
      </c>
      <c r="M234" s="5">
        <v>3.6859999999999999</v>
      </c>
    </row>
    <row r="235" spans="1:13" x14ac:dyDescent="0.25">
      <c r="A235" s="1">
        <v>46082</v>
      </c>
      <c r="B235" s="5">
        <v>22.565999999999999</v>
      </c>
      <c r="C235" s="5">
        <v>13.83</v>
      </c>
      <c r="D235" s="5">
        <v>26.834</v>
      </c>
      <c r="E235" s="5">
        <v>6.9690000000000003</v>
      </c>
      <c r="F235" s="5">
        <v>4.0019999999999998</v>
      </c>
      <c r="G235" s="5">
        <v>2.6480000000000001</v>
      </c>
      <c r="H235" s="5">
        <v>1.5329999999999999</v>
      </c>
      <c r="I235" s="5">
        <v>0.69499999999999995</v>
      </c>
      <c r="J235" s="5">
        <v>2.242</v>
      </c>
      <c r="K235" s="5">
        <v>2.8780000000000001</v>
      </c>
      <c r="L235" s="5">
        <v>2.6160000000000001</v>
      </c>
      <c r="M235" s="5">
        <v>3.6779999999999999</v>
      </c>
    </row>
    <row r="236" spans="1:13" x14ac:dyDescent="0.25">
      <c r="A236" s="1">
        <v>46113</v>
      </c>
      <c r="B236" s="5">
        <v>22.637</v>
      </c>
      <c r="C236" s="5">
        <v>13.935</v>
      </c>
      <c r="D236" s="5">
        <v>26.861000000000001</v>
      </c>
      <c r="E236" s="5">
        <v>6.5309999999999997</v>
      </c>
      <c r="F236" s="5">
        <v>3.9319999999999999</v>
      </c>
      <c r="G236" s="5">
        <v>2.7309999999999999</v>
      </c>
      <c r="H236" s="5">
        <v>1.5309999999999999</v>
      </c>
      <c r="I236" s="5">
        <v>0.68700000000000006</v>
      </c>
      <c r="J236" s="5">
        <v>2.29</v>
      </c>
      <c r="K236" s="5">
        <v>2.87</v>
      </c>
      <c r="L236" s="5">
        <v>2.6579999999999999</v>
      </c>
      <c r="M236" s="5">
        <v>3.6720000000000002</v>
      </c>
    </row>
    <row r="237" spans="1:13" x14ac:dyDescent="0.25">
      <c r="A237" s="1">
        <v>46143</v>
      </c>
      <c r="B237" s="5">
        <v>0</v>
      </c>
      <c r="C237" s="5">
        <v>0</v>
      </c>
      <c r="D237" s="5">
        <v>0</v>
      </c>
      <c r="E237" s="5">
        <v>0</v>
      </c>
      <c r="F237" s="5">
        <v>0</v>
      </c>
      <c r="G237" s="5">
        <v>0</v>
      </c>
      <c r="H237" s="5">
        <v>0</v>
      </c>
      <c r="I237" s="5">
        <v>0</v>
      </c>
      <c r="J237" s="5">
        <v>0</v>
      </c>
      <c r="K237" s="5">
        <v>0</v>
      </c>
      <c r="L237" s="5">
        <v>0</v>
      </c>
      <c r="M237" s="5">
        <v>0</v>
      </c>
    </row>
    <row r="238" spans="1:13" x14ac:dyDescent="0.25">
      <c r="A238" s="1">
        <v>46174</v>
      </c>
      <c r="B238" s="5">
        <v>0</v>
      </c>
      <c r="C238" s="5">
        <v>0</v>
      </c>
      <c r="D238" s="5">
        <v>0</v>
      </c>
      <c r="E238" s="5">
        <v>0</v>
      </c>
      <c r="F238" s="5">
        <v>0</v>
      </c>
      <c r="G238" s="5">
        <v>0</v>
      </c>
      <c r="H238" s="5">
        <v>0</v>
      </c>
      <c r="I238" s="5">
        <v>0</v>
      </c>
      <c r="J238" s="5">
        <v>0</v>
      </c>
      <c r="K238" s="5">
        <v>0</v>
      </c>
      <c r="L238" s="5">
        <v>0</v>
      </c>
      <c r="M238" s="5">
        <v>0</v>
      </c>
    </row>
    <row r="239" spans="1:13" x14ac:dyDescent="0.25">
      <c r="A239" s="1">
        <v>46204</v>
      </c>
      <c r="B239" s="5">
        <v>0</v>
      </c>
      <c r="C239" s="5">
        <v>0</v>
      </c>
      <c r="D239" s="5">
        <v>0</v>
      </c>
      <c r="E239" s="5">
        <v>0</v>
      </c>
      <c r="F239" s="5">
        <v>0</v>
      </c>
      <c r="G239" s="5">
        <v>0</v>
      </c>
      <c r="H239" s="5">
        <v>0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</row>
    <row r="240" spans="1:13" x14ac:dyDescent="0.25">
      <c r="A240" s="1">
        <v>46235</v>
      </c>
      <c r="B240" s="5">
        <v>0</v>
      </c>
      <c r="C240" s="5">
        <v>0</v>
      </c>
      <c r="D240" s="5">
        <v>0</v>
      </c>
      <c r="E240" s="5">
        <v>0</v>
      </c>
      <c r="F240" s="5">
        <v>0</v>
      </c>
      <c r="G240" s="5">
        <v>0</v>
      </c>
      <c r="H240" s="5">
        <v>0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</row>
    <row r="241" spans="1:13" x14ac:dyDescent="0.25">
      <c r="A241" s="1">
        <v>46266</v>
      </c>
      <c r="B241" s="5">
        <v>0</v>
      </c>
      <c r="C241" s="5">
        <v>0</v>
      </c>
      <c r="D241" s="5">
        <v>0</v>
      </c>
      <c r="E241" s="5">
        <v>0</v>
      </c>
      <c r="F241" s="5">
        <v>0</v>
      </c>
      <c r="G241" s="5">
        <v>0</v>
      </c>
      <c r="H241" s="5">
        <v>0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</row>
    <row r="242" spans="1:13" x14ac:dyDescent="0.25">
      <c r="A242" s="1">
        <v>46296</v>
      </c>
      <c r="B242" s="5">
        <v>0</v>
      </c>
      <c r="C242" s="5">
        <v>0</v>
      </c>
      <c r="D242" s="5">
        <v>0</v>
      </c>
      <c r="E242" s="5">
        <v>0</v>
      </c>
      <c r="F242" s="5">
        <v>0</v>
      </c>
      <c r="G242" s="5">
        <v>0</v>
      </c>
      <c r="H242" s="5">
        <v>0</v>
      </c>
      <c r="I242" s="5">
        <v>0</v>
      </c>
      <c r="J242" s="5">
        <v>0</v>
      </c>
      <c r="K242" s="5">
        <v>0</v>
      </c>
      <c r="L242" s="5">
        <v>0</v>
      </c>
      <c r="M242" s="5">
        <v>0</v>
      </c>
    </row>
    <row r="243" spans="1:13" x14ac:dyDescent="0.25">
      <c r="A243" s="1">
        <v>46327</v>
      </c>
      <c r="B243" s="5">
        <v>0</v>
      </c>
      <c r="C243" s="5">
        <v>0</v>
      </c>
      <c r="D243" s="5">
        <v>0</v>
      </c>
      <c r="E243" s="5">
        <v>0</v>
      </c>
      <c r="F243" s="5">
        <v>0</v>
      </c>
      <c r="G243" s="5">
        <v>0</v>
      </c>
      <c r="H243" s="5">
        <v>0</v>
      </c>
      <c r="I243" s="5">
        <v>0</v>
      </c>
      <c r="J243" s="5">
        <v>0</v>
      </c>
      <c r="K243" s="5">
        <v>0</v>
      </c>
      <c r="L243" s="5">
        <v>0</v>
      </c>
      <c r="M243" s="5">
        <v>0</v>
      </c>
    </row>
    <row r="244" spans="1:13" x14ac:dyDescent="0.25">
      <c r="A244" s="1">
        <v>46357</v>
      </c>
      <c r="B244" s="5">
        <v>0</v>
      </c>
      <c r="C244" s="5">
        <v>0</v>
      </c>
      <c r="D244" s="5">
        <v>0</v>
      </c>
      <c r="E244" s="5">
        <v>0</v>
      </c>
      <c r="F244" s="5">
        <v>0</v>
      </c>
      <c r="G244" s="5">
        <v>0</v>
      </c>
      <c r="H244" s="5">
        <v>0</v>
      </c>
      <c r="I244" s="5">
        <v>0</v>
      </c>
      <c r="J244" s="5">
        <v>0</v>
      </c>
      <c r="K244" s="5">
        <v>0</v>
      </c>
      <c r="L244" s="5">
        <v>0</v>
      </c>
      <c r="M244" s="5">
        <v>0</v>
      </c>
    </row>
    <row r="245" spans="1:13" x14ac:dyDescent="0.25">
      <c r="A245" s="1">
        <v>46388</v>
      </c>
      <c r="B245" s="5">
        <v>0</v>
      </c>
      <c r="C245" s="5">
        <v>0</v>
      </c>
      <c r="D245" s="5">
        <v>0</v>
      </c>
      <c r="E245" s="5">
        <v>0</v>
      </c>
      <c r="F245" s="5">
        <v>0</v>
      </c>
      <c r="G245" s="5">
        <v>0</v>
      </c>
      <c r="H245" s="5">
        <v>0</v>
      </c>
      <c r="I245" s="5">
        <v>0</v>
      </c>
      <c r="J245" s="5">
        <v>0</v>
      </c>
      <c r="K245" s="5">
        <v>0</v>
      </c>
      <c r="L245" s="5">
        <v>0</v>
      </c>
      <c r="M245" s="5">
        <v>0</v>
      </c>
    </row>
    <row r="246" spans="1:13" x14ac:dyDescent="0.25">
      <c r="A246" s="1">
        <v>46419</v>
      </c>
      <c r="B246" s="5">
        <v>0</v>
      </c>
      <c r="C246" s="5">
        <v>0</v>
      </c>
      <c r="D246" s="5">
        <v>0</v>
      </c>
      <c r="E246" s="5">
        <v>0</v>
      </c>
      <c r="F246" s="5">
        <v>0</v>
      </c>
      <c r="G246" s="5">
        <v>0</v>
      </c>
      <c r="H246" s="5">
        <v>0</v>
      </c>
      <c r="I246" s="5">
        <v>0</v>
      </c>
      <c r="J246" s="5">
        <v>0</v>
      </c>
      <c r="K246" s="5">
        <v>0</v>
      </c>
      <c r="L246" s="5">
        <v>0</v>
      </c>
      <c r="M246" s="5">
        <v>0</v>
      </c>
    </row>
    <row r="247" spans="1:13" x14ac:dyDescent="0.25">
      <c r="A247" s="1">
        <v>46447</v>
      </c>
      <c r="B247" s="5">
        <v>0</v>
      </c>
      <c r="C247" s="5">
        <v>0</v>
      </c>
      <c r="D247" s="5">
        <v>0</v>
      </c>
      <c r="E247" s="5">
        <v>0</v>
      </c>
      <c r="F247" s="5">
        <v>0</v>
      </c>
      <c r="G247" s="5">
        <v>0</v>
      </c>
      <c r="H247" s="5">
        <v>0</v>
      </c>
      <c r="I247" s="5">
        <v>0</v>
      </c>
      <c r="J247" s="5">
        <v>0</v>
      </c>
      <c r="K247" s="5">
        <v>0</v>
      </c>
      <c r="L247" s="5">
        <v>0</v>
      </c>
      <c r="M247" s="5">
        <v>0</v>
      </c>
    </row>
    <row r="248" spans="1:13" x14ac:dyDescent="0.25">
      <c r="A248" s="1">
        <v>46478</v>
      </c>
      <c r="B248" s="5">
        <v>0</v>
      </c>
      <c r="C248" s="5">
        <v>0</v>
      </c>
      <c r="D248" s="5">
        <v>0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  <c r="J248" s="5">
        <v>0</v>
      </c>
      <c r="K248" s="5">
        <v>0</v>
      </c>
      <c r="L248" s="5">
        <v>0</v>
      </c>
      <c r="M248" s="5">
        <v>0</v>
      </c>
    </row>
    <row r="249" spans="1:13" x14ac:dyDescent="0.25">
      <c r="A249" s="1">
        <v>46508</v>
      </c>
      <c r="B249" s="5">
        <v>0</v>
      </c>
      <c r="C249" s="5">
        <v>0</v>
      </c>
      <c r="D249" s="5">
        <v>0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  <c r="J249" s="5">
        <v>0</v>
      </c>
      <c r="K249" s="5">
        <v>0</v>
      </c>
      <c r="L249" s="5">
        <v>0</v>
      </c>
      <c r="M249" s="5">
        <v>0</v>
      </c>
    </row>
    <row r="250" spans="1:13" x14ac:dyDescent="0.25">
      <c r="A250" s="1">
        <v>46539</v>
      </c>
      <c r="B250" s="5">
        <v>0</v>
      </c>
      <c r="C250" s="5">
        <v>0</v>
      </c>
      <c r="D250" s="5">
        <v>0</v>
      </c>
      <c r="E250" s="5">
        <v>0</v>
      </c>
      <c r="F250" s="5">
        <v>0</v>
      </c>
      <c r="G250" s="5">
        <v>0</v>
      </c>
      <c r="H250" s="5">
        <v>0</v>
      </c>
      <c r="I250" s="5">
        <v>0</v>
      </c>
      <c r="J250" s="5">
        <v>0</v>
      </c>
      <c r="K250" s="5">
        <v>0</v>
      </c>
      <c r="L250" s="5">
        <v>0</v>
      </c>
      <c r="M250" s="5">
        <v>0</v>
      </c>
    </row>
    <row r="251" spans="1:13" x14ac:dyDescent="0.25">
      <c r="A251" s="1">
        <v>46569</v>
      </c>
      <c r="B251" s="5">
        <v>0</v>
      </c>
      <c r="C251" s="5">
        <v>0</v>
      </c>
      <c r="D251" s="5">
        <v>0</v>
      </c>
      <c r="E251" s="5">
        <v>0</v>
      </c>
      <c r="F251" s="5">
        <v>0</v>
      </c>
      <c r="G251" s="5">
        <v>0</v>
      </c>
      <c r="H251" s="5">
        <v>0</v>
      </c>
      <c r="I251" s="5">
        <v>0</v>
      </c>
      <c r="J251" s="5">
        <v>0</v>
      </c>
      <c r="K251" s="5">
        <v>0</v>
      </c>
      <c r="L251" s="5">
        <v>0</v>
      </c>
      <c r="M251" s="5">
        <v>0</v>
      </c>
    </row>
    <row r="252" spans="1:13" x14ac:dyDescent="0.25">
      <c r="A252" s="1">
        <v>46600</v>
      </c>
      <c r="B252" s="5">
        <v>0</v>
      </c>
      <c r="C252" s="5">
        <v>0</v>
      </c>
      <c r="D252" s="5">
        <v>0</v>
      </c>
      <c r="E252" s="5">
        <v>0</v>
      </c>
      <c r="F252" s="5">
        <v>0</v>
      </c>
      <c r="G252" s="5">
        <v>0</v>
      </c>
      <c r="H252" s="5">
        <v>0</v>
      </c>
      <c r="I252" s="5">
        <v>0</v>
      </c>
      <c r="J252" s="5">
        <v>0</v>
      </c>
      <c r="K252" s="5">
        <v>0</v>
      </c>
      <c r="L252" s="5">
        <v>0</v>
      </c>
      <c r="M252" s="5">
        <v>0</v>
      </c>
    </row>
    <row r="253" spans="1:13" x14ac:dyDescent="0.25">
      <c r="A253" s="1">
        <v>46631</v>
      </c>
      <c r="B253" s="5">
        <v>0</v>
      </c>
      <c r="C253" s="5">
        <v>0</v>
      </c>
      <c r="D253" s="5">
        <v>0</v>
      </c>
      <c r="E253" s="5">
        <v>0</v>
      </c>
      <c r="F253" s="5">
        <v>0</v>
      </c>
      <c r="G253" s="5">
        <v>0</v>
      </c>
      <c r="H253" s="5">
        <v>0</v>
      </c>
      <c r="I253" s="5">
        <v>0</v>
      </c>
      <c r="J253" s="5">
        <v>0</v>
      </c>
      <c r="K253" s="5">
        <v>0</v>
      </c>
      <c r="L253" s="5">
        <v>0</v>
      </c>
      <c r="M253" s="5">
        <v>0</v>
      </c>
    </row>
    <row r="254" spans="1:13" x14ac:dyDescent="0.25">
      <c r="A254" s="1">
        <v>46661</v>
      </c>
      <c r="B254" s="5">
        <v>0</v>
      </c>
      <c r="C254" s="5">
        <v>0</v>
      </c>
      <c r="D254" s="5">
        <v>0</v>
      </c>
      <c r="E254" s="5">
        <v>0</v>
      </c>
      <c r="F254" s="5">
        <v>0</v>
      </c>
      <c r="G254" s="5">
        <v>0</v>
      </c>
      <c r="H254" s="5">
        <v>0</v>
      </c>
      <c r="I254" s="5">
        <v>0</v>
      </c>
      <c r="J254" s="5">
        <v>0</v>
      </c>
      <c r="K254" s="5">
        <v>0</v>
      </c>
      <c r="L254" s="5">
        <v>0</v>
      </c>
      <c r="M254" s="5">
        <v>0</v>
      </c>
    </row>
    <row r="255" spans="1:13" x14ac:dyDescent="0.25">
      <c r="A255" s="1">
        <v>46692</v>
      </c>
      <c r="B255" s="5">
        <v>0</v>
      </c>
      <c r="C255" s="5">
        <v>0</v>
      </c>
      <c r="D255" s="5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  <c r="J255" s="5">
        <v>0</v>
      </c>
      <c r="K255" s="5">
        <v>0</v>
      </c>
      <c r="L255" s="5">
        <v>0</v>
      </c>
      <c r="M255" s="5">
        <v>0</v>
      </c>
    </row>
    <row r="256" spans="1:13" x14ac:dyDescent="0.25">
      <c r="A256" s="1">
        <v>46722</v>
      </c>
      <c r="B256" s="5">
        <v>0</v>
      </c>
      <c r="C256" s="5">
        <v>0</v>
      </c>
      <c r="D256" s="5">
        <v>0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  <c r="J256" s="5">
        <v>0</v>
      </c>
      <c r="K256" s="5">
        <v>0</v>
      </c>
      <c r="L256" s="5">
        <v>0</v>
      </c>
      <c r="M256" s="5">
        <v>0</v>
      </c>
    </row>
    <row r="257" spans="1:8" x14ac:dyDescent="0.25">
      <c r="A257" s="1"/>
      <c r="B257" s="5"/>
      <c r="C257" s="5"/>
      <c r="D257" s="268"/>
      <c r="G257" s="30"/>
      <c r="H257" s="13"/>
    </row>
    <row r="258" spans="1:8" x14ac:dyDescent="0.25">
      <c r="A258" s="260" t="s">
        <v>998</v>
      </c>
    </row>
    <row r="259" spans="1:8" x14ac:dyDescent="0.25">
      <c r="A259" s="23" t="str">
        <f>"Note: Petroleum product and other liquids include: gasoline, distillate fuels, hydrocarbon gas liquids, jet fuel, residual fuel oil, unfinished oils, other hydrocarbons/oxygenates, and other oils."</f>
        <v>Note: Petroleum product and other liquids include: gasoline, distillate fuels, hydrocarbon gas liquids, jet fuel, residual fuel oil, unfinished oils, other hydrocarbons/oxygenates, and other oils.</v>
      </c>
    </row>
    <row r="261" spans="1:8" x14ac:dyDescent="0.25">
      <c r="A261" s="3"/>
      <c r="B261" s="4" t="s">
        <v>328</v>
      </c>
    </row>
    <row r="262" spans="1:8" x14ac:dyDescent="0.25">
      <c r="A262" s="13">
        <v>76</v>
      </c>
      <c r="B262">
        <v>0</v>
      </c>
    </row>
    <row r="263" spans="1:8" x14ac:dyDescent="0.25">
      <c r="A263" s="13">
        <v>76</v>
      </c>
      <c r="B263">
        <v>1</v>
      </c>
    </row>
  </sheetData>
  <hyperlinks>
    <hyperlink ref="A3" location="Contents!A1" display="Return to Contents" xr:uid="{9E48CA22-9381-41A7-8D09-788F7452A629}"/>
  </hyperlinks>
  <pageMargins left="0.75" right="0.75" top="1" bottom="1" header="0.5" footer="0.5"/>
  <pageSetup scale="57" fitToHeight="2" orientation="landscape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985C6-B939-4EC6-82F3-5DD15809E642}">
  <sheetPr codeName="Sheet46">
    <pageSetUpPr fitToPage="1"/>
  </sheetPr>
  <dimension ref="A1:Q263"/>
  <sheetViews>
    <sheetView zoomScaleNormal="100" workbookViewId="0"/>
  </sheetViews>
  <sheetFormatPr defaultRowHeight="13.2" x14ac:dyDescent="0.25"/>
  <cols>
    <col min="1" max="1" width="9.33203125" customWidth="1"/>
    <col min="16" max="16" width="28.33203125" customWidth="1"/>
    <col min="17" max="17" width="9.6640625" customWidth="1"/>
  </cols>
  <sheetData>
    <row r="1" spans="1:17" x14ac:dyDescent="0.25">
      <c r="K1" s="87"/>
      <c r="L1" s="87"/>
    </row>
    <row r="2" spans="1:17" ht="15.6" x14ac:dyDescent="0.3">
      <c r="A2" s="31" t="s">
        <v>968</v>
      </c>
      <c r="L2" s="87"/>
    </row>
    <row r="3" spans="1:17" x14ac:dyDescent="0.25">
      <c r="A3" s="16" t="s">
        <v>15</v>
      </c>
      <c r="L3" s="87"/>
    </row>
    <row r="4" spans="1:17" x14ac:dyDescent="0.25">
      <c r="B4" s="270"/>
      <c r="C4" s="270"/>
      <c r="D4" s="270"/>
      <c r="E4" s="270"/>
      <c r="F4" s="270"/>
      <c r="G4" s="270"/>
      <c r="H4" s="270"/>
      <c r="I4" s="270"/>
      <c r="J4" s="270"/>
      <c r="L4" s="87"/>
    </row>
    <row r="5" spans="1:17" x14ac:dyDescent="0.25">
      <c r="B5" s="270"/>
      <c r="C5" s="270"/>
      <c r="D5" s="270"/>
      <c r="E5" s="270"/>
      <c r="F5" s="270"/>
      <c r="G5" s="270"/>
      <c r="H5" s="270"/>
      <c r="I5" s="270"/>
      <c r="J5" s="270"/>
      <c r="P5" s="132" t="s">
        <v>329</v>
      </c>
      <c r="Q5" s="133"/>
    </row>
    <row r="6" spans="1:17" x14ac:dyDescent="0.25">
      <c r="B6" s="270"/>
      <c r="C6" s="270"/>
      <c r="D6" s="270"/>
      <c r="E6" s="270"/>
      <c r="F6" s="270"/>
      <c r="G6" s="270"/>
      <c r="H6" s="270"/>
      <c r="I6" s="270"/>
      <c r="J6" s="270"/>
      <c r="P6" s="267" t="s">
        <v>624</v>
      </c>
      <c r="Q6" s="266" t="s">
        <v>655</v>
      </c>
    </row>
    <row r="7" spans="1:17" x14ac:dyDescent="0.25">
      <c r="B7" s="270"/>
      <c r="C7" s="270"/>
      <c r="D7" s="270"/>
      <c r="E7" s="270"/>
      <c r="F7" s="270"/>
      <c r="G7" s="270"/>
      <c r="H7" s="270"/>
      <c r="I7" s="270"/>
      <c r="J7" s="270"/>
      <c r="P7" s="167" t="s">
        <v>622</v>
      </c>
      <c r="Q7" s="266" t="s">
        <v>656</v>
      </c>
    </row>
    <row r="8" spans="1:17" x14ac:dyDescent="0.25">
      <c r="B8" s="270"/>
      <c r="C8" s="270"/>
      <c r="D8" s="270"/>
      <c r="E8" s="270"/>
      <c r="F8" s="270"/>
      <c r="G8" s="270"/>
      <c r="H8" s="270"/>
      <c r="I8" s="270"/>
      <c r="J8" s="270"/>
      <c r="P8" s="167" t="s">
        <v>623</v>
      </c>
      <c r="Q8" s="266" t="s">
        <v>657</v>
      </c>
    </row>
    <row r="9" spans="1:17" x14ac:dyDescent="0.25">
      <c r="B9" s="270"/>
      <c r="C9" s="270"/>
      <c r="D9" s="270"/>
      <c r="E9" s="270"/>
      <c r="F9" s="270"/>
      <c r="G9" s="270"/>
      <c r="H9" s="270"/>
      <c r="I9" s="270"/>
      <c r="J9" s="270"/>
      <c r="P9" s="167" t="s">
        <v>661</v>
      </c>
      <c r="Q9" s="266" t="s">
        <v>658</v>
      </c>
    </row>
    <row r="10" spans="1:17" x14ac:dyDescent="0.25">
      <c r="B10" s="270"/>
      <c r="C10" s="270"/>
      <c r="D10" s="270"/>
      <c r="E10" s="270"/>
      <c r="F10" s="270"/>
      <c r="G10" s="270"/>
      <c r="H10" s="270"/>
      <c r="I10" s="270"/>
      <c r="J10" s="270"/>
      <c r="P10" s="167" t="s">
        <v>638</v>
      </c>
      <c r="Q10" s="266" t="s">
        <v>659</v>
      </c>
    </row>
    <row r="11" spans="1:17" x14ac:dyDescent="0.25">
      <c r="B11" s="270"/>
      <c r="C11" s="270"/>
      <c r="D11" s="270"/>
      <c r="E11" s="270"/>
      <c r="F11" s="270"/>
      <c r="G11" s="270"/>
      <c r="H11" s="270"/>
      <c r="I11" s="270"/>
      <c r="J11" s="270"/>
      <c r="P11" s="167" t="s">
        <v>6</v>
      </c>
      <c r="Q11" s="266" t="s">
        <v>660</v>
      </c>
    </row>
    <row r="12" spans="1:17" x14ac:dyDescent="0.25">
      <c r="B12" s="270"/>
      <c r="C12" s="270"/>
      <c r="D12" s="270"/>
      <c r="E12" s="270"/>
      <c r="F12" s="270"/>
      <c r="G12" s="270"/>
      <c r="H12" s="270"/>
      <c r="I12" s="270"/>
      <c r="J12" s="270"/>
    </row>
    <row r="13" spans="1:17" x14ac:dyDescent="0.25">
      <c r="B13" s="270"/>
      <c r="C13" s="270"/>
      <c r="D13" s="270"/>
      <c r="E13" s="270"/>
      <c r="F13" s="270"/>
      <c r="G13" s="270"/>
      <c r="H13" s="270"/>
      <c r="I13" s="270"/>
      <c r="J13" s="270"/>
    </row>
    <row r="14" spans="1:17" x14ac:dyDescent="0.25">
      <c r="B14" s="270"/>
      <c r="C14" s="270"/>
      <c r="D14" s="270"/>
      <c r="E14" s="270"/>
      <c r="F14" s="270"/>
      <c r="G14" s="270"/>
      <c r="H14" s="270"/>
      <c r="I14" s="270"/>
      <c r="J14" s="270"/>
    </row>
    <row r="15" spans="1:17" x14ac:dyDescent="0.25">
      <c r="B15" s="270"/>
      <c r="C15" s="270"/>
      <c r="D15" s="270"/>
      <c r="E15" s="270"/>
      <c r="F15" s="270"/>
      <c r="G15" s="270"/>
      <c r="H15" s="270"/>
      <c r="I15" s="270"/>
      <c r="J15" s="270"/>
    </row>
    <row r="16" spans="1:17" ht="14.4" x14ac:dyDescent="0.3">
      <c r="B16" s="270"/>
      <c r="C16" s="270"/>
      <c r="D16" s="270"/>
      <c r="E16" s="270"/>
      <c r="F16" s="270"/>
      <c r="G16" s="270"/>
      <c r="H16" s="270"/>
      <c r="I16" s="270"/>
      <c r="J16" s="270"/>
      <c r="M16" s="397"/>
    </row>
    <row r="17" spans="1:10" x14ac:dyDescent="0.25">
      <c r="B17" s="270"/>
      <c r="C17" s="270"/>
      <c r="D17" s="270"/>
      <c r="E17" s="270"/>
      <c r="F17" s="270"/>
      <c r="G17" s="270"/>
      <c r="H17" s="270"/>
      <c r="I17" s="270"/>
      <c r="J17" s="270"/>
    </row>
    <row r="18" spans="1:10" x14ac:dyDescent="0.25">
      <c r="B18" s="270"/>
      <c r="C18" s="270"/>
      <c r="D18" s="270"/>
      <c r="E18" s="270"/>
      <c r="F18" s="270"/>
      <c r="G18" s="270"/>
      <c r="H18" s="270"/>
      <c r="I18" s="270"/>
      <c r="J18" s="270"/>
    </row>
    <row r="19" spans="1:10" x14ac:dyDescent="0.25">
      <c r="B19" s="270"/>
      <c r="C19" s="270"/>
      <c r="D19" s="270"/>
      <c r="E19" s="270"/>
      <c r="F19" s="270"/>
      <c r="G19" s="270"/>
      <c r="H19" s="270"/>
      <c r="I19" s="270"/>
      <c r="J19" s="270"/>
    </row>
    <row r="20" spans="1:10" x14ac:dyDescent="0.25">
      <c r="B20" s="270"/>
      <c r="C20" s="270"/>
      <c r="D20" s="270"/>
      <c r="E20" s="270"/>
      <c r="F20" s="270"/>
      <c r="G20" s="270"/>
      <c r="H20" s="270"/>
      <c r="I20" s="270"/>
      <c r="J20" s="270"/>
    </row>
    <row r="21" spans="1:10" x14ac:dyDescent="0.25">
      <c r="B21" s="270"/>
      <c r="C21" s="270"/>
      <c r="D21" s="270"/>
      <c r="E21" s="270"/>
      <c r="F21" s="270"/>
      <c r="G21" s="270"/>
      <c r="H21" s="270"/>
      <c r="I21" s="270"/>
      <c r="J21" s="270"/>
    </row>
    <row r="22" spans="1:10" x14ac:dyDescent="0.25">
      <c r="B22" s="270"/>
      <c r="C22" s="270"/>
      <c r="D22" s="270"/>
      <c r="E22" s="270"/>
      <c r="F22" s="270"/>
      <c r="G22" s="270"/>
      <c r="H22" s="270"/>
      <c r="I22" s="270"/>
      <c r="J22" s="270"/>
    </row>
    <row r="23" spans="1:10" x14ac:dyDescent="0.25">
      <c r="B23" s="270"/>
      <c r="C23" s="270"/>
      <c r="D23" s="270"/>
      <c r="E23" s="270"/>
      <c r="F23" s="270"/>
      <c r="G23" s="270"/>
      <c r="H23" s="270"/>
      <c r="I23" s="270"/>
      <c r="J23" s="270"/>
    </row>
    <row r="24" spans="1:10" x14ac:dyDescent="0.25">
      <c r="B24" s="270"/>
      <c r="C24" s="270"/>
      <c r="D24" s="270"/>
      <c r="E24" s="270"/>
      <c r="F24" s="270"/>
      <c r="G24" s="270"/>
      <c r="H24" s="270"/>
      <c r="I24" s="270"/>
      <c r="J24" s="270"/>
    </row>
    <row r="25" spans="1:10" ht="12.75" customHeight="1" x14ac:dyDescent="0.25">
      <c r="B25" s="270"/>
      <c r="C25" s="270"/>
      <c r="D25" s="270"/>
      <c r="E25" s="270"/>
      <c r="F25" s="270"/>
      <c r="G25" s="270"/>
      <c r="H25" s="270"/>
      <c r="I25" s="270"/>
      <c r="J25" s="270"/>
    </row>
    <row r="26" spans="1:10" x14ac:dyDescent="0.25">
      <c r="B26" s="23"/>
      <c r="C26" s="263"/>
      <c r="D26" s="263"/>
      <c r="E26" s="263"/>
    </row>
    <row r="27" spans="1:10" x14ac:dyDescent="0.25">
      <c r="A27" s="2"/>
      <c r="B27" s="26"/>
    </row>
    <row r="28" spans="1:10" x14ac:dyDescent="0.25">
      <c r="A28" s="4"/>
      <c r="B28" s="44" t="s">
        <v>624</v>
      </c>
      <c r="C28" s="54" t="s">
        <v>622</v>
      </c>
      <c r="D28" s="54" t="s">
        <v>623</v>
      </c>
      <c r="E28" s="54" t="s">
        <v>661</v>
      </c>
      <c r="F28" s="54" t="s">
        <v>638</v>
      </c>
      <c r="G28" s="54" t="s">
        <v>6</v>
      </c>
    </row>
    <row r="29" spans="1:10" x14ac:dyDescent="0.25">
      <c r="A29" s="1">
        <f t="shared" ref="A29:A92" si="0">EOMONTH(A30,-1)</f>
        <v>39844</v>
      </c>
      <c r="B29" s="5">
        <v>1.2989898902999999</v>
      </c>
      <c r="C29" s="5">
        <v>4.6772716697999996</v>
      </c>
      <c r="D29" s="5">
        <v>0.13796608827000001</v>
      </c>
      <c r="E29" s="5">
        <v>1.6958045577</v>
      </c>
      <c r="F29" s="5">
        <v>4.3928319629999999</v>
      </c>
      <c r="G29" s="5">
        <v>40.673458410999999</v>
      </c>
    </row>
    <row r="30" spans="1:10" x14ac:dyDescent="0.25">
      <c r="A30" s="1">
        <f t="shared" si="0"/>
        <v>39872</v>
      </c>
      <c r="B30" s="5">
        <v>1.2481264496</v>
      </c>
      <c r="C30" s="5">
        <v>4.5915046470999998</v>
      </c>
      <c r="D30" s="5">
        <v>0.14381225989999999</v>
      </c>
      <c r="E30" s="5">
        <v>1.7545176338999999</v>
      </c>
      <c r="F30" s="5">
        <v>4.2555440853000004</v>
      </c>
      <c r="G30" s="5">
        <v>41.121387781000003</v>
      </c>
      <c r="H30" s="5"/>
      <c r="I30" s="5"/>
    </row>
    <row r="31" spans="1:10" x14ac:dyDescent="0.25">
      <c r="A31" s="1">
        <f t="shared" si="0"/>
        <v>39903</v>
      </c>
      <c r="B31" s="5">
        <v>1.2264640162</v>
      </c>
      <c r="C31" s="5">
        <v>4.5171084861999997</v>
      </c>
      <c r="D31" s="5">
        <v>0.14858229680000001</v>
      </c>
      <c r="E31" s="5">
        <v>1.6954314100000001</v>
      </c>
      <c r="F31" s="5">
        <v>4.5019354096999997</v>
      </c>
      <c r="G31" s="5">
        <v>40.486026768000002</v>
      </c>
      <c r="H31" s="5"/>
      <c r="I31" s="5"/>
    </row>
    <row r="32" spans="1:10" x14ac:dyDescent="0.25">
      <c r="A32" s="1">
        <f t="shared" si="0"/>
        <v>39933</v>
      </c>
      <c r="B32" s="5">
        <v>1.2170661971000001</v>
      </c>
      <c r="C32" s="5">
        <v>4.4408424994000004</v>
      </c>
      <c r="D32" s="5">
        <v>0.16860790150999999</v>
      </c>
      <c r="E32" s="5">
        <v>1.6807797057</v>
      </c>
      <c r="F32" s="5">
        <v>4.5782766254</v>
      </c>
      <c r="G32" s="5">
        <v>39.811693738000002</v>
      </c>
      <c r="H32" s="5"/>
      <c r="I32" s="5"/>
    </row>
    <row r="33" spans="1:9" x14ac:dyDescent="0.25">
      <c r="A33" s="1">
        <f t="shared" si="0"/>
        <v>39964</v>
      </c>
      <c r="B33" s="5">
        <v>1.1887491544</v>
      </c>
      <c r="C33" s="5">
        <v>4.5197532922999999</v>
      </c>
      <c r="D33" s="5">
        <v>0.16375492642</v>
      </c>
      <c r="E33" s="5">
        <v>1.6669093823000001</v>
      </c>
      <c r="F33" s="5">
        <v>4.6568261802000004</v>
      </c>
      <c r="G33" s="5">
        <v>39.829878032000003</v>
      </c>
      <c r="H33" s="5"/>
      <c r="I33" s="5"/>
    </row>
    <row r="34" spans="1:9" x14ac:dyDescent="0.25">
      <c r="A34" s="1">
        <f t="shared" si="0"/>
        <v>39994</v>
      </c>
      <c r="B34" s="5">
        <v>1.1551783906999999</v>
      </c>
      <c r="C34" s="5">
        <v>4.4957038260999997</v>
      </c>
      <c r="D34" s="5">
        <v>0.16663272939000001</v>
      </c>
      <c r="E34" s="5">
        <v>1.700144568</v>
      </c>
      <c r="F34" s="5">
        <v>4.7420098006</v>
      </c>
      <c r="G34" s="5">
        <v>39.393064019000001</v>
      </c>
      <c r="H34" s="5"/>
      <c r="I34" s="5"/>
    </row>
    <row r="35" spans="1:9" x14ac:dyDescent="0.25">
      <c r="A35" s="1">
        <f t="shared" si="0"/>
        <v>40025</v>
      </c>
      <c r="B35" s="5">
        <v>1.1445621729</v>
      </c>
      <c r="C35" s="5">
        <v>4.3695003580999998</v>
      </c>
      <c r="D35" s="5">
        <v>0.17494341472</v>
      </c>
      <c r="E35" s="5">
        <v>1.6795327894000001</v>
      </c>
      <c r="F35" s="5">
        <v>4.8201450167999997</v>
      </c>
      <c r="G35" s="5">
        <v>38.559896893000001</v>
      </c>
      <c r="H35" s="5"/>
      <c r="I35" s="5"/>
    </row>
    <row r="36" spans="1:9" x14ac:dyDescent="0.25">
      <c r="A36" s="1">
        <f t="shared" si="0"/>
        <v>40056</v>
      </c>
      <c r="B36" s="5">
        <v>1.1700722138999999</v>
      </c>
      <c r="C36" s="5">
        <v>4.410382555</v>
      </c>
      <c r="D36" s="5">
        <v>0.17898077224</v>
      </c>
      <c r="E36" s="5">
        <v>1.7080906535</v>
      </c>
      <c r="F36" s="5">
        <v>5.0625718811000002</v>
      </c>
      <c r="G36" s="5">
        <v>39.051482569000001</v>
      </c>
      <c r="H36" s="5"/>
      <c r="I36" s="5"/>
    </row>
    <row r="37" spans="1:9" x14ac:dyDescent="0.25">
      <c r="A37" s="1">
        <f t="shared" si="0"/>
        <v>40086</v>
      </c>
      <c r="B37" s="5">
        <v>1.1306928406000001</v>
      </c>
      <c r="C37" s="5">
        <v>4.3968035358000002</v>
      </c>
      <c r="D37" s="5">
        <v>0.18002157599999999</v>
      </c>
      <c r="E37" s="5">
        <v>1.7417307099999999</v>
      </c>
      <c r="F37" s="5">
        <v>5.1925389063000003</v>
      </c>
      <c r="G37" s="5">
        <v>37.348812430999999</v>
      </c>
      <c r="H37" s="5"/>
      <c r="I37" s="5"/>
    </row>
    <row r="38" spans="1:9" x14ac:dyDescent="0.25">
      <c r="A38" s="1">
        <f t="shared" si="0"/>
        <v>40117</v>
      </c>
      <c r="B38" s="5">
        <v>1.125888861</v>
      </c>
      <c r="C38" s="5">
        <v>4.2828657553999996</v>
      </c>
      <c r="D38" s="5">
        <v>0.18036802854</v>
      </c>
      <c r="E38" s="5">
        <v>1.7492552526</v>
      </c>
      <c r="F38" s="5">
        <v>5.3649710733999996</v>
      </c>
      <c r="G38" s="5">
        <v>38.049489739000002</v>
      </c>
      <c r="H38" s="5"/>
      <c r="I38" s="5"/>
    </row>
    <row r="39" spans="1:9" x14ac:dyDescent="0.25">
      <c r="A39" s="1">
        <f t="shared" si="0"/>
        <v>40147</v>
      </c>
      <c r="B39" s="5">
        <v>1.1102096167</v>
      </c>
      <c r="C39" s="5">
        <v>4.3022920124999997</v>
      </c>
      <c r="D39" s="5">
        <v>0.18721037509999999</v>
      </c>
      <c r="E39" s="5">
        <v>1.7341384247</v>
      </c>
      <c r="F39" s="5">
        <v>5.5551430787999996</v>
      </c>
      <c r="G39" s="5">
        <v>38.228339826000003</v>
      </c>
      <c r="H39" s="5"/>
      <c r="I39" s="5"/>
    </row>
    <row r="40" spans="1:9" x14ac:dyDescent="0.25">
      <c r="A40" s="1">
        <f t="shared" si="0"/>
        <v>40178</v>
      </c>
      <c r="B40" s="5">
        <v>1.1220582066</v>
      </c>
      <c r="C40" s="5">
        <v>4.1557323855000003</v>
      </c>
      <c r="D40" s="5">
        <v>0.20180906476999999</v>
      </c>
      <c r="E40" s="5">
        <v>1.7608321231999999</v>
      </c>
      <c r="F40" s="5">
        <v>5.5384344935999996</v>
      </c>
      <c r="G40" s="5">
        <v>37.789101467999998</v>
      </c>
      <c r="H40" s="5"/>
      <c r="I40" s="5"/>
    </row>
    <row r="41" spans="1:9" x14ac:dyDescent="0.25">
      <c r="A41" s="1">
        <f t="shared" si="0"/>
        <v>40209</v>
      </c>
      <c r="B41" s="5">
        <v>1.1545461329</v>
      </c>
      <c r="C41" s="5">
        <v>4.2268888078</v>
      </c>
      <c r="D41" s="5">
        <v>0.19451984637</v>
      </c>
      <c r="E41" s="5">
        <v>1.6437700271</v>
      </c>
      <c r="F41" s="5">
        <v>5.7187077961000004</v>
      </c>
      <c r="G41" s="5">
        <v>38.208696422000003</v>
      </c>
      <c r="H41" s="5"/>
      <c r="I41" s="5"/>
    </row>
    <row r="42" spans="1:9" x14ac:dyDescent="0.25">
      <c r="A42" s="1">
        <f t="shared" si="0"/>
        <v>40237</v>
      </c>
      <c r="B42" s="5">
        <v>1.1808521208</v>
      </c>
      <c r="C42" s="5">
        <v>4.3027869053999996</v>
      </c>
      <c r="D42" s="5">
        <v>0.20249058843000001</v>
      </c>
      <c r="E42" s="5">
        <v>1.6524117974999999</v>
      </c>
      <c r="F42" s="5">
        <v>6.0048784105999999</v>
      </c>
      <c r="G42" s="5">
        <v>38.893723033999997</v>
      </c>
      <c r="H42" s="5"/>
      <c r="I42" s="5"/>
    </row>
    <row r="43" spans="1:9" x14ac:dyDescent="0.25">
      <c r="A43" s="1">
        <f t="shared" si="0"/>
        <v>40268</v>
      </c>
      <c r="B43" s="5">
        <v>1.1671474924</v>
      </c>
      <c r="C43" s="5">
        <v>4.2556330218999996</v>
      </c>
      <c r="D43" s="5">
        <v>0.20997784894999999</v>
      </c>
      <c r="E43" s="5">
        <v>1.6448969473999999</v>
      </c>
      <c r="F43" s="5">
        <v>6.3985046942999997</v>
      </c>
      <c r="G43" s="5">
        <v>38.590259349999997</v>
      </c>
      <c r="H43" s="5"/>
      <c r="I43" s="5"/>
    </row>
    <row r="44" spans="1:9" x14ac:dyDescent="0.25">
      <c r="A44" s="1">
        <f t="shared" si="0"/>
        <v>40298</v>
      </c>
      <c r="B44" s="5">
        <v>1.1434662128999999</v>
      </c>
      <c r="C44" s="5">
        <v>4.2551545334999998</v>
      </c>
      <c r="D44" s="5">
        <v>0.21814650724000001</v>
      </c>
      <c r="E44" s="5">
        <v>2.1855244997000001</v>
      </c>
      <c r="F44" s="5">
        <v>6.5239782642000002</v>
      </c>
      <c r="G44" s="5">
        <v>38.595663316</v>
      </c>
      <c r="H44" s="5"/>
      <c r="I44" s="5"/>
    </row>
    <row r="45" spans="1:9" x14ac:dyDescent="0.25">
      <c r="A45" s="1">
        <f t="shared" si="0"/>
        <v>40329</v>
      </c>
      <c r="B45" s="5">
        <v>1.2160936725</v>
      </c>
      <c r="C45" s="5">
        <v>4.3003871680000003</v>
      </c>
      <c r="D45" s="5">
        <v>0.22868339093000001</v>
      </c>
      <c r="E45" s="5">
        <v>2.1866996445</v>
      </c>
      <c r="F45" s="5">
        <v>6.7376718093000001</v>
      </c>
      <c r="G45" s="5">
        <v>38.996367540999998</v>
      </c>
      <c r="H45" s="5"/>
      <c r="I45" s="5"/>
    </row>
    <row r="46" spans="1:9" x14ac:dyDescent="0.25">
      <c r="A46" s="1">
        <f t="shared" si="0"/>
        <v>40359</v>
      </c>
      <c r="B46" s="5">
        <v>1.2007793497999999</v>
      </c>
      <c r="C46" s="5">
        <v>4.1709347924999998</v>
      </c>
      <c r="D46" s="5">
        <v>0.21500915814999999</v>
      </c>
      <c r="E46" s="5">
        <v>2.1972946712999999</v>
      </c>
      <c r="F46" s="5">
        <v>7.1044720826000001</v>
      </c>
      <c r="G46" s="5">
        <v>38.406043279000002</v>
      </c>
      <c r="H46" s="5"/>
      <c r="I46" s="5"/>
    </row>
    <row r="47" spans="1:9" x14ac:dyDescent="0.25">
      <c r="A47" s="1">
        <f t="shared" si="0"/>
        <v>40390</v>
      </c>
      <c r="B47" s="5">
        <v>1.235124283</v>
      </c>
      <c r="C47" s="5">
        <v>4.2314552724999999</v>
      </c>
      <c r="D47" s="5">
        <v>0.24266997385</v>
      </c>
      <c r="E47" s="5">
        <v>2.6913725081000002</v>
      </c>
      <c r="F47" s="5">
        <v>7.3804490719000002</v>
      </c>
      <c r="G47" s="5">
        <v>38.788090181000001</v>
      </c>
      <c r="H47" s="5"/>
      <c r="I47" s="5"/>
    </row>
    <row r="48" spans="1:9" x14ac:dyDescent="0.25">
      <c r="A48" s="1">
        <f t="shared" si="0"/>
        <v>40421</v>
      </c>
      <c r="B48" s="5">
        <v>1.2308647830999999</v>
      </c>
      <c r="C48" s="5">
        <v>4.1832516179999999</v>
      </c>
      <c r="D48" s="5">
        <v>0.23003152205999999</v>
      </c>
      <c r="E48" s="5">
        <v>2.6949174625999999</v>
      </c>
      <c r="F48" s="5">
        <v>7.5869508544000004</v>
      </c>
      <c r="G48" s="5">
        <v>38.966532147000002</v>
      </c>
      <c r="H48" s="5"/>
      <c r="I48" s="5"/>
    </row>
    <row r="49" spans="1:9" x14ac:dyDescent="0.25">
      <c r="A49" s="1">
        <f t="shared" si="0"/>
        <v>40451</v>
      </c>
      <c r="B49" s="5">
        <v>1.2280606596999999</v>
      </c>
      <c r="C49" s="5">
        <v>4.1443064095000004</v>
      </c>
      <c r="D49" s="5">
        <v>0.25613293416999999</v>
      </c>
      <c r="E49" s="5">
        <v>2.7113228472999999</v>
      </c>
      <c r="F49" s="5">
        <v>7.7970915220999997</v>
      </c>
      <c r="G49" s="5">
        <v>39.017352293999998</v>
      </c>
      <c r="H49" s="5"/>
      <c r="I49" s="5"/>
    </row>
    <row r="50" spans="1:9" x14ac:dyDescent="0.25">
      <c r="A50" s="1">
        <f t="shared" si="0"/>
        <v>40482</v>
      </c>
      <c r="B50" s="5">
        <v>1.3030540808</v>
      </c>
      <c r="C50" s="5">
        <v>4.1684549083000002</v>
      </c>
      <c r="D50" s="5">
        <v>0.24933688972000001</v>
      </c>
      <c r="E50" s="5">
        <v>3.4102006342000002</v>
      </c>
      <c r="F50" s="5">
        <v>7.8145509532000004</v>
      </c>
      <c r="G50" s="5">
        <v>39.164918663000002</v>
      </c>
      <c r="H50" s="5"/>
      <c r="I50" s="5"/>
    </row>
    <row r="51" spans="1:9" x14ac:dyDescent="0.25">
      <c r="A51" s="1">
        <f t="shared" si="0"/>
        <v>40512</v>
      </c>
      <c r="B51" s="5">
        <v>1.3793003193</v>
      </c>
      <c r="C51" s="5">
        <v>4.1841390619999999</v>
      </c>
      <c r="D51" s="5">
        <v>0.25688035294</v>
      </c>
      <c r="E51" s="5">
        <v>3.4242084262999999</v>
      </c>
      <c r="F51" s="5">
        <v>8.2507689362000001</v>
      </c>
      <c r="G51" s="5">
        <v>38.784436237000001</v>
      </c>
      <c r="H51" s="5"/>
      <c r="I51" s="5"/>
    </row>
    <row r="52" spans="1:9" x14ac:dyDescent="0.25">
      <c r="A52" s="1">
        <f t="shared" si="0"/>
        <v>40543</v>
      </c>
      <c r="B52" s="5">
        <v>1.4384101933</v>
      </c>
      <c r="C52" s="5">
        <v>4.1978345373000003</v>
      </c>
      <c r="D52" s="5">
        <v>0.24674616364999999</v>
      </c>
      <c r="E52" s="5">
        <v>3.4127692360999999</v>
      </c>
      <c r="F52" s="5">
        <v>8.6439331855999999</v>
      </c>
      <c r="G52" s="5">
        <v>39.099564749000002</v>
      </c>
      <c r="H52" s="5"/>
      <c r="I52" s="5"/>
    </row>
    <row r="53" spans="1:9" x14ac:dyDescent="0.25">
      <c r="A53" s="1">
        <f t="shared" si="0"/>
        <v>40574</v>
      </c>
      <c r="B53" s="5">
        <v>1.5042159916</v>
      </c>
      <c r="C53" s="5">
        <v>4.0776874512000001</v>
      </c>
      <c r="D53" s="5">
        <v>0.24257928863</v>
      </c>
      <c r="E53" s="5">
        <v>3.7883036839000002</v>
      </c>
      <c r="F53" s="5">
        <v>8.6818171075000006</v>
      </c>
      <c r="G53" s="5">
        <v>37.934686800000001</v>
      </c>
      <c r="H53" s="5"/>
      <c r="I53" s="5"/>
    </row>
    <row r="54" spans="1:9" x14ac:dyDescent="0.25">
      <c r="A54" s="1">
        <f t="shared" si="0"/>
        <v>40602</v>
      </c>
      <c r="B54" s="5">
        <v>1.4501006197999999</v>
      </c>
      <c r="C54" s="5">
        <v>3.6314981456000002</v>
      </c>
      <c r="D54" s="5">
        <v>0.23709449614</v>
      </c>
      <c r="E54" s="5">
        <v>3.8411535049999999</v>
      </c>
      <c r="F54" s="5">
        <v>8.8263598119999997</v>
      </c>
      <c r="G54" s="5">
        <v>37.217114850000002</v>
      </c>
      <c r="H54" s="5"/>
      <c r="I54" s="5"/>
    </row>
    <row r="55" spans="1:9" x14ac:dyDescent="0.25">
      <c r="A55" s="1">
        <f t="shared" si="0"/>
        <v>40633</v>
      </c>
      <c r="B55" s="5">
        <v>1.5044023157999999</v>
      </c>
      <c r="C55" s="5">
        <v>4.1500933922999996</v>
      </c>
      <c r="D55" s="5">
        <v>0.24800074241</v>
      </c>
      <c r="E55" s="5">
        <v>3.8795126697</v>
      </c>
      <c r="F55" s="5">
        <v>9.4215169301999993</v>
      </c>
      <c r="G55" s="5">
        <v>38.869344916999999</v>
      </c>
      <c r="H55" s="5"/>
      <c r="I55" s="5"/>
    </row>
    <row r="56" spans="1:9" x14ac:dyDescent="0.25">
      <c r="A56" s="1">
        <f t="shared" si="0"/>
        <v>40663</v>
      </c>
      <c r="B56" s="5">
        <v>1.5967886360000001</v>
      </c>
      <c r="C56" s="5">
        <v>4.0268317495000003</v>
      </c>
      <c r="D56" s="5">
        <v>0.24724693474000001</v>
      </c>
      <c r="E56" s="5">
        <v>4.3738888730000003</v>
      </c>
      <c r="F56" s="5">
        <v>9.6408089391999994</v>
      </c>
      <c r="G56" s="5">
        <v>39.054968201000001</v>
      </c>
      <c r="H56" s="5"/>
      <c r="I56" s="5"/>
    </row>
    <row r="57" spans="1:9" x14ac:dyDescent="0.25">
      <c r="A57" s="1">
        <f t="shared" si="0"/>
        <v>40694</v>
      </c>
      <c r="B57" s="5">
        <v>1.6208942262999999</v>
      </c>
      <c r="C57" s="5">
        <v>4.1183703498000002</v>
      </c>
      <c r="D57" s="5">
        <v>0.24985096722</v>
      </c>
      <c r="E57" s="5">
        <v>4.3849434183999998</v>
      </c>
      <c r="F57" s="5">
        <v>9.9274398522999991</v>
      </c>
      <c r="G57" s="5">
        <v>38.965501185999997</v>
      </c>
      <c r="H57" s="5"/>
      <c r="I57" s="5"/>
    </row>
    <row r="58" spans="1:9" x14ac:dyDescent="0.25">
      <c r="A58" s="1">
        <f t="shared" si="0"/>
        <v>40724</v>
      </c>
      <c r="B58" s="5">
        <v>1.6207805821000001</v>
      </c>
      <c r="C58" s="5">
        <v>4.1341570085999999</v>
      </c>
      <c r="D58" s="5">
        <v>0.26066238820999998</v>
      </c>
      <c r="E58" s="5">
        <v>4.435383839</v>
      </c>
      <c r="F58" s="5">
        <v>9.7885322457000008</v>
      </c>
      <c r="G58" s="5">
        <v>39.04471727</v>
      </c>
      <c r="H58" s="5"/>
      <c r="I58" s="5"/>
    </row>
    <row r="59" spans="1:9" x14ac:dyDescent="0.25">
      <c r="A59" s="1">
        <f t="shared" si="0"/>
        <v>40755</v>
      </c>
      <c r="B59" s="5">
        <v>1.700323348</v>
      </c>
      <c r="C59" s="5">
        <v>4.1378706522000002</v>
      </c>
      <c r="D59" s="5">
        <v>0.28770859272999999</v>
      </c>
      <c r="E59" s="5">
        <v>4.9962415393999997</v>
      </c>
      <c r="F59" s="5">
        <v>9.9399917466000005</v>
      </c>
      <c r="G59" s="5">
        <v>39.019380249999998</v>
      </c>
      <c r="H59" s="5"/>
      <c r="I59" s="5"/>
    </row>
    <row r="60" spans="1:9" x14ac:dyDescent="0.25">
      <c r="A60" s="1">
        <f t="shared" si="0"/>
        <v>40786</v>
      </c>
      <c r="B60" s="5">
        <v>1.8526998106999999</v>
      </c>
      <c r="C60" s="5">
        <v>4.0985973689000001</v>
      </c>
      <c r="D60" s="5">
        <v>0.30097413898999997</v>
      </c>
      <c r="E60" s="5">
        <v>4.9837784335000004</v>
      </c>
      <c r="F60" s="5">
        <v>10.204353957</v>
      </c>
      <c r="G60" s="5">
        <v>39.22611242</v>
      </c>
      <c r="H60" s="5"/>
      <c r="I60" s="5"/>
    </row>
    <row r="61" spans="1:9" x14ac:dyDescent="0.25">
      <c r="A61" s="1">
        <f t="shared" si="0"/>
        <v>40816</v>
      </c>
      <c r="B61" s="5">
        <v>1.9545787482000001</v>
      </c>
      <c r="C61" s="5">
        <v>4.0780529683999998</v>
      </c>
      <c r="D61" s="5">
        <v>0.30485208482999998</v>
      </c>
      <c r="E61" s="5">
        <v>5.0837461113</v>
      </c>
      <c r="F61" s="5">
        <v>10.451362301</v>
      </c>
      <c r="G61" s="5">
        <v>39.284307785999999</v>
      </c>
      <c r="H61" s="5"/>
      <c r="I61" s="5"/>
    </row>
    <row r="62" spans="1:9" x14ac:dyDescent="0.25">
      <c r="A62" s="1">
        <f t="shared" si="0"/>
        <v>40847</v>
      </c>
      <c r="B62" s="5">
        <v>2.0654904251000001</v>
      </c>
      <c r="C62" s="5">
        <v>4.061908506</v>
      </c>
      <c r="D62" s="5">
        <v>0.32341818968000002</v>
      </c>
      <c r="E62" s="5">
        <v>6.1303937358000002</v>
      </c>
      <c r="F62" s="5">
        <v>10.466151404</v>
      </c>
      <c r="G62" s="5">
        <v>39.78279903</v>
      </c>
      <c r="H62" s="5"/>
      <c r="I62" s="5"/>
    </row>
    <row r="63" spans="1:9" x14ac:dyDescent="0.25">
      <c r="A63" s="1">
        <f t="shared" si="0"/>
        <v>40877</v>
      </c>
      <c r="B63" s="5">
        <v>2.2829473990000002</v>
      </c>
      <c r="C63" s="5">
        <v>4.1151075977999998</v>
      </c>
      <c r="D63" s="5">
        <v>0.33441031101000002</v>
      </c>
      <c r="E63" s="5">
        <v>6.1321506880000003</v>
      </c>
      <c r="F63" s="5">
        <v>10.623853354</v>
      </c>
      <c r="G63" s="5">
        <v>40.106830651000003</v>
      </c>
      <c r="H63" s="5"/>
      <c r="I63" s="5"/>
    </row>
    <row r="64" spans="1:9" x14ac:dyDescent="0.25">
      <c r="A64" s="1">
        <f t="shared" si="0"/>
        <v>40908</v>
      </c>
      <c r="B64" s="5">
        <v>2.4127813930999999</v>
      </c>
      <c r="C64" s="5">
        <v>4.0657640026999999</v>
      </c>
      <c r="D64" s="5">
        <v>0.34388914167000001</v>
      </c>
      <c r="E64" s="5">
        <v>6.1796398823000001</v>
      </c>
      <c r="F64" s="5">
        <v>10.479315814</v>
      </c>
      <c r="G64" s="5">
        <v>39.784222669999998</v>
      </c>
      <c r="H64" s="5"/>
      <c r="I64" s="5"/>
    </row>
    <row r="65" spans="1:9" x14ac:dyDescent="0.25">
      <c r="A65" s="1">
        <f t="shared" si="0"/>
        <v>40939</v>
      </c>
      <c r="B65" s="5">
        <v>2.443486928</v>
      </c>
      <c r="C65" s="5">
        <v>4.0925734708999997</v>
      </c>
      <c r="D65" s="5">
        <v>0.38538301507</v>
      </c>
      <c r="E65" s="5">
        <v>7.0240220560999997</v>
      </c>
      <c r="F65" s="5">
        <v>10.229972399999999</v>
      </c>
      <c r="G65" s="5">
        <v>39.670949225999998</v>
      </c>
      <c r="H65" s="5"/>
      <c r="I65" s="5"/>
    </row>
    <row r="66" spans="1:9" x14ac:dyDescent="0.25">
      <c r="A66" s="1">
        <f t="shared" si="0"/>
        <v>40968</v>
      </c>
      <c r="B66" s="5">
        <v>2.4625821535000001</v>
      </c>
      <c r="C66" s="5">
        <v>4.0927069424999996</v>
      </c>
      <c r="D66" s="5">
        <v>0.40425926345000002</v>
      </c>
      <c r="E66" s="5">
        <v>7.0408713302999999</v>
      </c>
      <c r="F66" s="5">
        <v>9.8314815138</v>
      </c>
      <c r="G66" s="5">
        <v>38.749581554999999</v>
      </c>
      <c r="H66" s="5"/>
      <c r="I66" s="5"/>
    </row>
    <row r="67" spans="1:9" x14ac:dyDescent="0.25">
      <c r="A67" s="1">
        <f t="shared" si="0"/>
        <v>40999</v>
      </c>
      <c r="B67" s="5">
        <v>2.5632069195999998</v>
      </c>
      <c r="C67" s="5">
        <v>4.1396404246999996</v>
      </c>
      <c r="D67" s="5">
        <v>0.42320785678</v>
      </c>
      <c r="E67" s="5">
        <v>7.0093566996999996</v>
      </c>
      <c r="F67" s="5">
        <v>9.7470027644999995</v>
      </c>
      <c r="G67" s="5">
        <v>38.865940172999998</v>
      </c>
      <c r="H67" s="5"/>
      <c r="I67" s="5"/>
    </row>
    <row r="68" spans="1:9" x14ac:dyDescent="0.25">
      <c r="A68" s="1">
        <f t="shared" si="0"/>
        <v>41029</v>
      </c>
      <c r="B68" s="5">
        <v>2.5505114663000001</v>
      </c>
      <c r="C68" s="5">
        <v>4.1604157961999997</v>
      </c>
      <c r="D68" s="5">
        <v>0.43236339688999997</v>
      </c>
      <c r="E68" s="5">
        <v>7.0411562057000001</v>
      </c>
      <c r="F68" s="5">
        <v>9.7289906959000003</v>
      </c>
      <c r="G68" s="5">
        <v>38.855562439000003</v>
      </c>
      <c r="H68" s="5"/>
      <c r="I68" s="5"/>
    </row>
    <row r="69" spans="1:9" x14ac:dyDescent="0.25">
      <c r="A69" s="1">
        <f t="shared" si="0"/>
        <v>41060</v>
      </c>
      <c r="B69" s="5">
        <v>2.7791679157</v>
      </c>
      <c r="C69" s="5">
        <v>4.0982981109000001</v>
      </c>
      <c r="D69" s="5">
        <v>0.47714715956999998</v>
      </c>
      <c r="E69" s="5">
        <v>7.126590159</v>
      </c>
      <c r="F69" s="5">
        <v>9.7933666647000006</v>
      </c>
      <c r="G69" s="5">
        <v>39.027139667</v>
      </c>
      <c r="H69" s="5"/>
      <c r="I69" s="5"/>
    </row>
    <row r="70" spans="1:9" x14ac:dyDescent="0.25">
      <c r="A70" s="1">
        <f t="shared" si="0"/>
        <v>41090</v>
      </c>
      <c r="B70" s="5">
        <v>2.8600190606</v>
      </c>
      <c r="C70" s="5">
        <v>4.1008563067999999</v>
      </c>
      <c r="D70" s="5">
        <v>0.48709316285999998</v>
      </c>
      <c r="E70" s="5">
        <v>7.1298276132999998</v>
      </c>
      <c r="F70" s="5">
        <v>9.9786117678000004</v>
      </c>
      <c r="G70" s="5">
        <v>38.646592089000002</v>
      </c>
      <c r="H70" s="5"/>
      <c r="I70" s="5"/>
    </row>
    <row r="71" spans="1:9" x14ac:dyDescent="0.25">
      <c r="A71" s="1">
        <f t="shared" si="0"/>
        <v>41121</v>
      </c>
      <c r="B71" s="5">
        <v>2.8879600136999999</v>
      </c>
      <c r="C71" s="5">
        <v>4.2679792739</v>
      </c>
      <c r="D71" s="5">
        <v>0.50409165989000004</v>
      </c>
      <c r="E71" s="5">
        <v>8.4266224539000003</v>
      </c>
      <c r="F71" s="5">
        <v>9.9409162072000008</v>
      </c>
      <c r="G71" s="5">
        <v>38.803107810999997</v>
      </c>
      <c r="H71" s="5"/>
      <c r="I71" s="5"/>
    </row>
    <row r="72" spans="1:9" x14ac:dyDescent="0.25">
      <c r="A72" s="1">
        <f t="shared" si="0"/>
        <v>41152</v>
      </c>
      <c r="B72" s="5">
        <v>3.0583990249999999</v>
      </c>
      <c r="C72" s="5">
        <v>4.3060241631</v>
      </c>
      <c r="D72" s="5">
        <v>0.55144137001000004</v>
      </c>
      <c r="E72" s="5">
        <v>8.5344730776999995</v>
      </c>
      <c r="F72" s="5">
        <v>9.9345585980000006</v>
      </c>
      <c r="G72" s="5">
        <v>38.83620054</v>
      </c>
      <c r="H72" s="5"/>
      <c r="I72" s="5"/>
    </row>
    <row r="73" spans="1:9" x14ac:dyDescent="0.25">
      <c r="A73" s="1">
        <f t="shared" si="0"/>
        <v>41182</v>
      </c>
      <c r="B73" s="5">
        <v>3.2037622999000002</v>
      </c>
      <c r="C73" s="5">
        <v>4.3177618597</v>
      </c>
      <c r="D73" s="5">
        <v>0.56646480641999997</v>
      </c>
      <c r="E73" s="5">
        <v>8.5534083633000009</v>
      </c>
      <c r="F73" s="5">
        <v>9.7476041507000009</v>
      </c>
      <c r="G73" s="5">
        <v>38.884565187</v>
      </c>
      <c r="H73" s="5"/>
      <c r="I73" s="5"/>
    </row>
    <row r="74" spans="1:9" x14ac:dyDescent="0.25">
      <c r="A74" s="1">
        <f t="shared" si="0"/>
        <v>41213</v>
      </c>
      <c r="B74" s="5">
        <v>3.1651199605999998</v>
      </c>
      <c r="C74" s="5">
        <v>4.3609578683999999</v>
      </c>
      <c r="D74" s="5">
        <v>0.57140379376999995</v>
      </c>
      <c r="E74" s="5">
        <v>8.6727622832000009</v>
      </c>
      <c r="F74" s="5">
        <v>9.3840958922999995</v>
      </c>
      <c r="G74" s="5">
        <v>38.792240847000002</v>
      </c>
      <c r="H74" s="5"/>
      <c r="I74" s="5"/>
    </row>
    <row r="75" spans="1:9" x14ac:dyDescent="0.25">
      <c r="A75" s="1">
        <f t="shared" si="0"/>
        <v>41243</v>
      </c>
      <c r="B75" s="5">
        <v>3.5068864824000001</v>
      </c>
      <c r="C75" s="5">
        <v>4.4555948264999996</v>
      </c>
      <c r="D75" s="5">
        <v>0.57048812370000002</v>
      </c>
      <c r="E75" s="5">
        <v>8.7034290973000008</v>
      </c>
      <c r="F75" s="5">
        <v>9.1290657447000001</v>
      </c>
      <c r="G75" s="5">
        <v>38.543569058999999</v>
      </c>
      <c r="H75" s="5"/>
      <c r="I75" s="5"/>
    </row>
    <row r="76" spans="1:9" x14ac:dyDescent="0.25">
      <c r="A76" s="1">
        <f t="shared" si="0"/>
        <v>41274</v>
      </c>
      <c r="B76" s="5">
        <v>3.7235611757</v>
      </c>
      <c r="C76" s="5">
        <v>4.4325978640999999</v>
      </c>
      <c r="D76" s="5">
        <v>0.59402890930999996</v>
      </c>
      <c r="E76" s="5">
        <v>8.6837654845000003</v>
      </c>
      <c r="F76" s="5">
        <v>8.8528392535999991</v>
      </c>
      <c r="G76" s="5">
        <v>38.010271828999997</v>
      </c>
      <c r="H76" s="5"/>
      <c r="I76" s="5"/>
    </row>
    <row r="77" spans="1:9" x14ac:dyDescent="0.25">
      <c r="A77" s="1">
        <f t="shared" si="0"/>
        <v>41305</v>
      </c>
      <c r="B77" s="5">
        <v>3.2775518415999998</v>
      </c>
      <c r="C77" s="5">
        <v>4.2128152922000002</v>
      </c>
      <c r="D77" s="5">
        <v>0.57718376479</v>
      </c>
      <c r="E77" s="5">
        <v>10.089706737</v>
      </c>
      <c r="F77" s="5">
        <v>8.7023059107999998</v>
      </c>
      <c r="G77" s="5">
        <v>37.046823549999999</v>
      </c>
      <c r="H77" s="5"/>
      <c r="I77" s="5"/>
    </row>
    <row r="78" spans="1:9" x14ac:dyDescent="0.25">
      <c r="A78" s="1">
        <f t="shared" si="0"/>
        <v>41333</v>
      </c>
      <c r="B78" s="5">
        <v>3.4359430903999999</v>
      </c>
      <c r="C78" s="5">
        <v>4.3846443246</v>
      </c>
      <c r="D78" s="5">
        <v>0.59708755454999995</v>
      </c>
      <c r="E78" s="5">
        <v>10.092876599</v>
      </c>
      <c r="F78" s="5">
        <v>8.6091555033000002</v>
      </c>
      <c r="G78" s="5">
        <v>37.056507214</v>
      </c>
      <c r="H78" s="5"/>
      <c r="I78" s="5"/>
    </row>
    <row r="79" spans="1:9" x14ac:dyDescent="0.25">
      <c r="A79" s="1">
        <f t="shared" si="0"/>
        <v>41364</v>
      </c>
      <c r="B79" s="5">
        <v>3.6126364102999999</v>
      </c>
      <c r="C79" s="5">
        <v>4.3138374256000001</v>
      </c>
      <c r="D79" s="5">
        <v>0.61827477173000001</v>
      </c>
      <c r="E79" s="5">
        <v>10.167306881</v>
      </c>
      <c r="F79" s="5">
        <v>8.3292591427999998</v>
      </c>
      <c r="G79" s="5">
        <v>37.100782142</v>
      </c>
      <c r="H79" s="5"/>
      <c r="I79" s="5"/>
    </row>
    <row r="80" spans="1:9" x14ac:dyDescent="0.25">
      <c r="A80" s="1">
        <f t="shared" si="0"/>
        <v>41394</v>
      </c>
      <c r="B80" s="5">
        <v>3.7072795459000001</v>
      </c>
      <c r="C80" s="5">
        <v>4.5905973613000004</v>
      </c>
      <c r="D80" s="5">
        <v>0.62631878881000003</v>
      </c>
      <c r="E80" s="5">
        <v>10.324587809000001</v>
      </c>
      <c r="F80" s="5">
        <v>8.2083260269</v>
      </c>
      <c r="G80" s="5">
        <v>37.562557134999999</v>
      </c>
      <c r="H80" s="5"/>
      <c r="I80" s="5"/>
    </row>
    <row r="81" spans="1:9" x14ac:dyDescent="0.25">
      <c r="A81" s="1">
        <f t="shared" si="0"/>
        <v>41425</v>
      </c>
      <c r="B81" s="5">
        <v>3.9327923040999999</v>
      </c>
      <c r="C81" s="5">
        <v>4.5251941260999997</v>
      </c>
      <c r="D81" s="5">
        <v>0.64758253794999998</v>
      </c>
      <c r="E81" s="5">
        <v>10.496723314</v>
      </c>
      <c r="F81" s="5">
        <v>8.0708730392000003</v>
      </c>
      <c r="G81" s="5">
        <v>37.356963710999999</v>
      </c>
      <c r="H81" s="5"/>
      <c r="I81" s="5"/>
    </row>
    <row r="82" spans="1:9" x14ac:dyDescent="0.25">
      <c r="A82" s="1">
        <f t="shared" si="0"/>
        <v>41455</v>
      </c>
      <c r="B82" s="5">
        <v>4.1213678606000004</v>
      </c>
      <c r="C82" s="5">
        <v>4.6008778460000004</v>
      </c>
      <c r="D82" s="5">
        <v>0.68557147799999996</v>
      </c>
      <c r="E82" s="5">
        <v>10.660121527999999</v>
      </c>
      <c r="F82" s="5">
        <v>7.8952241411999999</v>
      </c>
      <c r="G82" s="5">
        <v>37.245570479999998</v>
      </c>
      <c r="H82" s="5"/>
      <c r="I82" s="5"/>
    </row>
    <row r="83" spans="1:9" x14ac:dyDescent="0.25">
      <c r="A83" s="1">
        <f t="shared" si="0"/>
        <v>41486</v>
      </c>
      <c r="B83" s="5">
        <v>4.1529334767000003</v>
      </c>
      <c r="C83" s="5">
        <v>4.6097683393000004</v>
      </c>
      <c r="D83" s="5">
        <v>0.69381866879999998</v>
      </c>
      <c r="E83" s="5">
        <v>12.282028605000001</v>
      </c>
      <c r="F83" s="5">
        <v>7.6899783987000001</v>
      </c>
      <c r="G83" s="5">
        <v>37.179569286000003</v>
      </c>
      <c r="H83" s="5"/>
      <c r="I83" s="5"/>
    </row>
    <row r="84" spans="1:9" x14ac:dyDescent="0.25">
      <c r="A84" s="1">
        <f t="shared" si="0"/>
        <v>41517</v>
      </c>
      <c r="B84" s="5">
        <v>4.1879969861999999</v>
      </c>
      <c r="C84" s="5">
        <v>4.6869888661000001</v>
      </c>
      <c r="D84" s="5">
        <v>0.72636768486000003</v>
      </c>
      <c r="E84" s="5">
        <v>12.363466248</v>
      </c>
      <c r="F84" s="5">
        <v>7.4158643109</v>
      </c>
      <c r="G84" s="5">
        <v>37.242638485000001</v>
      </c>
      <c r="H84" s="5"/>
      <c r="I84" s="5"/>
    </row>
    <row r="85" spans="1:9" x14ac:dyDescent="0.25">
      <c r="A85" s="1">
        <f t="shared" si="0"/>
        <v>41547</v>
      </c>
      <c r="B85" s="5">
        <v>4.3992226149000002</v>
      </c>
      <c r="C85" s="5">
        <v>4.7745316103000004</v>
      </c>
      <c r="D85" s="5">
        <v>0.76991492287999996</v>
      </c>
      <c r="E85" s="5">
        <v>12.357646517999999</v>
      </c>
      <c r="F85" s="5">
        <v>7.0328686446999997</v>
      </c>
      <c r="G85" s="5">
        <v>36.733915689</v>
      </c>
      <c r="H85" s="5"/>
      <c r="I85" s="5"/>
    </row>
    <row r="86" spans="1:9" x14ac:dyDescent="0.25">
      <c r="A86" s="1">
        <f t="shared" si="0"/>
        <v>41578</v>
      </c>
      <c r="B86" s="5">
        <v>4.3354786946999999</v>
      </c>
      <c r="C86" s="5">
        <v>4.8140522008</v>
      </c>
      <c r="D86" s="5">
        <v>0.78841890962000005</v>
      </c>
      <c r="E86" s="5">
        <v>12.42986632</v>
      </c>
      <c r="F86" s="5">
        <v>6.9334213756</v>
      </c>
      <c r="G86" s="5">
        <v>37.261407660000003</v>
      </c>
      <c r="H86" s="5"/>
      <c r="I86" s="5"/>
    </row>
    <row r="87" spans="1:9" x14ac:dyDescent="0.25">
      <c r="A87" s="1">
        <f t="shared" si="0"/>
        <v>41608</v>
      </c>
      <c r="B87" s="5">
        <v>4.6819603285999998</v>
      </c>
      <c r="C87" s="5">
        <v>4.7483054704000001</v>
      </c>
      <c r="D87" s="5">
        <v>0.77393834902000003</v>
      </c>
      <c r="E87" s="5">
        <v>12.599274149999999</v>
      </c>
      <c r="F87" s="5">
        <v>6.8883555428000003</v>
      </c>
      <c r="G87" s="5">
        <v>37.253432826000001</v>
      </c>
      <c r="H87" s="5"/>
      <c r="I87" s="5"/>
    </row>
    <row r="88" spans="1:9" x14ac:dyDescent="0.25">
      <c r="A88" s="1">
        <f t="shared" si="0"/>
        <v>41639</v>
      </c>
      <c r="B88" s="5">
        <v>4.7741900524999998</v>
      </c>
      <c r="C88" s="5">
        <v>4.7235659482000001</v>
      </c>
      <c r="D88" s="5">
        <v>0.65634997232000003</v>
      </c>
      <c r="E88" s="5">
        <v>12.583825715</v>
      </c>
      <c r="F88" s="5">
        <v>6.8163001147999998</v>
      </c>
      <c r="G88" s="5">
        <v>36.302703682000001</v>
      </c>
      <c r="H88" s="5"/>
      <c r="I88" s="5"/>
    </row>
    <row r="89" spans="1:9" x14ac:dyDescent="0.25">
      <c r="A89" s="1">
        <f t="shared" si="0"/>
        <v>41670</v>
      </c>
      <c r="B89" s="5">
        <v>4.1398120898000004</v>
      </c>
      <c r="C89" s="5">
        <v>4.8239507878000003</v>
      </c>
      <c r="D89" s="5">
        <v>0.66551618750999997</v>
      </c>
      <c r="E89" s="5">
        <v>14.489407047</v>
      </c>
      <c r="F89" s="5">
        <v>6.6747156193999997</v>
      </c>
      <c r="G89" s="5">
        <v>35.896662784999997</v>
      </c>
      <c r="H89" s="5"/>
      <c r="I89" s="5"/>
    </row>
    <row r="90" spans="1:9" x14ac:dyDescent="0.25">
      <c r="A90" s="1">
        <f t="shared" si="0"/>
        <v>41698</v>
      </c>
      <c r="B90" s="5">
        <v>4.5311857199999999</v>
      </c>
      <c r="C90" s="5">
        <v>4.9336841354000001</v>
      </c>
      <c r="D90" s="5">
        <v>0.70133751172000003</v>
      </c>
      <c r="E90" s="5">
        <v>14.666155156</v>
      </c>
      <c r="F90" s="5">
        <v>6.6591462474999998</v>
      </c>
      <c r="G90" s="5">
        <v>36.768455514999999</v>
      </c>
      <c r="H90" s="5"/>
      <c r="I90" s="5"/>
    </row>
    <row r="91" spans="1:9" x14ac:dyDescent="0.25">
      <c r="A91" s="1">
        <f t="shared" si="0"/>
        <v>41729</v>
      </c>
      <c r="B91" s="5">
        <v>4.7314166416000001</v>
      </c>
      <c r="C91" s="5">
        <v>5.1815403176999997</v>
      </c>
      <c r="D91" s="5">
        <v>0.74371782376999995</v>
      </c>
      <c r="E91" s="5">
        <v>14.759207327</v>
      </c>
      <c r="F91" s="5">
        <v>6.6118034362999998</v>
      </c>
      <c r="G91" s="5">
        <v>36.803508002000001</v>
      </c>
      <c r="H91" s="5"/>
      <c r="I91" s="5"/>
    </row>
    <row r="92" spans="1:9" x14ac:dyDescent="0.25">
      <c r="A92" s="1">
        <f t="shared" si="0"/>
        <v>41759</v>
      </c>
      <c r="B92" s="5">
        <v>4.8829782604999998</v>
      </c>
      <c r="C92" s="5">
        <v>5.2592737944000003</v>
      </c>
      <c r="D92" s="5">
        <v>0.81706751503999997</v>
      </c>
      <c r="E92" s="5">
        <v>14.975877861000001</v>
      </c>
      <c r="F92" s="5">
        <v>6.6069898685000004</v>
      </c>
      <c r="G92" s="5">
        <v>37.929612701000003</v>
      </c>
      <c r="H92" s="5"/>
      <c r="I92" s="5"/>
    </row>
    <row r="93" spans="1:9" x14ac:dyDescent="0.25">
      <c r="A93" s="1">
        <f t="shared" ref="A93:A99" si="1">EOMONTH(A94,-1)</f>
        <v>41790</v>
      </c>
      <c r="B93" s="5">
        <v>5.0456176675000002</v>
      </c>
      <c r="C93" s="5">
        <v>5.3214265695999998</v>
      </c>
      <c r="D93" s="5">
        <v>0.8791303909</v>
      </c>
      <c r="E93" s="5">
        <v>15.057862073000001</v>
      </c>
      <c r="F93" s="5">
        <v>6.7069418297999999</v>
      </c>
      <c r="G93" s="5">
        <v>37.046150502000003</v>
      </c>
      <c r="H93" s="5"/>
      <c r="I93" s="5"/>
    </row>
    <row r="94" spans="1:9" x14ac:dyDescent="0.25">
      <c r="A94" s="1">
        <f t="shared" si="1"/>
        <v>41820</v>
      </c>
      <c r="B94" s="5">
        <v>5.1938667925999997</v>
      </c>
      <c r="C94" s="5">
        <v>5.4335578379999996</v>
      </c>
      <c r="D94" s="5">
        <v>0.91338620297999995</v>
      </c>
      <c r="E94" s="5">
        <v>15.129960141</v>
      </c>
      <c r="F94" s="5">
        <v>6.7039487494000003</v>
      </c>
      <c r="G94" s="5">
        <v>37.102546941999996</v>
      </c>
      <c r="H94" s="5"/>
      <c r="I94" s="5"/>
    </row>
    <row r="95" spans="1:9" x14ac:dyDescent="0.25">
      <c r="A95" s="1">
        <f t="shared" si="1"/>
        <v>41851</v>
      </c>
      <c r="B95" s="5">
        <v>5.2663846695999998</v>
      </c>
      <c r="C95" s="5">
        <v>5.5874703368</v>
      </c>
      <c r="D95" s="5">
        <v>0.97145296904</v>
      </c>
      <c r="E95" s="5">
        <v>16.630104051</v>
      </c>
      <c r="F95" s="5">
        <v>6.5759166513</v>
      </c>
      <c r="G95" s="5">
        <v>37.135187451</v>
      </c>
      <c r="H95" s="5"/>
      <c r="I95" s="5"/>
    </row>
    <row r="96" spans="1:9" x14ac:dyDescent="0.25">
      <c r="A96" s="1">
        <f t="shared" si="1"/>
        <v>41882</v>
      </c>
      <c r="B96" s="5">
        <v>5.2335606980999998</v>
      </c>
      <c r="C96" s="5">
        <v>5.6928795673000003</v>
      </c>
      <c r="D96" s="5">
        <v>0.99771402819999999</v>
      </c>
      <c r="E96" s="5">
        <v>16.73095953</v>
      </c>
      <c r="F96" s="5">
        <v>6.5477382819000001</v>
      </c>
      <c r="G96" s="5">
        <v>37.357341443000003</v>
      </c>
      <c r="H96" s="5"/>
      <c r="I96" s="5"/>
    </row>
    <row r="97" spans="1:9" x14ac:dyDescent="0.25">
      <c r="A97" s="1">
        <f t="shared" si="1"/>
        <v>41912</v>
      </c>
      <c r="B97" s="5">
        <v>5.3505723813000001</v>
      </c>
      <c r="C97" s="5">
        <v>5.5441834896</v>
      </c>
      <c r="D97" s="5">
        <v>1.0775397696</v>
      </c>
      <c r="E97" s="5">
        <v>16.880240283999999</v>
      </c>
      <c r="F97" s="5">
        <v>6.5617282647000001</v>
      </c>
      <c r="G97" s="5">
        <v>37.026202478000002</v>
      </c>
      <c r="H97" s="5"/>
      <c r="I97" s="5"/>
    </row>
    <row r="98" spans="1:9" x14ac:dyDescent="0.25">
      <c r="A98" s="1">
        <f t="shared" si="1"/>
        <v>41943</v>
      </c>
      <c r="B98" s="5">
        <v>5.4823631653999998</v>
      </c>
      <c r="C98" s="5">
        <v>5.7146622159999998</v>
      </c>
      <c r="D98" s="5">
        <v>1.1257360201</v>
      </c>
      <c r="E98" s="5">
        <v>17.284320560000001</v>
      </c>
      <c r="F98" s="5">
        <v>6.4428279931999999</v>
      </c>
      <c r="G98" s="5">
        <v>37.116831980999997</v>
      </c>
      <c r="H98" s="5"/>
      <c r="I98" s="5"/>
    </row>
    <row r="99" spans="1:9" x14ac:dyDescent="0.25">
      <c r="A99" s="1">
        <f t="shared" si="1"/>
        <v>41973</v>
      </c>
      <c r="B99" s="5">
        <v>5.4776438903000004</v>
      </c>
      <c r="C99" s="5">
        <v>5.7097413048999996</v>
      </c>
      <c r="D99" s="5">
        <v>1.0850243132999999</v>
      </c>
      <c r="E99" s="5">
        <v>17.280281179999999</v>
      </c>
      <c r="F99" s="5">
        <v>6.3996194768999999</v>
      </c>
      <c r="G99" s="5">
        <v>36.880823167999999</v>
      </c>
      <c r="H99" s="5"/>
      <c r="I99" s="5"/>
    </row>
    <row r="100" spans="1:9" x14ac:dyDescent="0.25">
      <c r="A100" s="1">
        <f>EOMONTH(A101,-1)</f>
        <v>42004</v>
      </c>
      <c r="B100" s="5">
        <v>5.9498851569999998</v>
      </c>
      <c r="C100" s="5">
        <v>5.7878556878999996</v>
      </c>
      <c r="D100" s="5">
        <v>1.1594601773</v>
      </c>
      <c r="E100" s="5">
        <v>17.491391806999999</v>
      </c>
      <c r="F100" s="5">
        <v>6.1227637286999999</v>
      </c>
      <c r="G100" s="5">
        <v>36.817224088000003</v>
      </c>
      <c r="H100" s="5"/>
      <c r="I100" s="5"/>
    </row>
    <row r="101" spans="1:9" x14ac:dyDescent="0.25">
      <c r="A101" s="1">
        <v>42005</v>
      </c>
      <c r="B101" s="5">
        <v>5.6149747753000003</v>
      </c>
      <c r="C101" s="5">
        <v>5.1597074291</v>
      </c>
      <c r="D101" s="5">
        <v>1.1531078789</v>
      </c>
      <c r="E101" s="5">
        <v>18.873626687000002</v>
      </c>
      <c r="F101" s="5">
        <v>6.1048239760999996</v>
      </c>
      <c r="G101" s="5">
        <v>36.738985059999997</v>
      </c>
      <c r="H101" s="5"/>
      <c r="I101" s="5"/>
    </row>
    <row r="102" spans="1:9" x14ac:dyDescent="0.25">
      <c r="A102" s="1">
        <v>42036</v>
      </c>
      <c r="B102" s="5">
        <v>5.7877463962000002</v>
      </c>
      <c r="C102" s="5">
        <v>5.6826667253999998</v>
      </c>
      <c r="D102" s="5">
        <v>1.2050399469999999</v>
      </c>
      <c r="E102" s="5">
        <v>18.939975382</v>
      </c>
      <c r="F102" s="5">
        <v>6.1594405464999999</v>
      </c>
      <c r="G102" s="5">
        <v>36.347631002999996</v>
      </c>
      <c r="H102" s="5"/>
      <c r="I102" s="5"/>
    </row>
    <row r="103" spans="1:9" x14ac:dyDescent="0.25">
      <c r="A103" s="1">
        <v>42064</v>
      </c>
      <c r="B103" s="5">
        <v>5.7202607468000002</v>
      </c>
      <c r="C103" s="5">
        <v>5.8012269919000001</v>
      </c>
      <c r="D103" s="5">
        <v>1.2325477654000001</v>
      </c>
      <c r="E103" s="5">
        <v>19.157639376999999</v>
      </c>
      <c r="F103" s="5">
        <v>6.2627626661000004</v>
      </c>
      <c r="G103" s="5">
        <v>36.566368904000001</v>
      </c>
      <c r="H103" s="5"/>
      <c r="I103" s="5"/>
    </row>
    <row r="104" spans="1:9" x14ac:dyDescent="0.25">
      <c r="A104" s="1">
        <v>42095</v>
      </c>
      <c r="B104" s="5">
        <v>5.8213034235999999</v>
      </c>
      <c r="C104" s="5">
        <v>5.9981630887000001</v>
      </c>
      <c r="D104" s="5">
        <v>1.2764648058000001</v>
      </c>
      <c r="E104" s="5">
        <v>19.353378085999999</v>
      </c>
      <c r="F104" s="5">
        <v>6.2892212383999997</v>
      </c>
      <c r="G104" s="5">
        <v>36.647536023999997</v>
      </c>
      <c r="H104" s="5"/>
      <c r="I104" s="5"/>
    </row>
    <row r="105" spans="1:9" x14ac:dyDescent="0.25">
      <c r="A105" s="1">
        <v>42125</v>
      </c>
      <c r="B105" s="5">
        <v>5.6566487858999999</v>
      </c>
      <c r="C105" s="5">
        <v>6.0730850573000001</v>
      </c>
      <c r="D105" s="5">
        <v>1.3414857833</v>
      </c>
      <c r="E105" s="5">
        <v>18.998979134999999</v>
      </c>
      <c r="F105" s="5">
        <v>6.1735336538999999</v>
      </c>
      <c r="G105" s="5">
        <v>36.021525648999997</v>
      </c>
      <c r="H105" s="5"/>
      <c r="I105" s="5"/>
    </row>
    <row r="106" spans="1:9" x14ac:dyDescent="0.25">
      <c r="A106" s="1">
        <v>42156</v>
      </c>
      <c r="B106" s="5">
        <v>5.6898249021999998</v>
      </c>
      <c r="C106" s="5">
        <v>6.3098471175000004</v>
      </c>
      <c r="D106" s="5">
        <v>1.3627231048999999</v>
      </c>
      <c r="E106" s="5">
        <v>18.846575111</v>
      </c>
      <c r="F106" s="5">
        <v>6.0079189242000002</v>
      </c>
      <c r="G106" s="5">
        <v>36.018144173000003</v>
      </c>
      <c r="H106" s="5"/>
      <c r="I106" s="5"/>
    </row>
    <row r="107" spans="1:9" x14ac:dyDescent="0.25">
      <c r="A107" s="1">
        <v>42186</v>
      </c>
      <c r="B107" s="5">
        <v>5.7400533724000002</v>
      </c>
      <c r="C107" s="5">
        <v>6.1372131367999998</v>
      </c>
      <c r="D107" s="5">
        <v>1.3421446336</v>
      </c>
      <c r="E107" s="5">
        <v>19.364198118000001</v>
      </c>
      <c r="F107" s="5">
        <v>6.0444080507000004</v>
      </c>
      <c r="G107" s="5">
        <v>35.611176237000002</v>
      </c>
      <c r="H107" s="5"/>
      <c r="I107" s="5"/>
    </row>
    <row r="108" spans="1:9" x14ac:dyDescent="0.25">
      <c r="A108" s="1">
        <v>42217</v>
      </c>
      <c r="B108" s="5">
        <v>5.6399123947999996</v>
      </c>
      <c r="C108" s="5">
        <v>6.2768809590999997</v>
      </c>
      <c r="D108" s="5">
        <v>1.3171184049</v>
      </c>
      <c r="E108" s="5">
        <v>19.725450267999999</v>
      </c>
      <c r="F108" s="5">
        <v>5.8371117825000001</v>
      </c>
      <c r="G108" s="5">
        <v>35.494461674</v>
      </c>
      <c r="H108" s="5"/>
      <c r="I108" s="5"/>
    </row>
    <row r="109" spans="1:9" x14ac:dyDescent="0.25">
      <c r="A109" s="1">
        <v>42248</v>
      </c>
      <c r="B109" s="5">
        <v>6.0108218805</v>
      </c>
      <c r="C109" s="5">
        <v>6.4228197357000001</v>
      </c>
      <c r="D109" s="5">
        <v>1.3178064507</v>
      </c>
      <c r="E109" s="5">
        <v>19.800055241999999</v>
      </c>
      <c r="F109" s="5">
        <v>5.8321710431999998</v>
      </c>
      <c r="G109" s="5">
        <v>35.265058981000003</v>
      </c>
      <c r="H109" s="5"/>
      <c r="I109" s="5"/>
    </row>
    <row r="110" spans="1:9" x14ac:dyDescent="0.25">
      <c r="A110" s="1">
        <v>42278</v>
      </c>
      <c r="B110" s="5">
        <v>5.7733273236000002</v>
      </c>
      <c r="C110" s="5">
        <v>6.2611124213</v>
      </c>
      <c r="D110" s="5">
        <v>1.4348887106999999</v>
      </c>
      <c r="E110" s="5">
        <v>20.03084303</v>
      </c>
      <c r="F110" s="5">
        <v>5.7625188193000003</v>
      </c>
      <c r="G110" s="5">
        <v>35.084793566000002</v>
      </c>
      <c r="H110" s="5"/>
      <c r="I110" s="5"/>
    </row>
    <row r="111" spans="1:9" x14ac:dyDescent="0.25">
      <c r="A111" s="1">
        <v>42309</v>
      </c>
      <c r="B111" s="5">
        <v>5.5568518360999999</v>
      </c>
      <c r="C111" s="5">
        <v>6.3348415572999999</v>
      </c>
      <c r="D111" s="5">
        <v>1.4254134123</v>
      </c>
      <c r="E111" s="5">
        <v>20.295668355</v>
      </c>
      <c r="F111" s="5">
        <v>5.8567415701999996</v>
      </c>
      <c r="G111" s="5">
        <v>34.696516602999999</v>
      </c>
      <c r="H111" s="5"/>
      <c r="I111" s="5"/>
    </row>
    <row r="112" spans="1:9" x14ac:dyDescent="0.25">
      <c r="A112" s="1">
        <v>42339</v>
      </c>
      <c r="B112" s="5">
        <v>5.8437491057999997</v>
      </c>
      <c r="C112" s="5">
        <v>5.8639887008000002</v>
      </c>
      <c r="D112" s="5">
        <v>1.4353445523999999</v>
      </c>
      <c r="E112" s="5">
        <v>20.832385514999999</v>
      </c>
      <c r="F112" s="5">
        <v>5.8163779985000001</v>
      </c>
      <c r="G112" s="5">
        <v>34.256121870000001</v>
      </c>
      <c r="H112" s="5"/>
      <c r="I112" s="5"/>
    </row>
    <row r="113" spans="1:9" x14ac:dyDescent="0.25">
      <c r="A113" s="1">
        <v>42370</v>
      </c>
      <c r="B113" s="5">
        <v>5.4508116270000002</v>
      </c>
      <c r="C113" s="5">
        <v>5.6985272339000002</v>
      </c>
      <c r="D113" s="5">
        <v>1.4352422101</v>
      </c>
      <c r="E113" s="5">
        <v>21.766074454000002</v>
      </c>
      <c r="F113" s="5">
        <v>5.978702052</v>
      </c>
      <c r="G113" s="5">
        <v>33.864223068000001</v>
      </c>
      <c r="H113" s="5"/>
      <c r="I113" s="5"/>
    </row>
    <row r="114" spans="1:9" x14ac:dyDescent="0.25">
      <c r="A114" s="1">
        <v>42401</v>
      </c>
      <c r="B114" s="5">
        <v>5.4495159288000004</v>
      </c>
      <c r="C114" s="5">
        <v>6.0886075942</v>
      </c>
      <c r="D114" s="5">
        <v>1.5089607882</v>
      </c>
      <c r="E114" s="5">
        <v>22.199433196000001</v>
      </c>
      <c r="F114" s="5">
        <v>5.9320691427999996</v>
      </c>
      <c r="G114" s="5">
        <v>34.169861625999999</v>
      </c>
      <c r="H114" s="5"/>
      <c r="I114" s="5"/>
    </row>
    <row r="115" spans="1:9" x14ac:dyDescent="0.25">
      <c r="A115" s="1">
        <v>42430</v>
      </c>
      <c r="B115" s="5">
        <v>5.3179121673000003</v>
      </c>
      <c r="C115" s="5">
        <v>6.1826235521999999</v>
      </c>
      <c r="D115" s="5">
        <v>1.5504793266000001</v>
      </c>
      <c r="E115" s="5">
        <v>21.723887853000001</v>
      </c>
      <c r="F115" s="5">
        <v>5.7692265065999999</v>
      </c>
      <c r="G115" s="5">
        <v>33.80593511</v>
      </c>
      <c r="H115" s="5"/>
      <c r="I115" s="5"/>
    </row>
    <row r="116" spans="1:9" x14ac:dyDescent="0.25">
      <c r="A116" s="1">
        <v>42461</v>
      </c>
      <c r="B116" s="5">
        <v>5.5547187298000003</v>
      </c>
      <c r="C116" s="5">
        <v>6.3534919399999996</v>
      </c>
      <c r="D116" s="5">
        <v>1.4925263374</v>
      </c>
      <c r="E116" s="5">
        <v>21.744162382999999</v>
      </c>
      <c r="F116" s="5">
        <v>6.0193802518000004</v>
      </c>
      <c r="G116" s="5">
        <v>33.417420358000001</v>
      </c>
      <c r="H116" s="5"/>
      <c r="I116" s="5"/>
    </row>
    <row r="117" spans="1:9" x14ac:dyDescent="0.25">
      <c r="A117" s="1">
        <v>42491</v>
      </c>
      <c r="B117" s="5">
        <v>5.3878534734999999</v>
      </c>
      <c r="C117" s="5">
        <v>6.3097590750999997</v>
      </c>
      <c r="D117" s="5">
        <v>1.4654989071</v>
      </c>
      <c r="E117" s="5">
        <v>21.695533862000001</v>
      </c>
      <c r="F117" s="5">
        <v>5.8858698447000002</v>
      </c>
      <c r="G117" s="5">
        <v>32.757162256999997</v>
      </c>
      <c r="H117" s="5"/>
      <c r="I117" s="5"/>
    </row>
    <row r="118" spans="1:9" x14ac:dyDescent="0.25">
      <c r="A118" s="1">
        <v>42522</v>
      </c>
      <c r="B118" s="5">
        <v>5.3858160740000001</v>
      </c>
      <c r="C118" s="5">
        <v>6.4710324320000003</v>
      </c>
      <c r="D118" s="5">
        <v>1.5015690274</v>
      </c>
      <c r="E118" s="5">
        <v>21.642537386000001</v>
      </c>
      <c r="F118" s="5">
        <v>5.7099946504999997</v>
      </c>
      <c r="G118" s="5">
        <v>32.411283763</v>
      </c>
      <c r="H118" s="5"/>
      <c r="I118" s="5"/>
    </row>
    <row r="119" spans="1:9" x14ac:dyDescent="0.25">
      <c r="A119" s="1">
        <v>42552</v>
      </c>
      <c r="B119" s="5">
        <v>5.4415658939</v>
      </c>
      <c r="C119" s="5">
        <v>6.6570022229000001</v>
      </c>
      <c r="D119" s="5">
        <v>1.5193012319999999</v>
      </c>
      <c r="E119" s="5">
        <v>22.080664618</v>
      </c>
      <c r="F119" s="5">
        <v>5.9907608077000001</v>
      </c>
      <c r="G119" s="5">
        <v>32.003189096</v>
      </c>
      <c r="H119" s="5"/>
      <c r="I119" s="5"/>
    </row>
    <row r="120" spans="1:9" x14ac:dyDescent="0.25">
      <c r="A120" s="1">
        <v>42583</v>
      </c>
      <c r="B120" s="5">
        <v>5.1406425733000001</v>
      </c>
      <c r="C120" s="5">
        <v>6.7166407801999997</v>
      </c>
      <c r="D120" s="5">
        <v>1.4477260676999999</v>
      </c>
      <c r="E120" s="5">
        <v>22.126248348000001</v>
      </c>
      <c r="F120" s="5">
        <v>5.5624177810999997</v>
      </c>
      <c r="G120" s="5">
        <v>31.994582514000001</v>
      </c>
      <c r="H120" s="5"/>
      <c r="I120" s="5"/>
    </row>
    <row r="121" spans="1:9" x14ac:dyDescent="0.25">
      <c r="A121" s="1">
        <v>42614</v>
      </c>
      <c r="B121" s="5">
        <v>5.0208316757000002</v>
      </c>
      <c r="C121" s="5">
        <v>6.6928745443000004</v>
      </c>
      <c r="D121" s="5">
        <v>1.4295781645000001</v>
      </c>
      <c r="E121" s="5">
        <v>21.691824595</v>
      </c>
      <c r="F121" s="5">
        <v>5.7639529070000002</v>
      </c>
      <c r="G121" s="5">
        <v>32.007404780000002</v>
      </c>
      <c r="H121" s="5"/>
      <c r="I121" s="5"/>
    </row>
    <row r="122" spans="1:9" x14ac:dyDescent="0.25">
      <c r="A122" s="1">
        <v>42644</v>
      </c>
      <c r="B122" s="5">
        <v>4.9155301572000001</v>
      </c>
      <c r="C122" s="5">
        <v>6.7420027447999997</v>
      </c>
      <c r="D122" s="5">
        <v>1.4725698024</v>
      </c>
      <c r="E122" s="5">
        <v>21.296890484999999</v>
      </c>
      <c r="F122" s="5">
        <v>5.7669183229999996</v>
      </c>
      <c r="G122" s="5">
        <v>31.907443325999999</v>
      </c>
      <c r="H122" s="5"/>
      <c r="I122" s="5"/>
    </row>
    <row r="123" spans="1:9" x14ac:dyDescent="0.25">
      <c r="A123" s="1">
        <v>42675</v>
      </c>
      <c r="B123" s="5">
        <v>4.8080300893999999</v>
      </c>
      <c r="C123" s="5">
        <v>6.7494445904000004</v>
      </c>
      <c r="D123" s="5">
        <v>1.5815400755</v>
      </c>
      <c r="E123" s="5">
        <v>22.340263607000001</v>
      </c>
      <c r="F123" s="5">
        <v>5.6187352993999999</v>
      </c>
      <c r="G123" s="5">
        <v>31.526886338000001</v>
      </c>
      <c r="H123" s="5"/>
      <c r="I123" s="5"/>
    </row>
    <row r="124" spans="1:9" x14ac:dyDescent="0.25">
      <c r="A124" s="1">
        <v>42705</v>
      </c>
      <c r="B124" s="5">
        <v>4.6760122879999999</v>
      </c>
      <c r="C124" s="5">
        <v>6.5522714611000001</v>
      </c>
      <c r="D124" s="5">
        <v>1.3343706511</v>
      </c>
      <c r="E124" s="5">
        <v>22.702946163</v>
      </c>
      <c r="F124" s="5">
        <v>5.6895808163000003</v>
      </c>
      <c r="G124" s="5">
        <v>30.759721847000002</v>
      </c>
      <c r="H124" s="5"/>
      <c r="I124" s="5"/>
    </row>
    <row r="125" spans="1:9" x14ac:dyDescent="0.25">
      <c r="A125" s="1">
        <v>42736</v>
      </c>
      <c r="B125" s="5">
        <v>4.5965474865999996</v>
      </c>
      <c r="C125" s="5">
        <v>6.6831893246999998</v>
      </c>
      <c r="D125" s="5">
        <v>1.3740128089000001</v>
      </c>
      <c r="E125" s="5">
        <v>22.534965414999999</v>
      </c>
      <c r="F125" s="5">
        <v>5.9797361837</v>
      </c>
      <c r="G125" s="5">
        <v>30.018742329999998</v>
      </c>
      <c r="H125" s="5"/>
      <c r="I125" s="5"/>
    </row>
    <row r="126" spans="1:9" x14ac:dyDescent="0.25">
      <c r="A126" s="1">
        <v>42767</v>
      </c>
      <c r="B126" s="5">
        <v>4.6108258108999998</v>
      </c>
      <c r="C126" s="5">
        <v>7.0669114445999996</v>
      </c>
      <c r="D126" s="5">
        <v>1.5378864661</v>
      </c>
      <c r="E126" s="5">
        <v>22.605672075000001</v>
      </c>
      <c r="F126" s="5">
        <v>5.9728140795</v>
      </c>
      <c r="G126" s="5">
        <v>30.550604409999998</v>
      </c>
      <c r="H126" s="5"/>
      <c r="I126" s="5"/>
    </row>
    <row r="127" spans="1:9" x14ac:dyDescent="0.25">
      <c r="A127" s="1">
        <v>42795</v>
      </c>
      <c r="B127" s="5">
        <v>4.8380501640000002</v>
      </c>
      <c r="C127" s="5">
        <v>7.3277637326000002</v>
      </c>
      <c r="D127" s="5">
        <v>1.5614532349000001</v>
      </c>
      <c r="E127" s="5">
        <v>22.761821979</v>
      </c>
      <c r="F127" s="5">
        <v>6.2818954067000004</v>
      </c>
      <c r="G127" s="5">
        <v>31.179628386000001</v>
      </c>
      <c r="H127" s="5"/>
      <c r="I127" s="5"/>
    </row>
    <row r="128" spans="1:9" x14ac:dyDescent="0.25">
      <c r="A128" s="1">
        <v>42826</v>
      </c>
      <c r="B128" s="5">
        <v>4.9924311695999997</v>
      </c>
      <c r="C128" s="5">
        <v>7.4650460525</v>
      </c>
      <c r="D128" s="5">
        <v>1.6530008911</v>
      </c>
      <c r="E128" s="5">
        <v>23.043918165000001</v>
      </c>
      <c r="F128" s="5">
        <v>5.9450274113999999</v>
      </c>
      <c r="G128" s="5">
        <v>31.196409643999999</v>
      </c>
      <c r="H128" s="5"/>
      <c r="I128" s="5"/>
    </row>
    <row r="129" spans="1:9" x14ac:dyDescent="0.25">
      <c r="A129" s="1">
        <v>42856</v>
      </c>
      <c r="B129" s="5">
        <v>4.9703550315999996</v>
      </c>
      <c r="C129" s="5">
        <v>7.7307256296000002</v>
      </c>
      <c r="D129" s="5">
        <v>1.6636395802999999</v>
      </c>
      <c r="E129" s="5">
        <v>23.137028156</v>
      </c>
      <c r="F129" s="5">
        <v>6.0877943827000003</v>
      </c>
      <c r="G129" s="5">
        <v>30.694037864999999</v>
      </c>
      <c r="H129" s="5"/>
      <c r="I129" s="5"/>
    </row>
    <row r="130" spans="1:9" x14ac:dyDescent="0.25">
      <c r="A130" s="1">
        <v>42887</v>
      </c>
      <c r="B130" s="5">
        <v>5.1514713302999997</v>
      </c>
      <c r="C130" s="5">
        <v>7.6642669812999999</v>
      </c>
      <c r="D130" s="5">
        <v>1.6426648071000001</v>
      </c>
      <c r="E130" s="5">
        <v>23.528096834999999</v>
      </c>
      <c r="F130" s="5">
        <v>6.4115104605999997</v>
      </c>
      <c r="G130" s="5">
        <v>30.888922918999999</v>
      </c>
      <c r="H130" s="5"/>
      <c r="I130" s="5"/>
    </row>
    <row r="131" spans="1:9" x14ac:dyDescent="0.25">
      <c r="A131" s="1">
        <v>42917</v>
      </c>
      <c r="B131" s="5">
        <v>5.2560534680000002</v>
      </c>
      <c r="C131" s="5">
        <v>7.9770759055999996</v>
      </c>
      <c r="D131" s="5">
        <v>1.6832902883</v>
      </c>
      <c r="E131" s="5">
        <v>24.08866913</v>
      </c>
      <c r="F131" s="5">
        <v>6.3560079634999997</v>
      </c>
      <c r="G131" s="5">
        <v>30.745677438000001</v>
      </c>
      <c r="H131" s="5"/>
      <c r="I131" s="5"/>
    </row>
    <row r="132" spans="1:9" x14ac:dyDescent="0.25">
      <c r="A132" s="1">
        <v>42948</v>
      </c>
      <c r="B132" s="5">
        <v>4.9202333853000004</v>
      </c>
      <c r="C132" s="5">
        <v>8.3909199670000003</v>
      </c>
      <c r="D132" s="5">
        <v>1.6982323073000001</v>
      </c>
      <c r="E132" s="5">
        <v>24.020249007</v>
      </c>
      <c r="F132" s="5">
        <v>6.7817767834999998</v>
      </c>
      <c r="G132" s="5">
        <v>30.400395002</v>
      </c>
      <c r="H132" s="5"/>
      <c r="I132" s="5"/>
    </row>
    <row r="133" spans="1:9" x14ac:dyDescent="0.25">
      <c r="A133" s="1">
        <v>42979</v>
      </c>
      <c r="B133" s="5">
        <v>5.1563000208999998</v>
      </c>
      <c r="C133" s="5">
        <v>8.0989627079000002</v>
      </c>
      <c r="D133" s="5">
        <v>1.6410004374</v>
      </c>
      <c r="E133" s="5">
        <v>24.522551163999999</v>
      </c>
      <c r="F133" s="5">
        <v>7.1578655807000002</v>
      </c>
      <c r="G133" s="5">
        <v>30.967686755999999</v>
      </c>
      <c r="H133" s="5"/>
      <c r="I133" s="5"/>
    </row>
    <row r="134" spans="1:9" x14ac:dyDescent="0.25">
      <c r="A134" s="1">
        <v>43009</v>
      </c>
      <c r="B134" s="5">
        <v>5.4635919566000002</v>
      </c>
      <c r="C134" s="5">
        <v>8.6039060882000005</v>
      </c>
      <c r="D134" s="5">
        <v>1.7264592140999999</v>
      </c>
      <c r="E134" s="5">
        <v>24.458568823</v>
      </c>
      <c r="F134" s="5">
        <v>7.6185844054</v>
      </c>
      <c r="G134" s="5">
        <v>31.417792738999999</v>
      </c>
      <c r="H134" s="5"/>
      <c r="I134" s="5"/>
    </row>
    <row r="135" spans="1:9" x14ac:dyDescent="0.25">
      <c r="A135" s="1">
        <v>43040</v>
      </c>
      <c r="B135" s="5">
        <v>5.5931589476000001</v>
      </c>
      <c r="C135" s="5">
        <v>8.7002265266999999</v>
      </c>
      <c r="D135" s="5">
        <v>1.8236837349999999</v>
      </c>
      <c r="E135" s="5">
        <v>26.047279425999999</v>
      </c>
      <c r="F135" s="5">
        <v>7.9171818104999998</v>
      </c>
      <c r="G135" s="5">
        <v>31.609669554</v>
      </c>
      <c r="H135" s="5"/>
      <c r="I135" s="5"/>
    </row>
    <row r="136" spans="1:9" x14ac:dyDescent="0.25">
      <c r="A136" s="1">
        <v>43070</v>
      </c>
      <c r="B136" s="5">
        <v>5.3603643525000004</v>
      </c>
      <c r="C136" s="5">
        <v>8.5535078853000002</v>
      </c>
      <c r="D136" s="5">
        <v>1.8199554189</v>
      </c>
      <c r="E136" s="5">
        <v>26.829850966999999</v>
      </c>
      <c r="F136" s="5">
        <v>8.1532533704999999</v>
      </c>
      <c r="G136" s="5">
        <v>31.769971232</v>
      </c>
      <c r="H136" s="5"/>
      <c r="I136" s="5"/>
    </row>
    <row r="137" spans="1:9" x14ac:dyDescent="0.25">
      <c r="A137" s="1">
        <v>43101</v>
      </c>
      <c r="B137" s="5">
        <v>5.1482586617999999</v>
      </c>
      <c r="C137" s="5">
        <v>8.3051666380999993</v>
      </c>
      <c r="D137" s="5">
        <v>1.7715354034999999</v>
      </c>
      <c r="E137" s="5">
        <v>26.822028482</v>
      </c>
      <c r="F137" s="5">
        <v>7.7849349390000002</v>
      </c>
      <c r="G137" s="5">
        <v>31.220108134</v>
      </c>
      <c r="H137" s="5"/>
      <c r="I137" s="5"/>
    </row>
    <row r="138" spans="1:9" x14ac:dyDescent="0.25">
      <c r="A138" s="1">
        <v>43132</v>
      </c>
      <c r="B138" s="5">
        <v>5.1345723104000003</v>
      </c>
      <c r="C138" s="5">
        <v>9.0429126124000003</v>
      </c>
      <c r="D138" s="5">
        <v>1.8529055914000001</v>
      </c>
      <c r="E138" s="5">
        <v>27.147224992000002</v>
      </c>
      <c r="F138" s="5">
        <v>8.1270616160000007</v>
      </c>
      <c r="G138" s="5">
        <v>31.376644305999999</v>
      </c>
      <c r="H138" s="5"/>
      <c r="I138" s="5"/>
    </row>
    <row r="139" spans="1:9" x14ac:dyDescent="0.25">
      <c r="A139" s="1">
        <v>43160</v>
      </c>
      <c r="B139" s="5">
        <v>5.4017419148999997</v>
      </c>
      <c r="C139" s="5">
        <v>9.4352653187000008</v>
      </c>
      <c r="D139" s="5">
        <v>1.8677182397000001</v>
      </c>
      <c r="E139" s="5">
        <v>27.12362014</v>
      </c>
      <c r="F139" s="5">
        <v>8.4797869565999999</v>
      </c>
      <c r="G139" s="5">
        <v>31.327964204000001</v>
      </c>
      <c r="H139" s="5"/>
      <c r="I139" s="5"/>
    </row>
    <row r="140" spans="1:9" x14ac:dyDescent="0.25">
      <c r="A140" s="1">
        <v>43191</v>
      </c>
      <c r="B140" s="5">
        <v>5.3105444390000001</v>
      </c>
      <c r="C140" s="5">
        <v>9.5770310036000001</v>
      </c>
      <c r="D140" s="5">
        <v>1.8976651136</v>
      </c>
      <c r="E140" s="5">
        <v>26.784228541000001</v>
      </c>
      <c r="F140" s="5">
        <v>8.6588605370000007</v>
      </c>
      <c r="G140" s="5">
        <v>31.473470366000001</v>
      </c>
      <c r="H140" s="5"/>
      <c r="I140" s="5"/>
    </row>
    <row r="141" spans="1:9" x14ac:dyDescent="0.25">
      <c r="A141" s="1">
        <v>43221</v>
      </c>
      <c r="B141" s="5">
        <v>5.3760871551999996</v>
      </c>
      <c r="C141" s="5">
        <v>9.8346007793000005</v>
      </c>
      <c r="D141" s="5">
        <v>1.9197043785000001</v>
      </c>
      <c r="E141" s="5">
        <v>27.162279717000001</v>
      </c>
      <c r="F141" s="5">
        <v>9.0685565959000005</v>
      </c>
      <c r="G141" s="5">
        <v>31.375061696</v>
      </c>
      <c r="H141" s="5"/>
      <c r="I141" s="5"/>
    </row>
    <row r="142" spans="1:9" x14ac:dyDescent="0.25">
      <c r="A142" s="1">
        <v>43252</v>
      </c>
      <c r="B142" s="5">
        <v>5.4072544468999997</v>
      </c>
      <c r="C142" s="5">
        <v>10.023952047</v>
      </c>
      <c r="D142" s="5">
        <v>1.9152839530000001</v>
      </c>
      <c r="E142" s="5">
        <v>27.357507147</v>
      </c>
      <c r="F142" s="5">
        <v>9.2958904963000002</v>
      </c>
      <c r="G142" s="5">
        <v>31.133611909999999</v>
      </c>
      <c r="H142" s="5"/>
      <c r="I142" s="5"/>
    </row>
    <row r="143" spans="1:9" x14ac:dyDescent="0.25">
      <c r="A143" s="1">
        <v>43282</v>
      </c>
      <c r="B143" s="5">
        <v>5.2279157746999996</v>
      </c>
      <c r="C143" s="5">
        <v>10.251361518</v>
      </c>
      <c r="D143" s="5">
        <v>1.9771281326000001</v>
      </c>
      <c r="E143" s="5">
        <v>28.648545519999999</v>
      </c>
      <c r="F143" s="5">
        <v>9.4463455414999995</v>
      </c>
      <c r="G143" s="5">
        <v>31.051993836000001</v>
      </c>
      <c r="H143" s="5"/>
      <c r="I143" s="5"/>
    </row>
    <row r="144" spans="1:9" x14ac:dyDescent="0.25">
      <c r="A144" s="1">
        <v>43313</v>
      </c>
      <c r="B144" s="5">
        <v>5.2671184145999996</v>
      </c>
      <c r="C144" s="5">
        <v>10.770667535999999</v>
      </c>
      <c r="D144" s="5">
        <v>2.0271071872999999</v>
      </c>
      <c r="E144" s="5">
        <v>29.096384032</v>
      </c>
      <c r="F144" s="5">
        <v>9.6735808671000001</v>
      </c>
      <c r="G144" s="5">
        <v>31.392432285000002</v>
      </c>
      <c r="H144" s="5"/>
      <c r="I144" s="5"/>
    </row>
    <row r="145" spans="1:9" x14ac:dyDescent="0.25">
      <c r="A145" s="1">
        <v>43344</v>
      </c>
      <c r="B145" s="5">
        <v>5.4324450540999996</v>
      </c>
      <c r="C145" s="5">
        <v>11.15590289</v>
      </c>
      <c r="D145" s="5">
        <v>2.0924698472999999</v>
      </c>
      <c r="E145" s="5">
        <v>29.695122924</v>
      </c>
      <c r="F145" s="5">
        <v>9.8127969088999993</v>
      </c>
      <c r="G145" s="5">
        <v>31.693395709000001</v>
      </c>
      <c r="H145" s="5"/>
      <c r="I145" s="5"/>
    </row>
    <row r="146" spans="1:9" x14ac:dyDescent="0.25">
      <c r="A146" s="1">
        <v>43374</v>
      </c>
      <c r="B146" s="5">
        <v>5.3547991898999996</v>
      </c>
      <c r="C146" s="5">
        <v>11.066345864000001</v>
      </c>
      <c r="D146" s="5">
        <v>2.0556442734</v>
      </c>
      <c r="E146" s="5">
        <v>30.677653256999999</v>
      </c>
      <c r="F146" s="5">
        <v>10.235316617000001</v>
      </c>
      <c r="G146" s="5">
        <v>31.843950477</v>
      </c>
      <c r="H146" s="5"/>
      <c r="I146" s="5"/>
    </row>
    <row r="147" spans="1:9" x14ac:dyDescent="0.25">
      <c r="A147" s="1">
        <v>43405</v>
      </c>
      <c r="B147" s="5">
        <v>5.6712308926999997</v>
      </c>
      <c r="C147" s="5">
        <v>11.658145887</v>
      </c>
      <c r="D147" s="5">
        <v>2.0147109784000001</v>
      </c>
      <c r="E147" s="5">
        <v>31.127251082000001</v>
      </c>
      <c r="F147" s="5">
        <v>10.223294158</v>
      </c>
      <c r="G147" s="5">
        <v>31.897400334</v>
      </c>
      <c r="H147" s="5"/>
      <c r="I147" s="5"/>
    </row>
    <row r="148" spans="1:9" x14ac:dyDescent="0.25">
      <c r="A148" s="1">
        <v>43435</v>
      </c>
      <c r="B148" s="5">
        <v>5.4422761381999996</v>
      </c>
      <c r="C148" s="5">
        <v>11.636422726999999</v>
      </c>
      <c r="D148" s="5">
        <v>2.1548995484</v>
      </c>
      <c r="E148" s="5">
        <v>31.178872340000002</v>
      </c>
      <c r="F148" s="5">
        <v>10.261571896</v>
      </c>
      <c r="G148" s="5">
        <v>31.465183156999998</v>
      </c>
      <c r="H148" s="5"/>
      <c r="I148" s="5"/>
    </row>
    <row r="149" spans="1:9" x14ac:dyDescent="0.25">
      <c r="A149" s="1">
        <v>43466</v>
      </c>
      <c r="B149" s="5">
        <v>5.4588438367999998</v>
      </c>
      <c r="C149" s="5">
        <v>11.952359417</v>
      </c>
      <c r="D149" s="5">
        <v>2.2135236236</v>
      </c>
      <c r="E149" s="5">
        <v>30.907992442000001</v>
      </c>
      <c r="F149" s="5">
        <v>10.544766311</v>
      </c>
      <c r="G149" s="5">
        <v>30.989224047</v>
      </c>
      <c r="H149" s="5"/>
      <c r="I149" s="5"/>
    </row>
    <row r="150" spans="1:9" x14ac:dyDescent="0.25">
      <c r="A150" s="1">
        <v>43497</v>
      </c>
      <c r="B150" s="5">
        <v>5.3624236298000003</v>
      </c>
      <c r="C150" s="5">
        <v>12.498885419</v>
      </c>
      <c r="D150" s="5">
        <v>2.1200592017000002</v>
      </c>
      <c r="E150" s="5">
        <v>30.956805375999998</v>
      </c>
      <c r="F150" s="5">
        <v>10.94029701</v>
      </c>
      <c r="G150" s="5">
        <v>31.038779364</v>
      </c>
      <c r="H150" s="5"/>
      <c r="I150" s="5"/>
    </row>
    <row r="151" spans="1:9" x14ac:dyDescent="0.25">
      <c r="A151" s="1">
        <v>43525</v>
      </c>
      <c r="B151" s="5">
        <v>5.4423693467999996</v>
      </c>
      <c r="C151" s="5">
        <v>12.756741333000001</v>
      </c>
      <c r="D151" s="5">
        <v>2.2416880058999999</v>
      </c>
      <c r="E151" s="5">
        <v>31.064238004</v>
      </c>
      <c r="F151" s="5">
        <v>11.017616889999999</v>
      </c>
      <c r="G151" s="5">
        <v>30.617636742999998</v>
      </c>
      <c r="H151" s="5"/>
      <c r="I151" s="5"/>
    </row>
    <row r="152" spans="1:9" x14ac:dyDescent="0.25">
      <c r="A152" s="1">
        <v>43556</v>
      </c>
      <c r="B152" s="5">
        <v>5.3607504110999997</v>
      </c>
      <c r="C152" s="5">
        <v>12.532667205999999</v>
      </c>
      <c r="D152" s="5">
        <v>2.3011028690000002</v>
      </c>
      <c r="E152" s="5">
        <v>31.175240602999999</v>
      </c>
      <c r="F152" s="5">
        <v>11.237012223000001</v>
      </c>
      <c r="G152" s="5">
        <v>31.051193354999999</v>
      </c>
      <c r="H152" s="5"/>
      <c r="I152" s="5"/>
    </row>
    <row r="153" spans="1:9" x14ac:dyDescent="0.25">
      <c r="A153" s="1">
        <v>43586</v>
      </c>
      <c r="B153" s="5">
        <v>5.6038681726000004</v>
      </c>
      <c r="C153" s="5">
        <v>13.127563364</v>
      </c>
      <c r="D153" s="5">
        <v>2.3044436935000001</v>
      </c>
      <c r="E153" s="5">
        <v>30.884056789999999</v>
      </c>
      <c r="F153" s="5">
        <v>11.416980358</v>
      </c>
      <c r="G153" s="5">
        <v>31.165958589999999</v>
      </c>
      <c r="H153" s="5"/>
      <c r="I153" s="5"/>
    </row>
    <row r="154" spans="1:9" x14ac:dyDescent="0.25">
      <c r="A154" s="1">
        <v>43617</v>
      </c>
      <c r="B154" s="5">
        <v>5.8447077967999999</v>
      </c>
      <c r="C154" s="5">
        <v>13.312233987000001</v>
      </c>
      <c r="D154" s="5">
        <v>2.2199911766999998</v>
      </c>
      <c r="E154" s="5">
        <v>31.295803096</v>
      </c>
      <c r="F154" s="5">
        <v>11.466332098000001</v>
      </c>
      <c r="G154" s="5">
        <v>30.785265178</v>
      </c>
      <c r="H154" s="5"/>
      <c r="I154" s="5"/>
    </row>
    <row r="155" spans="1:9" x14ac:dyDescent="0.25">
      <c r="A155" s="1">
        <v>43647</v>
      </c>
      <c r="B155" s="5">
        <v>5.8925805675999996</v>
      </c>
      <c r="C155" s="5">
        <v>13.656118289</v>
      </c>
      <c r="D155" s="5">
        <v>2.2960883305999999</v>
      </c>
      <c r="E155" s="5">
        <v>32.208665652999997</v>
      </c>
      <c r="F155" s="5">
        <v>11.760894392999999</v>
      </c>
      <c r="G155" s="5">
        <v>30.296104378999999</v>
      </c>
      <c r="H155" s="5"/>
      <c r="I155" s="5"/>
    </row>
    <row r="156" spans="1:9" x14ac:dyDescent="0.25">
      <c r="A156" s="1">
        <v>43678</v>
      </c>
      <c r="B156" s="5">
        <v>6.1329258466000001</v>
      </c>
      <c r="C156" s="5">
        <v>14.447015657</v>
      </c>
      <c r="D156" s="5">
        <v>2.4635062824</v>
      </c>
      <c r="E156" s="5">
        <v>32.325441714</v>
      </c>
      <c r="F156" s="5">
        <v>11.808340445000001</v>
      </c>
      <c r="G156" s="5">
        <v>30.634802313000002</v>
      </c>
      <c r="H156" s="5"/>
      <c r="I156" s="5"/>
    </row>
    <row r="157" spans="1:9" x14ac:dyDescent="0.25">
      <c r="A157" s="1">
        <v>43709</v>
      </c>
      <c r="B157" s="5">
        <v>5.9657437971</v>
      </c>
      <c r="C157" s="5">
        <v>14.616474685</v>
      </c>
      <c r="D157" s="5">
        <v>2.4519611117000002</v>
      </c>
      <c r="E157" s="5">
        <v>32.572076303000003</v>
      </c>
      <c r="F157" s="5">
        <v>11.706866292999999</v>
      </c>
      <c r="G157" s="5">
        <v>30.949111144</v>
      </c>
      <c r="H157" s="5"/>
      <c r="I157" s="5"/>
    </row>
    <row r="158" spans="1:9" x14ac:dyDescent="0.25">
      <c r="A158" s="1">
        <v>43739</v>
      </c>
      <c r="B158" s="5">
        <v>5.9393771357</v>
      </c>
      <c r="C158" s="5">
        <v>14.789011248</v>
      </c>
      <c r="D158" s="5">
        <v>2.5510295519000001</v>
      </c>
      <c r="E158" s="5">
        <v>33.150455616999999</v>
      </c>
      <c r="F158" s="5">
        <v>11.844586318999999</v>
      </c>
      <c r="G158" s="5">
        <v>30.822991740999999</v>
      </c>
      <c r="H158" s="5"/>
      <c r="I158" s="5"/>
    </row>
    <row r="159" spans="1:9" x14ac:dyDescent="0.25">
      <c r="A159" s="1">
        <v>43770</v>
      </c>
      <c r="B159" s="5">
        <v>6.0555382397999997</v>
      </c>
      <c r="C159" s="5">
        <v>15.231506093</v>
      </c>
      <c r="D159" s="5">
        <v>2.6192831212000001</v>
      </c>
      <c r="E159" s="5">
        <v>34.074888291000001</v>
      </c>
      <c r="F159" s="5">
        <v>11.989691139</v>
      </c>
      <c r="G159" s="5">
        <v>30.760226449000001</v>
      </c>
      <c r="H159" s="5"/>
      <c r="I159" s="5"/>
    </row>
    <row r="160" spans="1:9" x14ac:dyDescent="0.25">
      <c r="A160" s="1">
        <v>43800</v>
      </c>
      <c r="B160" s="5">
        <v>6.0529453467999996</v>
      </c>
      <c r="C160" s="5">
        <v>15.373524428</v>
      </c>
      <c r="D160" s="5">
        <v>2.5907394199999998</v>
      </c>
      <c r="E160" s="5">
        <v>33.824338871999998</v>
      </c>
      <c r="F160" s="5">
        <v>12.121437063</v>
      </c>
      <c r="G160" s="5">
        <v>30.604724548</v>
      </c>
      <c r="H160" s="5"/>
      <c r="I160" s="5"/>
    </row>
    <row r="161" spans="1:9" x14ac:dyDescent="0.25">
      <c r="A161" s="1">
        <v>43831</v>
      </c>
      <c r="B161" s="5">
        <v>6.8936997836999998</v>
      </c>
      <c r="C161" s="5">
        <v>16.659788512999999</v>
      </c>
      <c r="D161" s="5">
        <v>2.5890425291999999</v>
      </c>
      <c r="E161" s="5">
        <v>32.866811126000002</v>
      </c>
      <c r="F161" s="5">
        <v>11.935056001</v>
      </c>
      <c r="G161" s="5">
        <v>30.388698820999998</v>
      </c>
      <c r="H161" s="5"/>
      <c r="I161" s="5"/>
    </row>
    <row r="162" spans="1:9" x14ac:dyDescent="0.25">
      <c r="A162" s="1">
        <v>43862</v>
      </c>
      <c r="B162" s="5">
        <v>6.1854019038999999</v>
      </c>
      <c r="C162" s="5">
        <v>15.852511142000001</v>
      </c>
      <c r="D162" s="5">
        <v>2.7347316426999999</v>
      </c>
      <c r="E162" s="5">
        <v>33.091940972000003</v>
      </c>
      <c r="F162" s="5">
        <v>11.988911948</v>
      </c>
      <c r="G162" s="5">
        <v>29.564295494</v>
      </c>
      <c r="H162" s="5"/>
      <c r="I162" s="5"/>
    </row>
    <row r="163" spans="1:9" x14ac:dyDescent="0.25">
      <c r="A163" s="1">
        <v>43891</v>
      </c>
      <c r="B163" s="5">
        <v>6.1125407277999999</v>
      </c>
      <c r="C163" s="5">
        <v>16.070919024999998</v>
      </c>
      <c r="D163" s="5">
        <v>2.7560619285999999</v>
      </c>
      <c r="E163" s="5">
        <v>32.921188905999998</v>
      </c>
      <c r="F163" s="5">
        <v>12.235032157999999</v>
      </c>
      <c r="G163" s="5">
        <v>29.089289513000001</v>
      </c>
      <c r="H163" s="5"/>
      <c r="I163" s="5"/>
    </row>
    <row r="164" spans="1:9" x14ac:dyDescent="0.25">
      <c r="A164" s="1">
        <v>43922</v>
      </c>
      <c r="B164" s="5">
        <v>6.5642272500000001</v>
      </c>
      <c r="C164" s="5">
        <v>16.217449532</v>
      </c>
      <c r="D164" s="5">
        <v>2.4389350043000002</v>
      </c>
      <c r="E164" s="5">
        <v>32.746398278000001</v>
      </c>
      <c r="F164" s="5">
        <v>12.229082431</v>
      </c>
      <c r="G164" s="5">
        <v>28.736574171000001</v>
      </c>
      <c r="H164" s="5"/>
      <c r="I164" s="5"/>
    </row>
    <row r="165" spans="1:9" x14ac:dyDescent="0.25">
      <c r="A165" s="1">
        <v>43952</v>
      </c>
      <c r="B165" s="5">
        <v>5.0101208210000001</v>
      </c>
      <c r="C165" s="5">
        <v>13.995381437000001</v>
      </c>
      <c r="D165" s="5">
        <v>1.7298779664999999</v>
      </c>
      <c r="E165" s="5">
        <v>32.332323092000003</v>
      </c>
      <c r="F165" s="5">
        <v>12.428615012</v>
      </c>
      <c r="G165" s="5">
        <v>26.473004251999999</v>
      </c>
      <c r="H165" s="5"/>
      <c r="I165" s="5"/>
    </row>
    <row r="166" spans="1:9" x14ac:dyDescent="0.25">
      <c r="A166" s="1">
        <v>43983</v>
      </c>
      <c r="B166" s="5">
        <v>5.4473377006000003</v>
      </c>
      <c r="C166" s="5">
        <v>15.747681017</v>
      </c>
      <c r="D166" s="5">
        <v>1.7806791595</v>
      </c>
      <c r="E166" s="5">
        <v>32.159045053</v>
      </c>
      <c r="F166" s="5">
        <v>12.097191741</v>
      </c>
      <c r="G166" s="5">
        <v>27.397598663</v>
      </c>
      <c r="H166" s="5"/>
      <c r="I166" s="5"/>
    </row>
    <row r="167" spans="1:9" x14ac:dyDescent="0.25">
      <c r="A167" s="1">
        <v>44013</v>
      </c>
      <c r="B167" s="5">
        <v>4.9529568622999998</v>
      </c>
      <c r="C167" s="5">
        <v>15.638434884</v>
      </c>
      <c r="D167" s="5">
        <v>2.1357227711000002</v>
      </c>
      <c r="E167" s="5">
        <v>33.107405503000003</v>
      </c>
      <c r="F167" s="5">
        <v>11.660931558</v>
      </c>
      <c r="G167" s="5">
        <v>27.081709712999999</v>
      </c>
      <c r="H167" s="5"/>
      <c r="I167" s="5"/>
    </row>
    <row r="168" spans="1:9" x14ac:dyDescent="0.25">
      <c r="A168" s="1">
        <v>44044</v>
      </c>
      <c r="B168" s="5">
        <v>5.0932916540999997</v>
      </c>
      <c r="C168" s="5">
        <v>16.010231624999999</v>
      </c>
      <c r="D168" s="5">
        <v>2.4616908079000002</v>
      </c>
      <c r="E168" s="5">
        <v>33.540779889</v>
      </c>
      <c r="F168" s="5">
        <v>11.591433029999999</v>
      </c>
      <c r="G168" s="5">
        <v>26.672798800999999</v>
      </c>
      <c r="H168" s="5"/>
      <c r="I168" s="5"/>
    </row>
    <row r="169" spans="1:9" x14ac:dyDescent="0.25">
      <c r="A169" s="1">
        <v>44075</v>
      </c>
      <c r="B169" s="5">
        <v>5.3586243401999996</v>
      </c>
      <c r="C169" s="5">
        <v>16.453566142</v>
      </c>
      <c r="D169" s="5">
        <v>2.6412525141000001</v>
      </c>
      <c r="E169" s="5">
        <v>32.674290384000003</v>
      </c>
      <c r="F169" s="5">
        <v>11.744819375000001</v>
      </c>
      <c r="G169" s="5">
        <v>27.162347243999999</v>
      </c>
      <c r="H169" s="5"/>
      <c r="I169" s="5"/>
    </row>
    <row r="170" spans="1:9" x14ac:dyDescent="0.25">
      <c r="A170" s="1">
        <v>44105</v>
      </c>
      <c r="B170" s="5">
        <v>4.8593508263</v>
      </c>
      <c r="C170" s="5">
        <v>15.987059858</v>
      </c>
      <c r="D170" s="5">
        <v>2.7083916283999998</v>
      </c>
      <c r="E170" s="5">
        <v>32.971695271999998</v>
      </c>
      <c r="F170" s="5">
        <v>11.802963095999999</v>
      </c>
      <c r="G170" s="5">
        <v>26.407732869</v>
      </c>
      <c r="H170" s="5"/>
      <c r="I170" s="5"/>
    </row>
    <row r="171" spans="1:9" x14ac:dyDescent="0.25">
      <c r="A171" s="1">
        <v>44136</v>
      </c>
      <c r="B171" s="5">
        <v>4.8032683091999999</v>
      </c>
      <c r="C171" s="5">
        <v>16.070225615999998</v>
      </c>
      <c r="D171" s="5">
        <v>2.7150298291000001</v>
      </c>
      <c r="E171" s="5">
        <v>34.067435005999997</v>
      </c>
      <c r="F171" s="5">
        <v>12.366884412999999</v>
      </c>
      <c r="G171" s="5">
        <v>26.907590160000002</v>
      </c>
      <c r="H171" s="5"/>
      <c r="I171" s="5"/>
    </row>
    <row r="172" spans="1:9" x14ac:dyDescent="0.25">
      <c r="A172" s="1">
        <v>44166</v>
      </c>
      <c r="B172" s="5">
        <v>4.8319397428000004</v>
      </c>
      <c r="C172" s="5">
        <v>15.90270297</v>
      </c>
      <c r="D172" s="5">
        <v>2.7354078657000001</v>
      </c>
      <c r="E172" s="5">
        <v>34.806672395</v>
      </c>
      <c r="F172" s="5">
        <v>12.594586035000001</v>
      </c>
      <c r="G172" s="5">
        <v>26.503594218</v>
      </c>
      <c r="H172" s="5"/>
      <c r="I172" s="5"/>
    </row>
    <row r="173" spans="1:9" x14ac:dyDescent="0.25">
      <c r="A173" s="1">
        <v>44197</v>
      </c>
      <c r="B173" s="5">
        <v>4.7592349101</v>
      </c>
      <c r="C173" s="5">
        <v>15.980370785</v>
      </c>
      <c r="D173" s="5">
        <v>2.7178672425000001</v>
      </c>
      <c r="E173" s="5">
        <v>34.547005878999997</v>
      </c>
      <c r="F173" s="5">
        <v>12.700298524999999</v>
      </c>
      <c r="G173" s="5">
        <v>26.133932335000001</v>
      </c>
      <c r="H173" s="5"/>
      <c r="I173" s="5"/>
    </row>
    <row r="174" spans="1:9" x14ac:dyDescent="0.25">
      <c r="A174" s="1">
        <v>44228</v>
      </c>
      <c r="B174" s="5">
        <v>4.3135954149</v>
      </c>
      <c r="C174" s="5">
        <v>13.068113990000001</v>
      </c>
      <c r="D174" s="5">
        <v>2.5379401432000002</v>
      </c>
      <c r="E174" s="5">
        <v>34.193104876</v>
      </c>
      <c r="F174" s="5">
        <v>11.337776549999999</v>
      </c>
      <c r="G174" s="5">
        <v>24.002469025</v>
      </c>
      <c r="H174" s="5"/>
      <c r="I174" s="5"/>
    </row>
    <row r="175" spans="1:9" x14ac:dyDescent="0.25">
      <c r="A175" s="1">
        <v>44256</v>
      </c>
      <c r="B175" s="5">
        <v>5.2667270238999997</v>
      </c>
      <c r="C175" s="5">
        <v>16.328206819999998</v>
      </c>
      <c r="D175" s="5">
        <v>2.7201447551000002</v>
      </c>
      <c r="E175" s="5">
        <v>34.169765810000001</v>
      </c>
      <c r="F175" s="5">
        <v>13.042593159999999</v>
      </c>
      <c r="G175" s="5">
        <v>26.222304365999999</v>
      </c>
      <c r="H175" s="5"/>
      <c r="I175" s="5"/>
    </row>
    <row r="176" spans="1:9" x14ac:dyDescent="0.25">
      <c r="A176" s="1">
        <v>44287</v>
      </c>
      <c r="B176" s="5">
        <v>5.2417518977000004</v>
      </c>
      <c r="C176" s="5">
        <v>17.21376364</v>
      </c>
      <c r="D176" s="5">
        <v>2.7936322326999998</v>
      </c>
      <c r="E176" s="5">
        <v>34.003788155999999</v>
      </c>
      <c r="F176" s="5">
        <v>13.176679689</v>
      </c>
      <c r="G176" s="5">
        <v>26.213017718</v>
      </c>
      <c r="H176" s="5"/>
      <c r="I176" s="5"/>
    </row>
    <row r="177" spans="1:9" x14ac:dyDescent="0.25">
      <c r="A177" s="1">
        <v>44317</v>
      </c>
      <c r="B177" s="5">
        <v>5.2719586457999998</v>
      </c>
      <c r="C177" s="5">
        <v>17.173939495999999</v>
      </c>
      <c r="D177" s="5">
        <v>2.7831378351999998</v>
      </c>
      <c r="E177" s="5">
        <v>33.953702335999999</v>
      </c>
      <c r="F177" s="5">
        <v>13.147685364000001</v>
      </c>
      <c r="G177" s="5">
        <v>26.280060194000001</v>
      </c>
      <c r="H177" s="5"/>
      <c r="I177" s="5"/>
    </row>
    <row r="178" spans="1:9" x14ac:dyDescent="0.25">
      <c r="A178" s="1">
        <v>44348</v>
      </c>
      <c r="B178" s="5">
        <v>5.1865575811999998</v>
      </c>
      <c r="C178" s="5">
        <v>17.207407480000001</v>
      </c>
      <c r="D178" s="5">
        <v>2.7765325454999998</v>
      </c>
      <c r="E178" s="5">
        <v>34.054398558999999</v>
      </c>
      <c r="F178" s="5">
        <v>13.412732954000001</v>
      </c>
      <c r="G178" s="5">
        <v>25.697004213</v>
      </c>
      <c r="H178" s="5"/>
      <c r="I178" s="5"/>
    </row>
    <row r="179" spans="1:9" x14ac:dyDescent="0.25">
      <c r="A179" s="1">
        <v>44378</v>
      </c>
      <c r="B179" s="5">
        <v>5.2219368793000003</v>
      </c>
      <c r="C179" s="5">
        <v>17.686767095</v>
      </c>
      <c r="D179" s="5">
        <v>2.6128979419</v>
      </c>
      <c r="E179" s="5">
        <v>33.831906009999997</v>
      </c>
      <c r="F179" s="5">
        <v>13.927236148</v>
      </c>
      <c r="G179" s="5">
        <v>26.021384958999999</v>
      </c>
      <c r="H179" s="5"/>
      <c r="I179" s="5"/>
    </row>
    <row r="180" spans="1:9" x14ac:dyDescent="0.25">
      <c r="A180" s="1">
        <v>44409</v>
      </c>
      <c r="B180" s="5">
        <v>5.1830490494000001</v>
      </c>
      <c r="C180" s="5">
        <v>17.936317867</v>
      </c>
      <c r="D180" s="5">
        <v>2.7533421574000001</v>
      </c>
      <c r="E180" s="5">
        <v>34.534569544</v>
      </c>
      <c r="F180" s="5">
        <v>13.741334627000001</v>
      </c>
      <c r="G180" s="5">
        <v>25.739160947999999</v>
      </c>
      <c r="H180" s="5"/>
      <c r="I180" s="5"/>
    </row>
    <row r="181" spans="1:9" x14ac:dyDescent="0.25">
      <c r="A181" s="1">
        <v>44440</v>
      </c>
      <c r="B181" s="5">
        <v>5.4349468343999998</v>
      </c>
      <c r="C181" s="5">
        <v>18.371988354999999</v>
      </c>
      <c r="D181" s="5">
        <v>2.8723303482000002</v>
      </c>
      <c r="E181" s="5">
        <v>34.472690710000002</v>
      </c>
      <c r="F181" s="5">
        <v>14.133833249</v>
      </c>
      <c r="G181" s="5">
        <v>26.076643836999999</v>
      </c>
      <c r="H181" s="5"/>
      <c r="I181" s="5"/>
    </row>
    <row r="182" spans="1:9" x14ac:dyDescent="0.25">
      <c r="A182" s="1">
        <v>44470</v>
      </c>
      <c r="B182" s="5">
        <v>5.4718517755000002</v>
      </c>
      <c r="C182" s="5">
        <v>18.392893009000002</v>
      </c>
      <c r="D182" s="5">
        <v>2.8590634931999999</v>
      </c>
      <c r="E182" s="5">
        <v>34.923251213999997</v>
      </c>
      <c r="F182" s="5">
        <v>14.274891231</v>
      </c>
      <c r="G182" s="5">
        <v>26.268210568000001</v>
      </c>
      <c r="H182" s="5"/>
      <c r="I182" s="5"/>
    </row>
    <row r="183" spans="1:9" x14ac:dyDescent="0.25">
      <c r="A183" s="1">
        <v>44501</v>
      </c>
      <c r="B183" s="5">
        <v>5.4698235228999996</v>
      </c>
      <c r="C183" s="5">
        <v>18.397136959000001</v>
      </c>
      <c r="D183" s="5">
        <v>2.9380071515999999</v>
      </c>
      <c r="E183" s="5">
        <v>35.355470547000003</v>
      </c>
      <c r="F183" s="5">
        <v>14.752152834</v>
      </c>
      <c r="G183" s="5">
        <v>26.172075652</v>
      </c>
      <c r="H183" s="5"/>
      <c r="I183" s="5"/>
    </row>
    <row r="184" spans="1:9" x14ac:dyDescent="0.25">
      <c r="A184" s="1">
        <v>44531</v>
      </c>
      <c r="B184" s="5">
        <v>5.5689580209000002</v>
      </c>
      <c r="C184" s="5">
        <v>18.682620580999998</v>
      </c>
      <c r="D184" s="5">
        <v>2.8624892986999999</v>
      </c>
      <c r="E184" s="5">
        <v>35.933969619999999</v>
      </c>
      <c r="F184" s="5">
        <v>14.908823418000001</v>
      </c>
      <c r="G184" s="5">
        <v>25.972880997000001</v>
      </c>
      <c r="H184" s="5"/>
      <c r="I184" s="5"/>
    </row>
    <row r="185" spans="1:9" x14ac:dyDescent="0.25">
      <c r="A185" s="1">
        <v>44562</v>
      </c>
      <c r="B185" s="5">
        <v>5.2535367145</v>
      </c>
      <c r="C185" s="5">
        <v>17.905449059999999</v>
      </c>
      <c r="D185" s="5">
        <v>2.6573199527</v>
      </c>
      <c r="E185" s="5">
        <v>34.730093351999997</v>
      </c>
      <c r="F185" s="5">
        <v>14.618170487</v>
      </c>
      <c r="G185" s="5">
        <v>24.961301402</v>
      </c>
      <c r="H185" s="5"/>
      <c r="I185" s="5"/>
    </row>
    <row r="186" spans="1:9" x14ac:dyDescent="0.25">
      <c r="A186" s="1">
        <v>44593</v>
      </c>
      <c r="B186" s="5">
        <v>5.6633159694000001</v>
      </c>
      <c r="C186" s="5">
        <v>18.601578267000001</v>
      </c>
      <c r="D186" s="5">
        <v>2.7412822076999999</v>
      </c>
      <c r="E186" s="5">
        <v>34.110921939000001</v>
      </c>
      <c r="F186" s="5">
        <v>14.843870517999999</v>
      </c>
      <c r="G186" s="5">
        <v>25.187138241</v>
      </c>
      <c r="H186" s="5"/>
      <c r="I186" s="5"/>
    </row>
    <row r="187" spans="1:9" x14ac:dyDescent="0.25">
      <c r="A187" s="1">
        <v>44621</v>
      </c>
      <c r="B187" s="5">
        <v>5.7450117886000003</v>
      </c>
      <c r="C187" s="5">
        <v>19.601055427999999</v>
      </c>
      <c r="D187" s="5">
        <v>2.8788176786999999</v>
      </c>
      <c r="E187" s="5">
        <v>34.181500819</v>
      </c>
      <c r="F187" s="5">
        <v>14.651886694</v>
      </c>
      <c r="G187" s="5">
        <v>25.771405010999999</v>
      </c>
      <c r="H187" s="5"/>
      <c r="I187" s="5"/>
    </row>
    <row r="188" spans="1:9" x14ac:dyDescent="0.25">
      <c r="A188" s="1">
        <v>44652</v>
      </c>
      <c r="B188" s="5">
        <v>5.9259985829000001</v>
      </c>
      <c r="C188" s="5">
        <v>20.11496013</v>
      </c>
      <c r="D188" s="5">
        <v>2.3220594418</v>
      </c>
      <c r="E188" s="5">
        <v>34.232682685</v>
      </c>
      <c r="F188" s="5">
        <v>15.159080922999999</v>
      </c>
      <c r="G188" s="5">
        <v>26.027184902999998</v>
      </c>
      <c r="H188" s="5"/>
      <c r="I188" s="5"/>
    </row>
    <row r="189" spans="1:9" x14ac:dyDescent="0.25">
      <c r="A189" s="1">
        <v>44682</v>
      </c>
      <c r="B189" s="5">
        <v>5.9442846133999998</v>
      </c>
      <c r="C189" s="5">
        <v>19.801865673999998</v>
      </c>
      <c r="D189" s="5">
        <v>2.6535335056</v>
      </c>
      <c r="E189" s="5">
        <v>34.544664222000002</v>
      </c>
      <c r="F189" s="5">
        <v>15.329734044</v>
      </c>
      <c r="G189" s="5">
        <v>25.778337296</v>
      </c>
      <c r="H189" s="5"/>
      <c r="I189" s="5"/>
    </row>
    <row r="190" spans="1:9" x14ac:dyDescent="0.25">
      <c r="A190" s="1">
        <v>44713</v>
      </c>
      <c r="B190" s="5">
        <v>6.0838476678999998</v>
      </c>
      <c r="C190" s="5">
        <v>19.699675307</v>
      </c>
      <c r="D190" s="5">
        <v>2.9164566460999999</v>
      </c>
      <c r="E190" s="5">
        <v>34.518264201000001</v>
      </c>
      <c r="F190" s="5">
        <v>15.224357158</v>
      </c>
      <c r="G190" s="5">
        <v>25.853132352999999</v>
      </c>
      <c r="H190" s="5"/>
      <c r="I190" s="5"/>
    </row>
    <row r="191" spans="1:9" x14ac:dyDescent="0.25">
      <c r="A191" s="1">
        <v>44743</v>
      </c>
      <c r="B191" s="5">
        <v>5.8898075446</v>
      </c>
      <c r="C191" s="5">
        <v>20.108214214</v>
      </c>
      <c r="D191" s="5">
        <v>2.9506850670000002</v>
      </c>
      <c r="E191" s="5">
        <v>35.014637092000001</v>
      </c>
      <c r="F191" s="5">
        <v>15.285592181</v>
      </c>
      <c r="G191" s="5">
        <v>25.902934868999999</v>
      </c>
      <c r="H191" s="5"/>
      <c r="I191" s="5"/>
    </row>
    <row r="192" spans="1:9" x14ac:dyDescent="0.25">
      <c r="A192" s="1">
        <v>44774</v>
      </c>
      <c r="B192" s="5">
        <v>6.0361742001999996</v>
      </c>
      <c r="C192" s="5">
        <v>20.599765355999999</v>
      </c>
      <c r="D192" s="5">
        <v>2.9383762040999999</v>
      </c>
      <c r="E192" s="5">
        <v>34.817469201999998</v>
      </c>
      <c r="F192" s="5">
        <v>15.472014965</v>
      </c>
      <c r="G192" s="5">
        <v>25.940716201000001</v>
      </c>
      <c r="H192" s="5"/>
      <c r="I192" s="5"/>
    </row>
    <row r="193" spans="1:9" x14ac:dyDescent="0.25">
      <c r="A193" s="1">
        <v>44805</v>
      </c>
      <c r="B193" s="5">
        <v>6.1255067819000004</v>
      </c>
      <c r="C193" s="5">
        <v>21.280304127000001</v>
      </c>
      <c r="D193" s="5">
        <v>3.0644810377999998</v>
      </c>
      <c r="E193" s="5">
        <v>34.899155436999997</v>
      </c>
      <c r="F193" s="5">
        <v>15.897161787</v>
      </c>
      <c r="G193" s="5">
        <v>26.241357494999999</v>
      </c>
      <c r="H193" s="5"/>
      <c r="I193" s="5"/>
    </row>
    <row r="194" spans="1:9" x14ac:dyDescent="0.25">
      <c r="A194" s="1">
        <v>44835</v>
      </c>
      <c r="B194" s="5">
        <v>5.9865805589000001</v>
      </c>
      <c r="C194" s="5">
        <v>21.090700322</v>
      </c>
      <c r="D194" s="5">
        <v>3.0443350983999999</v>
      </c>
      <c r="E194" s="5">
        <v>34.789414518999997</v>
      </c>
      <c r="F194" s="5">
        <v>16.345116133000001</v>
      </c>
      <c r="G194" s="5">
        <v>26.045304982000001</v>
      </c>
      <c r="H194" s="5"/>
      <c r="I194" s="5"/>
    </row>
    <row r="195" spans="1:9" x14ac:dyDescent="0.25">
      <c r="A195" s="1">
        <v>44866</v>
      </c>
      <c r="B195" s="5">
        <v>6.1417138360000001</v>
      </c>
      <c r="C195" s="5">
        <v>21.060951008</v>
      </c>
      <c r="D195" s="5">
        <v>2.8985768636000002</v>
      </c>
      <c r="E195" s="5">
        <v>34.933806257000001</v>
      </c>
      <c r="F195" s="5">
        <v>16.466456652000002</v>
      </c>
      <c r="G195" s="5">
        <v>25.901962051000002</v>
      </c>
      <c r="H195" s="5"/>
      <c r="I195" s="5"/>
    </row>
    <row r="196" spans="1:9" x14ac:dyDescent="0.25">
      <c r="A196" s="1">
        <v>44896</v>
      </c>
      <c r="B196" s="5">
        <v>6.3920795104000003</v>
      </c>
      <c r="C196" s="5">
        <v>21.008722275</v>
      </c>
      <c r="D196" s="5">
        <v>2.5126824422</v>
      </c>
      <c r="E196" s="5">
        <v>34.395364137000001</v>
      </c>
      <c r="F196" s="5">
        <v>16.220469244</v>
      </c>
      <c r="G196" s="5">
        <v>25.218875939</v>
      </c>
      <c r="H196" s="5"/>
      <c r="I196" s="5"/>
    </row>
    <row r="197" spans="1:9" x14ac:dyDescent="0.25">
      <c r="A197" s="1">
        <v>44927</v>
      </c>
      <c r="B197" s="5">
        <v>6.2989276798000002</v>
      </c>
      <c r="C197" s="5">
        <v>21.308843543999998</v>
      </c>
      <c r="D197" s="5">
        <v>2.7172443985000001</v>
      </c>
      <c r="E197" s="5">
        <v>35.546893722</v>
      </c>
      <c r="F197" s="5">
        <v>16.356246675000001</v>
      </c>
      <c r="G197" s="5">
        <v>25.630585916000001</v>
      </c>
      <c r="H197" s="5"/>
      <c r="I197" s="5"/>
    </row>
    <row r="198" spans="1:9" x14ac:dyDescent="0.25">
      <c r="A198" s="1">
        <v>44958</v>
      </c>
      <c r="B198" s="5">
        <v>6.5355195148999998</v>
      </c>
      <c r="C198" s="5">
        <v>21.268378477999999</v>
      </c>
      <c r="D198" s="5">
        <v>2.9089720033000002</v>
      </c>
      <c r="E198" s="5">
        <v>35.138752029000003</v>
      </c>
      <c r="F198" s="5">
        <v>16.976156832000001</v>
      </c>
      <c r="G198" s="5">
        <v>24.806578286000001</v>
      </c>
      <c r="H198" s="5"/>
      <c r="I198" s="5"/>
    </row>
    <row r="199" spans="1:9" x14ac:dyDescent="0.25">
      <c r="A199" s="1">
        <v>44986</v>
      </c>
      <c r="B199" s="5">
        <v>6.6621305060999996</v>
      </c>
      <c r="C199" s="5">
        <v>22.30759617</v>
      </c>
      <c r="D199" s="5">
        <v>2.9371934696999999</v>
      </c>
      <c r="E199" s="5">
        <v>35.355058780999997</v>
      </c>
      <c r="F199" s="5">
        <v>16.590256124</v>
      </c>
      <c r="G199" s="5">
        <v>25.424087529000001</v>
      </c>
      <c r="H199" s="5"/>
      <c r="I199" s="5"/>
    </row>
    <row r="200" spans="1:9" x14ac:dyDescent="0.25">
      <c r="A200" s="1">
        <v>45017</v>
      </c>
      <c r="B200" s="5">
        <v>6.4890242967000002</v>
      </c>
      <c r="C200" s="5">
        <v>22.511019602000001</v>
      </c>
      <c r="D200" s="5">
        <v>3.0021263051</v>
      </c>
      <c r="E200" s="5">
        <v>34.860631754000003</v>
      </c>
      <c r="F200" s="5">
        <v>16.450177932999999</v>
      </c>
      <c r="G200" s="5">
        <v>25.097553441999999</v>
      </c>
      <c r="H200" s="5"/>
      <c r="I200" s="5"/>
    </row>
    <row r="201" spans="1:9" x14ac:dyDescent="0.25">
      <c r="A201" s="1">
        <v>45047</v>
      </c>
      <c r="B201" s="5">
        <v>6.6682269184000003</v>
      </c>
      <c r="C201" s="5">
        <v>22.605663267000001</v>
      </c>
      <c r="D201" s="5">
        <v>3.0354054969000002</v>
      </c>
      <c r="E201" s="5">
        <v>35.165064706999999</v>
      </c>
      <c r="F201" s="5">
        <v>17.283879549000002</v>
      </c>
      <c r="G201" s="5">
        <v>25.125405223000001</v>
      </c>
      <c r="H201" s="5"/>
      <c r="I201" s="5"/>
    </row>
    <row r="202" spans="1:9" x14ac:dyDescent="0.25">
      <c r="A202" s="1">
        <v>45078</v>
      </c>
      <c r="B202" s="5">
        <v>6.6882374689999997</v>
      </c>
      <c r="C202" s="5">
        <v>22.402587512</v>
      </c>
      <c r="D202" s="5">
        <v>3.1143819264000001</v>
      </c>
      <c r="E202" s="5">
        <v>35.414139753000001</v>
      </c>
      <c r="F202" s="5">
        <v>16.560431231999999</v>
      </c>
      <c r="G202" s="5">
        <v>25.276988773999999</v>
      </c>
      <c r="H202" s="5"/>
      <c r="I202" s="5"/>
    </row>
    <row r="203" spans="1:9" x14ac:dyDescent="0.25">
      <c r="A203" s="1">
        <v>45108</v>
      </c>
      <c r="B203" s="5">
        <v>6.6753504639000001</v>
      </c>
      <c r="C203" s="5">
        <v>22.699773416999999</v>
      </c>
      <c r="D203" s="5">
        <v>3.2033663344000001</v>
      </c>
      <c r="E203" s="5">
        <v>35.516124124000001</v>
      </c>
      <c r="F203" s="5">
        <v>16.654998479</v>
      </c>
      <c r="G203" s="5">
        <v>24.950774279000001</v>
      </c>
      <c r="H203" s="5"/>
      <c r="I203" s="5"/>
    </row>
    <row r="204" spans="1:9" x14ac:dyDescent="0.25">
      <c r="A204" s="1">
        <v>45139</v>
      </c>
      <c r="B204" s="5">
        <v>6.6489074870999998</v>
      </c>
      <c r="C204" s="5">
        <v>23.262735373000002</v>
      </c>
      <c r="D204" s="5">
        <v>3.2202355014999999</v>
      </c>
      <c r="E204" s="5">
        <v>35.496746360000003</v>
      </c>
      <c r="F204" s="5">
        <v>16.732087684</v>
      </c>
      <c r="G204" s="5">
        <v>25.164900498000002</v>
      </c>
      <c r="H204" s="5"/>
      <c r="I204" s="5"/>
    </row>
    <row r="205" spans="1:9" x14ac:dyDescent="0.25">
      <c r="A205" s="1">
        <v>45170</v>
      </c>
      <c r="B205" s="5">
        <v>6.7842018707999996</v>
      </c>
      <c r="C205" s="5">
        <v>23.351921440000002</v>
      </c>
      <c r="D205" s="5">
        <v>3.3169503871999999</v>
      </c>
      <c r="E205" s="5">
        <v>35.127576955999999</v>
      </c>
      <c r="F205" s="5">
        <v>16.658210295</v>
      </c>
      <c r="G205" s="5">
        <v>25.241772384000001</v>
      </c>
      <c r="H205" s="5"/>
      <c r="I205" s="5"/>
    </row>
    <row r="206" spans="1:9" x14ac:dyDescent="0.25">
      <c r="A206" s="1">
        <v>45200</v>
      </c>
      <c r="B206" s="5">
        <v>6.7740204713000001</v>
      </c>
      <c r="C206" s="5">
        <v>23.388020509</v>
      </c>
      <c r="D206" s="5">
        <v>3.2751846991</v>
      </c>
      <c r="E206" s="5">
        <v>35.345236284000002</v>
      </c>
      <c r="F206" s="5">
        <v>16.314818438</v>
      </c>
      <c r="G206" s="5">
        <v>25.308590567</v>
      </c>
      <c r="H206" s="5"/>
      <c r="I206" s="5"/>
    </row>
    <row r="207" spans="1:9" x14ac:dyDescent="0.25">
      <c r="A207" s="1">
        <v>45231</v>
      </c>
      <c r="B207" s="5">
        <v>6.7982749122000001</v>
      </c>
      <c r="C207" s="5">
        <v>23.927121755000002</v>
      </c>
      <c r="D207" s="5">
        <v>3.3273710694999998</v>
      </c>
      <c r="E207" s="5">
        <v>36.499496389999997</v>
      </c>
      <c r="F207" s="5">
        <v>16.074326847999998</v>
      </c>
      <c r="G207" s="5">
        <v>25.404442358000001</v>
      </c>
      <c r="H207" s="5"/>
      <c r="I207" s="5"/>
    </row>
    <row r="208" spans="1:9" x14ac:dyDescent="0.25">
      <c r="A208" s="1">
        <v>45261</v>
      </c>
      <c r="B208" s="5">
        <v>6.8107244994</v>
      </c>
      <c r="C208" s="5">
        <v>24.480932641999999</v>
      </c>
      <c r="D208" s="5">
        <v>3.4031031611999998</v>
      </c>
      <c r="E208" s="5">
        <v>36.609922134999998</v>
      </c>
      <c r="F208" s="5">
        <v>15.360935957000001</v>
      </c>
      <c r="G208" s="5">
        <v>25.282446122</v>
      </c>
      <c r="H208" s="5"/>
      <c r="I208" s="5"/>
    </row>
    <row r="209" spans="1:9" x14ac:dyDescent="0.25">
      <c r="A209" s="1">
        <v>45292</v>
      </c>
      <c r="B209" s="5">
        <v>6.8109111603999999</v>
      </c>
      <c r="C209" s="5">
        <v>22.599623714</v>
      </c>
      <c r="D209" s="5">
        <v>2.9291795644</v>
      </c>
      <c r="E209" s="5">
        <v>36.544175822</v>
      </c>
      <c r="F209" s="5">
        <v>15.505569660999999</v>
      </c>
      <c r="G209" s="5">
        <v>24.767137427000002</v>
      </c>
      <c r="H209" s="5"/>
      <c r="I209" s="5"/>
    </row>
    <row r="210" spans="1:9" x14ac:dyDescent="0.25">
      <c r="A210" s="1">
        <v>45323</v>
      </c>
      <c r="B210" s="5">
        <v>7.0933674019000001</v>
      </c>
      <c r="C210" s="5">
        <v>23.676970494999999</v>
      </c>
      <c r="D210" s="5">
        <v>3.2894403048999998</v>
      </c>
      <c r="E210" s="5">
        <v>36.787626232000001</v>
      </c>
      <c r="F210" s="5">
        <v>15.984414489000001</v>
      </c>
      <c r="G210" s="5">
        <v>25.603601183999999</v>
      </c>
      <c r="H210" s="5"/>
      <c r="I210" s="5"/>
    </row>
    <row r="211" spans="1:9" x14ac:dyDescent="0.25">
      <c r="A211" s="1">
        <v>45352</v>
      </c>
      <c r="B211" s="5">
        <v>6.9933078279999998</v>
      </c>
      <c r="C211" s="5">
        <v>24.059986882</v>
      </c>
      <c r="D211" s="5">
        <v>3.2292553068999998</v>
      </c>
      <c r="E211" s="5">
        <v>34.521064334000002</v>
      </c>
      <c r="F211" s="5">
        <v>15.366656425</v>
      </c>
      <c r="G211" s="5">
        <v>25.383820859</v>
      </c>
      <c r="H211" s="5"/>
      <c r="I211" s="5"/>
    </row>
    <row r="212" spans="1:9" x14ac:dyDescent="0.25">
      <c r="A212" s="1">
        <v>45383</v>
      </c>
      <c r="B212" s="5">
        <v>6.7750429418999998</v>
      </c>
      <c r="C212" s="5">
        <v>24.108898243999999</v>
      </c>
      <c r="D212" s="5">
        <v>3.3168426615</v>
      </c>
      <c r="E212" s="5">
        <v>34.659017179000003</v>
      </c>
      <c r="F212" s="5">
        <v>14.529281888</v>
      </c>
      <c r="G212" s="5">
        <v>25.330471434</v>
      </c>
      <c r="H212" s="5"/>
      <c r="I212" s="5"/>
    </row>
    <row r="213" spans="1:9" x14ac:dyDescent="0.25">
      <c r="A213" s="1">
        <v>45413</v>
      </c>
      <c r="B213" s="5">
        <v>7.2627050732000002</v>
      </c>
      <c r="C213" s="5">
        <v>24.292979318</v>
      </c>
      <c r="D213" s="5">
        <v>3.3439931109000001</v>
      </c>
      <c r="E213" s="5">
        <v>34.642757609</v>
      </c>
      <c r="F213" s="5">
        <v>13.987594359999999</v>
      </c>
      <c r="G213" s="5">
        <v>25.33260443</v>
      </c>
      <c r="H213" s="5"/>
      <c r="I213" s="5"/>
    </row>
    <row r="214" spans="1:9" x14ac:dyDescent="0.25">
      <c r="A214" s="1">
        <v>45444</v>
      </c>
      <c r="B214" s="5">
        <v>6.9734952549000004</v>
      </c>
      <c r="C214" s="5">
        <v>24.955746858000001</v>
      </c>
      <c r="D214" s="5">
        <v>3.3251973945</v>
      </c>
      <c r="E214" s="5">
        <v>35.538318074000003</v>
      </c>
      <c r="F214" s="5">
        <v>13.965306783999999</v>
      </c>
      <c r="G214" s="5">
        <v>25.237488743</v>
      </c>
      <c r="H214" s="5"/>
      <c r="I214" s="5"/>
    </row>
    <row r="215" spans="1:9" x14ac:dyDescent="0.25">
      <c r="A215" s="1">
        <v>45474</v>
      </c>
      <c r="B215" s="5">
        <v>6.9688156228000002</v>
      </c>
      <c r="C215" s="5">
        <v>25.308865458</v>
      </c>
      <c r="D215" s="5">
        <v>3.3022299321999999</v>
      </c>
      <c r="E215" s="5">
        <v>36.205991554000001</v>
      </c>
      <c r="F215" s="5">
        <v>14.359321761</v>
      </c>
      <c r="G215" s="5">
        <v>25.049203599999998</v>
      </c>
      <c r="H215" s="5"/>
      <c r="I215" s="5"/>
    </row>
    <row r="216" spans="1:9" x14ac:dyDescent="0.25">
      <c r="A216" s="1">
        <v>45505</v>
      </c>
      <c r="B216" s="5">
        <v>6.9020033252999999</v>
      </c>
      <c r="C216" s="5">
        <v>25.745365115999999</v>
      </c>
      <c r="D216" s="5">
        <v>3.3885389958999999</v>
      </c>
      <c r="E216" s="5">
        <v>35.140828646999999</v>
      </c>
      <c r="F216" s="5">
        <v>14.311704891</v>
      </c>
      <c r="G216" s="5">
        <v>24.824798663999999</v>
      </c>
      <c r="H216" s="5"/>
      <c r="I216" s="5"/>
    </row>
    <row r="217" spans="1:9" x14ac:dyDescent="0.25">
      <c r="A217" s="1">
        <v>45536</v>
      </c>
      <c r="B217" s="5">
        <v>6.8356127678999998</v>
      </c>
      <c r="C217" s="5">
        <v>25.699919882</v>
      </c>
      <c r="D217" s="5">
        <v>3.4336085146999999</v>
      </c>
      <c r="E217" s="5">
        <v>35.044199806999998</v>
      </c>
      <c r="F217" s="5">
        <v>13.875502559999999</v>
      </c>
      <c r="G217" s="5">
        <v>24.648904009999999</v>
      </c>
      <c r="H217" s="5"/>
      <c r="I217" s="5"/>
    </row>
    <row r="218" spans="1:9" x14ac:dyDescent="0.25">
      <c r="A218" s="1">
        <v>45566</v>
      </c>
      <c r="B218" s="5">
        <v>7.1130012261999997</v>
      </c>
      <c r="C218" s="5">
        <v>26.297571090000002</v>
      </c>
      <c r="D218" s="5">
        <v>3.2732537725999999</v>
      </c>
      <c r="E218" s="5">
        <v>35.261736866</v>
      </c>
      <c r="F218" s="5">
        <v>13.854460783</v>
      </c>
      <c r="G218" s="5">
        <v>24.644505454000001</v>
      </c>
      <c r="H218" s="5"/>
      <c r="I218" s="5"/>
    </row>
    <row r="219" spans="1:9" x14ac:dyDescent="0.25">
      <c r="A219" s="1">
        <v>45597</v>
      </c>
      <c r="B219" s="5">
        <v>7.0128291358999997</v>
      </c>
      <c r="C219" s="5">
        <v>26.14099517</v>
      </c>
      <c r="D219" s="5">
        <v>3.3216782855</v>
      </c>
      <c r="E219" s="5">
        <v>35.441299864000001</v>
      </c>
      <c r="F219" s="5">
        <v>13.962169789000001</v>
      </c>
      <c r="G219" s="5">
        <v>25.123627891999998</v>
      </c>
      <c r="H219" s="5"/>
      <c r="I219" s="5"/>
    </row>
    <row r="220" spans="1:9" x14ac:dyDescent="0.25">
      <c r="A220" s="1">
        <v>45627</v>
      </c>
      <c r="B220" s="5">
        <v>6.9985749484999999</v>
      </c>
      <c r="C220" s="5">
        <v>26.542726690999999</v>
      </c>
      <c r="D220" s="5">
        <v>3.2318372242</v>
      </c>
      <c r="E220" s="5">
        <v>36.828533057999998</v>
      </c>
      <c r="F220" s="5">
        <v>13.953457261</v>
      </c>
      <c r="G220" s="5">
        <v>25.470301452000001</v>
      </c>
      <c r="H220" s="5"/>
      <c r="I220" s="5"/>
    </row>
    <row r="221" spans="1:9" x14ac:dyDescent="0.25">
      <c r="A221" s="1">
        <v>45658</v>
      </c>
      <c r="B221" s="5">
        <v>6.8624781239999999</v>
      </c>
      <c r="C221" s="5">
        <v>25.865379729000001</v>
      </c>
      <c r="D221" s="5">
        <v>3.1813818234000002</v>
      </c>
      <c r="E221" s="5">
        <v>36.043628861999998</v>
      </c>
      <c r="F221" s="5">
        <v>14.104448347</v>
      </c>
      <c r="G221" s="5">
        <v>24.959614458000001</v>
      </c>
      <c r="H221" s="5"/>
      <c r="I221" s="5"/>
    </row>
    <row r="222" spans="1:9" x14ac:dyDescent="0.25">
      <c r="A222" s="1">
        <v>45689</v>
      </c>
      <c r="B222" s="5">
        <v>7.1127729478999999</v>
      </c>
      <c r="C222" s="5">
        <v>26.251693538000001</v>
      </c>
      <c r="D222" s="5">
        <v>3.121286671</v>
      </c>
      <c r="E222" s="5">
        <v>36.394536484</v>
      </c>
      <c r="F222" s="5">
        <v>14.198102755000001</v>
      </c>
      <c r="G222" s="5">
        <v>24.846876180999999</v>
      </c>
      <c r="H222" s="5"/>
      <c r="I222" s="5"/>
    </row>
    <row r="223" spans="1:9" x14ac:dyDescent="0.25">
      <c r="A223" s="1">
        <v>45717</v>
      </c>
      <c r="B223" s="5">
        <v>7.1138631497000002</v>
      </c>
      <c r="C223" s="5">
        <v>26.893899222000002</v>
      </c>
      <c r="D223" s="5">
        <v>3.2830271727000002</v>
      </c>
      <c r="E223" s="5">
        <v>36.381854509999997</v>
      </c>
      <c r="F223" s="5">
        <v>15.646037992</v>
      </c>
      <c r="G223" s="5">
        <v>25.585167398999999</v>
      </c>
      <c r="H223" s="5"/>
      <c r="I223" s="5"/>
    </row>
    <row r="224" spans="1:9" x14ac:dyDescent="0.25">
      <c r="A224" s="1">
        <v>45748</v>
      </c>
      <c r="B224" s="5">
        <v>7.2815868192000002</v>
      </c>
      <c r="C224" s="5">
        <v>26.859207696999999</v>
      </c>
      <c r="D224" s="5">
        <v>3.3212786529999998</v>
      </c>
      <c r="E224" s="5">
        <v>36.313697009999998</v>
      </c>
      <c r="F224" s="5">
        <v>15.26849518</v>
      </c>
      <c r="G224" s="5">
        <v>25.542936204</v>
      </c>
      <c r="H224" s="5"/>
      <c r="I224" s="5"/>
    </row>
    <row r="225" spans="1:9" x14ac:dyDescent="0.25">
      <c r="A225" s="1">
        <v>45778</v>
      </c>
      <c r="B225" s="5">
        <v>7.3396197866000001</v>
      </c>
      <c r="C225" s="5">
        <v>26.972884722</v>
      </c>
      <c r="D225" s="5">
        <v>3.2372090334000001</v>
      </c>
      <c r="E225" s="5">
        <v>36.492397222000001</v>
      </c>
      <c r="F225" s="5">
        <v>15.061310013</v>
      </c>
      <c r="G225" s="5">
        <v>25.416520988999999</v>
      </c>
      <c r="H225" s="5"/>
      <c r="I225" s="5"/>
    </row>
    <row r="226" spans="1:9" x14ac:dyDescent="0.25">
      <c r="A226" s="1">
        <v>45809</v>
      </c>
      <c r="B226" s="5">
        <v>7.4572902125000002</v>
      </c>
      <c r="C226" s="5">
        <v>27.459522117999999</v>
      </c>
      <c r="D226" s="5">
        <v>3.3268834778</v>
      </c>
      <c r="E226" s="5">
        <v>37.198381617999999</v>
      </c>
      <c r="F226" s="5">
        <v>14.325426355999999</v>
      </c>
      <c r="G226" s="5">
        <v>25.441199934</v>
      </c>
      <c r="H226" s="5"/>
      <c r="I226" s="5"/>
    </row>
    <row r="227" spans="1:9" x14ac:dyDescent="0.25">
      <c r="A227" s="1">
        <v>45839</v>
      </c>
      <c r="B227" s="5">
        <v>7.5067768842999998</v>
      </c>
      <c r="C227" s="5">
        <v>28.163065473</v>
      </c>
      <c r="D227" s="5">
        <v>3.4118752465000002</v>
      </c>
      <c r="E227" s="5">
        <v>36.741809584000002</v>
      </c>
      <c r="F227" s="5">
        <v>14.770447758</v>
      </c>
      <c r="G227" s="5">
        <v>25.495454969000001</v>
      </c>
      <c r="H227" s="5"/>
      <c r="I227" s="5"/>
    </row>
    <row r="228" spans="1:9" x14ac:dyDescent="0.25">
      <c r="A228" s="1">
        <v>45870</v>
      </c>
      <c r="B228" s="5">
        <v>7.6156094949000002</v>
      </c>
      <c r="C228" s="5">
        <v>28.296940961000001</v>
      </c>
      <c r="D228" s="5">
        <v>3.4008408237999999</v>
      </c>
      <c r="E228" s="5">
        <v>36.792429941000002</v>
      </c>
      <c r="F228" s="5">
        <v>15.21239065</v>
      </c>
      <c r="G228" s="5">
        <v>25.388218303999999</v>
      </c>
      <c r="H228" s="5"/>
      <c r="I228" s="5"/>
    </row>
    <row r="229" spans="1:9" x14ac:dyDescent="0.25">
      <c r="A229" s="1">
        <v>45901</v>
      </c>
      <c r="B229" s="5">
        <v>7.6068443776999999</v>
      </c>
      <c r="C229" s="5">
        <v>28.530949532000001</v>
      </c>
      <c r="D229" s="5">
        <v>3.4287677774</v>
      </c>
      <c r="E229" s="5">
        <v>36.576589517000002</v>
      </c>
      <c r="F229" s="5">
        <v>14.773341409</v>
      </c>
      <c r="G229" s="5">
        <v>25.589780001000001</v>
      </c>
      <c r="H229" s="5"/>
      <c r="I229" s="5"/>
    </row>
    <row r="230" spans="1:9" x14ac:dyDescent="0.25">
      <c r="A230" s="1">
        <v>45931</v>
      </c>
      <c r="B230" s="5">
        <v>7.5258675850000003</v>
      </c>
      <c r="C230" s="5">
        <v>28.190211600000001</v>
      </c>
      <c r="D230" s="5">
        <v>3.4072969705</v>
      </c>
      <c r="E230" s="5">
        <v>35.932133471</v>
      </c>
      <c r="F230" s="5">
        <v>14.676996924000001</v>
      </c>
      <c r="G230" s="5">
        <v>25.642210895000002</v>
      </c>
      <c r="H230" s="5"/>
      <c r="I230" s="5"/>
    </row>
    <row r="231" spans="1:9" x14ac:dyDescent="0.25">
      <c r="A231" s="1">
        <v>45962</v>
      </c>
      <c r="B231" s="5">
        <v>7.6864792536</v>
      </c>
      <c r="C231" s="5">
        <v>28.825459855999998</v>
      </c>
      <c r="D231" s="5">
        <v>3.3793286047</v>
      </c>
      <c r="E231" s="5">
        <v>37.214294437</v>
      </c>
      <c r="F231" s="5">
        <v>15.512186302</v>
      </c>
      <c r="G231" s="5">
        <v>25.792438067999999</v>
      </c>
      <c r="H231" s="5"/>
      <c r="I231" s="5"/>
    </row>
    <row r="232" spans="1:9" x14ac:dyDescent="0.25">
      <c r="A232" s="1">
        <v>45992</v>
      </c>
      <c r="B232" s="5">
        <v>7.7679482769000003</v>
      </c>
      <c r="C232" s="5">
        <v>29.064601492000001</v>
      </c>
      <c r="D232" s="5">
        <v>3.1820811373</v>
      </c>
      <c r="E232" s="5">
        <v>37.475314128000001</v>
      </c>
      <c r="F232" s="5">
        <v>15.633481351</v>
      </c>
      <c r="G232" s="5">
        <v>26.215343182000002</v>
      </c>
      <c r="H232" s="5"/>
      <c r="I232" s="5"/>
    </row>
    <row r="233" spans="1:9" x14ac:dyDescent="0.25">
      <c r="A233" s="1">
        <v>46023</v>
      </c>
      <c r="B233" s="5">
        <v>7.4878889383000002</v>
      </c>
      <c r="C233" s="5">
        <v>28.049313384000001</v>
      </c>
      <c r="D233" s="5">
        <v>3.1550175184999998</v>
      </c>
      <c r="E233" s="5">
        <v>36.700801783000003</v>
      </c>
      <c r="F233" s="5">
        <v>14.82243383</v>
      </c>
      <c r="G233" s="5">
        <v>25.414200671</v>
      </c>
      <c r="H233" s="5"/>
      <c r="I233" s="5"/>
    </row>
    <row r="234" spans="1:9" x14ac:dyDescent="0.25">
      <c r="A234" s="1">
        <v>46054</v>
      </c>
      <c r="B234" s="5">
        <v>7.6998800642000003</v>
      </c>
      <c r="C234" s="5">
        <v>29.076579947999999</v>
      </c>
      <c r="D234" s="5">
        <v>3.2295268310999998</v>
      </c>
      <c r="E234" s="5">
        <v>36.879414769</v>
      </c>
      <c r="F234" s="5">
        <v>15.027139762999999</v>
      </c>
      <c r="G234" s="5">
        <v>25.976422431</v>
      </c>
      <c r="H234" s="5"/>
      <c r="I234" s="5"/>
    </row>
    <row r="235" spans="1:9" x14ac:dyDescent="0.25">
      <c r="A235" s="1">
        <v>46082</v>
      </c>
      <c r="B235" s="5">
        <v>7.7480031294999998</v>
      </c>
      <c r="C235" s="5">
        <v>28.700741347000001</v>
      </c>
      <c r="D235" s="5">
        <v>3.2915585690000002</v>
      </c>
      <c r="E235" s="5">
        <v>37.081955999000002</v>
      </c>
      <c r="F235" s="5">
        <v>15.34259005</v>
      </c>
      <c r="G235" s="5">
        <v>25.684656019999998</v>
      </c>
      <c r="H235" s="5"/>
      <c r="I235" s="5"/>
    </row>
    <row r="236" spans="1:9" x14ac:dyDescent="0.25">
      <c r="A236" s="1">
        <v>46113</v>
      </c>
      <c r="B236" s="5">
        <v>7.7395077763</v>
      </c>
      <c r="C236" s="5">
        <v>28.817618395</v>
      </c>
      <c r="D236" s="5">
        <v>3.2833746445999998</v>
      </c>
      <c r="E236" s="5">
        <v>37.134550863000001</v>
      </c>
      <c r="F236" s="5">
        <v>15.430197938999999</v>
      </c>
      <c r="G236" s="5">
        <v>25.632071134</v>
      </c>
      <c r="H236" s="5"/>
      <c r="I236" s="5"/>
    </row>
    <row r="237" spans="1:9" x14ac:dyDescent="0.25">
      <c r="A237" s="1">
        <v>46143</v>
      </c>
      <c r="B237" s="5">
        <v>7.7489479613999999</v>
      </c>
      <c r="C237" s="5">
        <v>28.933311287999999</v>
      </c>
      <c r="D237" s="5">
        <v>3.2788567033999998</v>
      </c>
      <c r="E237" s="5">
        <v>37.202316334000002</v>
      </c>
      <c r="F237" s="5">
        <v>15.574162578999999</v>
      </c>
      <c r="G237" s="5">
        <v>25.587000897999999</v>
      </c>
      <c r="H237" s="5"/>
      <c r="I237" s="5"/>
    </row>
    <row r="238" spans="1:9" x14ac:dyDescent="0.25">
      <c r="A238" s="1">
        <v>46174</v>
      </c>
      <c r="B238" s="5">
        <v>7.7691369324000004</v>
      </c>
      <c r="C238" s="5">
        <v>29.049705071999998</v>
      </c>
      <c r="D238" s="5">
        <v>3.2761045740000001</v>
      </c>
      <c r="E238" s="5">
        <v>37.262502619999999</v>
      </c>
      <c r="F238" s="5">
        <v>15.784909245</v>
      </c>
      <c r="G238" s="5">
        <v>25.539248092000001</v>
      </c>
      <c r="H238" s="5"/>
      <c r="I238" s="5"/>
    </row>
    <row r="239" spans="1:9" x14ac:dyDescent="0.25">
      <c r="A239" s="1">
        <v>46204</v>
      </c>
      <c r="B239" s="5">
        <v>7.7784066047999998</v>
      </c>
      <c r="C239" s="5">
        <v>29.175849830000001</v>
      </c>
      <c r="D239" s="5">
        <v>3.2748822817000001</v>
      </c>
      <c r="E239" s="5">
        <v>37.313717429</v>
      </c>
      <c r="F239" s="5">
        <v>16.033174385999999</v>
      </c>
      <c r="G239" s="5">
        <v>25.479259182</v>
      </c>
      <c r="H239" s="5"/>
      <c r="I239" s="5"/>
    </row>
    <row r="240" spans="1:9" x14ac:dyDescent="0.25">
      <c r="A240" s="1">
        <v>46235</v>
      </c>
      <c r="B240" s="5">
        <v>7.7714165546</v>
      </c>
      <c r="C240" s="5">
        <v>29.321601962999999</v>
      </c>
      <c r="D240" s="5">
        <v>3.2757731284</v>
      </c>
      <c r="E240" s="5">
        <v>37.365898841000003</v>
      </c>
      <c r="F240" s="5">
        <v>16.239097901000001</v>
      </c>
      <c r="G240" s="5">
        <v>25.417773054000001</v>
      </c>
      <c r="H240" s="5"/>
      <c r="I240" s="5"/>
    </row>
    <row r="241" spans="1:9" x14ac:dyDescent="0.25">
      <c r="A241" s="1">
        <v>46266</v>
      </c>
      <c r="B241" s="5">
        <v>7.7610746270000002</v>
      </c>
      <c r="C241" s="5">
        <v>29.495896070000001</v>
      </c>
      <c r="D241" s="5">
        <v>3.2778101004</v>
      </c>
      <c r="E241" s="5">
        <v>37.427568205</v>
      </c>
      <c r="F241" s="5">
        <v>16.355787020000001</v>
      </c>
      <c r="G241" s="5">
        <v>25.374914989000001</v>
      </c>
      <c r="H241" s="5"/>
      <c r="I241" s="5"/>
    </row>
    <row r="242" spans="1:9" x14ac:dyDescent="0.25">
      <c r="A242" s="1">
        <v>46296</v>
      </c>
      <c r="B242" s="5">
        <v>7.7595479935</v>
      </c>
      <c r="C242" s="5">
        <v>29.700422854999999</v>
      </c>
      <c r="D242" s="5">
        <v>3.2793764106999999</v>
      </c>
      <c r="E242" s="5">
        <v>37.507635235000002</v>
      </c>
      <c r="F242" s="5">
        <v>16.428864401999999</v>
      </c>
      <c r="G242" s="5">
        <v>25.373726715</v>
      </c>
      <c r="H242" s="5"/>
      <c r="I242" s="5"/>
    </row>
    <row r="243" spans="1:9" x14ac:dyDescent="0.25">
      <c r="A243" s="1">
        <v>46327</v>
      </c>
      <c r="B243" s="5">
        <v>7.7728098454000003</v>
      </c>
      <c r="C243" s="5">
        <v>29.945231445000001</v>
      </c>
      <c r="D243" s="5">
        <v>3.2775319542000001</v>
      </c>
      <c r="E243" s="5">
        <v>37.586484626999997</v>
      </c>
      <c r="F243" s="5">
        <v>16.490140397000001</v>
      </c>
      <c r="G243" s="5">
        <v>25.415109137000002</v>
      </c>
      <c r="H243" s="5"/>
      <c r="I243" s="5"/>
    </row>
    <row r="244" spans="1:9" x14ac:dyDescent="0.25">
      <c r="A244" s="1">
        <v>46357</v>
      </c>
      <c r="B244" s="5">
        <v>7.7969559690999999</v>
      </c>
      <c r="C244" s="5">
        <v>30.224771533999998</v>
      </c>
      <c r="D244" s="5">
        <v>3.2755199525999998</v>
      </c>
      <c r="E244" s="5">
        <v>37.626121830000002</v>
      </c>
      <c r="F244" s="5">
        <v>16.564013473999999</v>
      </c>
      <c r="G244" s="5">
        <v>25.470123521000001</v>
      </c>
      <c r="H244" s="5"/>
      <c r="I244" s="5"/>
    </row>
    <row r="245" spans="1:9" x14ac:dyDescent="0.25">
      <c r="A245" s="1">
        <v>46388</v>
      </c>
      <c r="B245" s="5">
        <v>7.8300157855999997</v>
      </c>
      <c r="C245" s="5">
        <v>30.524201598000001</v>
      </c>
      <c r="D245" s="5">
        <v>3.2806234357999999</v>
      </c>
      <c r="E245" s="5">
        <v>37.628244942999999</v>
      </c>
      <c r="F245" s="5">
        <v>16.642018357000001</v>
      </c>
      <c r="G245" s="5">
        <v>25.531328258999999</v>
      </c>
      <c r="H245" s="5"/>
      <c r="I245" s="5"/>
    </row>
    <row r="246" spans="1:9" x14ac:dyDescent="0.25">
      <c r="A246" s="1">
        <v>46419</v>
      </c>
      <c r="B246" s="5">
        <v>7.7165043850000004</v>
      </c>
      <c r="C246" s="5">
        <v>30.222784658999998</v>
      </c>
      <c r="D246" s="5">
        <v>3.1941006858000001</v>
      </c>
      <c r="E246" s="5">
        <v>36.974618182</v>
      </c>
      <c r="F246" s="5">
        <v>16.506116519999999</v>
      </c>
      <c r="G246" s="5">
        <v>25.595271876999998</v>
      </c>
      <c r="H246" s="5"/>
      <c r="I246" s="5"/>
    </row>
    <row r="247" spans="1:9" x14ac:dyDescent="0.25">
      <c r="A247" s="1">
        <v>46447</v>
      </c>
      <c r="B247" s="5">
        <v>7.9228153132000001</v>
      </c>
      <c r="C247" s="5">
        <v>31.160155051</v>
      </c>
      <c r="D247" s="5">
        <v>3.3040940853</v>
      </c>
      <c r="E247" s="5">
        <v>37.579909792000002</v>
      </c>
      <c r="F247" s="5">
        <v>16.811772177999998</v>
      </c>
      <c r="G247" s="5">
        <v>25.645633484000001</v>
      </c>
      <c r="H247" s="5"/>
      <c r="I247" s="5"/>
    </row>
    <row r="248" spans="1:9" x14ac:dyDescent="0.25">
      <c r="A248" s="1">
        <v>46478</v>
      </c>
      <c r="B248" s="5">
        <v>7.9709994933999999</v>
      </c>
      <c r="C248" s="5">
        <v>31.476610076</v>
      </c>
      <c r="D248" s="5">
        <v>3.3205438301000001</v>
      </c>
      <c r="E248" s="5">
        <v>37.560522644000002</v>
      </c>
      <c r="F248" s="5">
        <v>16.891232003999999</v>
      </c>
      <c r="G248" s="5">
        <v>25.683024833000001</v>
      </c>
      <c r="H248" s="5"/>
      <c r="I248" s="5"/>
    </row>
    <row r="249" spans="1:9" x14ac:dyDescent="0.25">
      <c r="A249" s="1">
        <v>46508</v>
      </c>
      <c r="B249" s="5">
        <v>8.0255366013000007</v>
      </c>
      <c r="C249" s="5">
        <v>31.783320537000002</v>
      </c>
      <c r="D249" s="5">
        <v>3.3393988413</v>
      </c>
      <c r="E249" s="5">
        <v>37.549204410999998</v>
      </c>
      <c r="F249" s="5">
        <v>16.979379879</v>
      </c>
      <c r="G249" s="5">
        <v>25.711632185999999</v>
      </c>
      <c r="H249" s="5"/>
      <c r="I249" s="5"/>
    </row>
    <row r="250" spans="1:9" x14ac:dyDescent="0.25">
      <c r="A250" s="1">
        <v>46539</v>
      </c>
      <c r="B250" s="5">
        <v>8.0854982412999998</v>
      </c>
      <c r="C250" s="5">
        <v>32.079463783000001</v>
      </c>
      <c r="D250" s="5">
        <v>3.3588411671</v>
      </c>
      <c r="E250" s="5">
        <v>37.544637289999997</v>
      </c>
      <c r="F250" s="5">
        <v>17.108512580999999</v>
      </c>
      <c r="G250" s="5">
        <v>25.730502837</v>
      </c>
      <c r="H250" s="5"/>
      <c r="I250" s="5"/>
    </row>
    <row r="251" spans="1:9" x14ac:dyDescent="0.25">
      <c r="A251" s="1">
        <v>46569</v>
      </c>
      <c r="B251" s="5">
        <v>8.1359113209</v>
      </c>
      <c r="C251" s="5">
        <v>32.369507755000001</v>
      </c>
      <c r="D251" s="5">
        <v>3.3790575203</v>
      </c>
      <c r="E251" s="5">
        <v>37.539299563999997</v>
      </c>
      <c r="F251" s="5">
        <v>17.267016877</v>
      </c>
      <c r="G251" s="5">
        <v>25.75540822</v>
      </c>
      <c r="H251" s="5"/>
      <c r="I251" s="5"/>
    </row>
    <row r="252" spans="1:9" x14ac:dyDescent="0.25">
      <c r="A252" s="1">
        <v>46600</v>
      </c>
      <c r="B252" s="5">
        <v>8.1784974174999991</v>
      </c>
      <c r="C252" s="5">
        <v>32.651513078000001</v>
      </c>
      <c r="D252" s="5">
        <v>3.4000808156</v>
      </c>
      <c r="E252" s="5">
        <v>37.541395377999997</v>
      </c>
      <c r="F252" s="5">
        <v>17.40521532</v>
      </c>
      <c r="G252" s="5">
        <v>25.777016195000002</v>
      </c>
      <c r="H252" s="5"/>
      <c r="I252" s="5"/>
    </row>
    <row r="253" spans="1:9" x14ac:dyDescent="0.25">
      <c r="A253" s="1">
        <v>46631</v>
      </c>
      <c r="B253" s="5">
        <v>8.2198473136000008</v>
      </c>
      <c r="C253" s="5">
        <v>32.931335382</v>
      </c>
      <c r="D253" s="5">
        <v>3.4212136487000002</v>
      </c>
      <c r="E253" s="5">
        <v>37.576618406999998</v>
      </c>
      <c r="F253" s="5">
        <v>17.487772087</v>
      </c>
      <c r="G253" s="5">
        <v>25.781449454000001</v>
      </c>
      <c r="H253" s="5"/>
      <c r="I253" s="5"/>
    </row>
    <row r="254" spans="1:9" x14ac:dyDescent="0.25">
      <c r="A254" s="1">
        <v>46661</v>
      </c>
      <c r="B254" s="5">
        <v>8.2591741355000003</v>
      </c>
      <c r="C254" s="5">
        <v>33.211346122000002</v>
      </c>
      <c r="D254" s="5">
        <v>3.4417420514999999</v>
      </c>
      <c r="E254" s="5">
        <v>37.642882165000003</v>
      </c>
      <c r="F254" s="5">
        <v>17.539686055000001</v>
      </c>
      <c r="G254" s="5">
        <v>25.803926728</v>
      </c>
      <c r="H254" s="5"/>
      <c r="I254" s="5"/>
    </row>
    <row r="255" spans="1:9" x14ac:dyDescent="0.25">
      <c r="A255" s="1">
        <v>46692</v>
      </c>
      <c r="B255" s="5">
        <v>8.3007462670999992</v>
      </c>
      <c r="C255" s="5">
        <v>33.487184820000003</v>
      </c>
      <c r="D255" s="5">
        <v>3.4608014176999999</v>
      </c>
      <c r="E255" s="5">
        <v>37.716790594999999</v>
      </c>
      <c r="F255" s="5">
        <v>17.5806471</v>
      </c>
      <c r="G255" s="5">
        <v>25.844058269000001</v>
      </c>
      <c r="H255" s="5"/>
      <c r="I255" s="5"/>
    </row>
    <row r="256" spans="1:9" x14ac:dyDescent="0.25">
      <c r="A256" s="1">
        <v>46722</v>
      </c>
      <c r="B256" s="5">
        <v>8.3500536555</v>
      </c>
      <c r="C256" s="5">
        <v>33.756448036999998</v>
      </c>
      <c r="D256" s="5">
        <v>3.4791789521999998</v>
      </c>
      <c r="E256" s="5">
        <v>37.787803234999998</v>
      </c>
      <c r="F256" s="5">
        <v>17.625969058999999</v>
      </c>
      <c r="G256" s="5">
        <v>25.886598067000001</v>
      </c>
      <c r="H256" s="5"/>
      <c r="I256" s="5"/>
    </row>
    <row r="257" spans="1:8" x14ac:dyDescent="0.25">
      <c r="A257" s="1"/>
      <c r="B257" s="5"/>
      <c r="C257" s="5"/>
      <c r="D257" s="268"/>
      <c r="G257" s="30"/>
      <c r="H257" s="13"/>
    </row>
    <row r="258" spans="1:8" x14ac:dyDescent="0.25">
      <c r="A258" s="260" t="s">
        <v>998</v>
      </c>
    </row>
    <row r="259" spans="1:8" x14ac:dyDescent="0.25">
      <c r="A259" s="23" t="str">
        <f>"Note: Petroleum product and other liquids include: gasoline, distillate fuels, hydrocarbon gas liquids, jet fuel, residual fuel oil, unfinished oils, other hydrocarbons/oxygenates, and other oils."</f>
        <v>Note: Petroleum product and other liquids include: gasoline, distillate fuels, hydrocarbon gas liquids, jet fuel, residual fuel oil, unfinished oils, other hydrocarbons/oxygenates, and other oils.</v>
      </c>
    </row>
    <row r="261" spans="1:8" x14ac:dyDescent="0.25">
      <c r="A261" s="3"/>
      <c r="B261" s="4" t="s">
        <v>328</v>
      </c>
    </row>
    <row r="262" spans="1:8" x14ac:dyDescent="0.25">
      <c r="A262" s="13">
        <v>184</v>
      </c>
      <c r="B262">
        <v>0</v>
      </c>
    </row>
    <row r="263" spans="1:8" x14ac:dyDescent="0.25">
      <c r="A263" s="13">
        <v>184</v>
      </c>
      <c r="B263">
        <v>1</v>
      </c>
    </row>
  </sheetData>
  <phoneticPr fontId="27" type="noConversion"/>
  <hyperlinks>
    <hyperlink ref="A3" location="Contents!A1" display="Return to Contents" xr:uid="{82A6DCAA-D140-4E83-AD0D-41A40A0740E3}"/>
  </hyperlinks>
  <pageMargins left="0.75" right="0.75" top="1" bottom="1" header="0.5" footer="0.5"/>
  <pageSetup scale="57" fitToHeight="2" orientation="landscape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28918-5324-4A5F-B2E2-E4E465EAB7B8}">
  <sheetPr codeName="Sheet47">
    <pageSetUpPr fitToPage="1"/>
  </sheetPr>
  <dimension ref="A1:Q263"/>
  <sheetViews>
    <sheetView zoomScaleNormal="100" workbookViewId="0"/>
  </sheetViews>
  <sheetFormatPr defaultRowHeight="13.2" x14ac:dyDescent="0.25"/>
  <cols>
    <col min="1" max="1" width="9.33203125" customWidth="1"/>
    <col min="16" max="16" width="28.33203125" customWidth="1"/>
    <col min="17" max="17" width="9.6640625" customWidth="1"/>
  </cols>
  <sheetData>
    <row r="1" spans="1:17" x14ac:dyDescent="0.25">
      <c r="K1" s="87"/>
      <c r="L1" s="87"/>
    </row>
    <row r="2" spans="1:17" ht="15.6" x14ac:dyDescent="0.3">
      <c r="A2" s="31" t="s">
        <v>968</v>
      </c>
      <c r="L2" s="87"/>
    </row>
    <row r="3" spans="1:17" x14ac:dyDescent="0.25">
      <c r="A3" s="201" t="s">
        <v>15</v>
      </c>
      <c r="L3" s="87"/>
    </row>
    <row r="4" spans="1:17" x14ac:dyDescent="0.25">
      <c r="B4" s="270"/>
      <c r="C4" s="270"/>
      <c r="D4" s="270"/>
      <c r="E4" s="270"/>
      <c r="F4" s="270"/>
      <c r="G4" s="270"/>
      <c r="H4" s="270"/>
      <c r="I4" s="270"/>
      <c r="J4" s="270"/>
      <c r="L4" s="87"/>
    </row>
    <row r="5" spans="1:17" x14ac:dyDescent="0.25">
      <c r="B5" s="270"/>
      <c r="C5" s="270"/>
      <c r="D5" s="270"/>
      <c r="E5" s="270"/>
      <c r="F5" s="270"/>
      <c r="G5" s="270"/>
      <c r="H5" s="270"/>
      <c r="I5" s="270"/>
      <c r="J5" s="270"/>
      <c r="P5" s="132" t="s">
        <v>329</v>
      </c>
      <c r="Q5" s="133"/>
    </row>
    <row r="6" spans="1:17" x14ac:dyDescent="0.25">
      <c r="B6" s="270"/>
      <c r="C6" s="270"/>
      <c r="D6" s="270"/>
      <c r="E6" s="270"/>
      <c r="F6" s="270"/>
      <c r="G6" s="270"/>
      <c r="H6" s="270"/>
      <c r="I6" s="270"/>
      <c r="J6" s="270"/>
      <c r="P6" s="267" t="s">
        <v>624</v>
      </c>
      <c r="Q6" s="266" t="s">
        <v>662</v>
      </c>
    </row>
    <row r="7" spans="1:17" x14ac:dyDescent="0.25">
      <c r="B7" s="270"/>
      <c r="C7" s="270"/>
      <c r="D7" s="270"/>
      <c r="E7" s="270"/>
      <c r="F7" s="270"/>
      <c r="G7" s="270"/>
      <c r="H7" s="270"/>
      <c r="I7" s="270"/>
      <c r="J7" s="270"/>
      <c r="P7" s="167" t="s">
        <v>622</v>
      </c>
      <c r="Q7" s="266" t="s">
        <v>663</v>
      </c>
    </row>
    <row r="8" spans="1:17" x14ac:dyDescent="0.25">
      <c r="B8" s="270"/>
      <c r="C8" s="270"/>
      <c r="D8" s="270"/>
      <c r="E8" s="270"/>
      <c r="F8" s="270"/>
      <c r="G8" s="270"/>
      <c r="H8" s="270"/>
      <c r="I8" s="270"/>
      <c r="J8" s="270"/>
      <c r="P8" s="167" t="s">
        <v>623</v>
      </c>
      <c r="Q8" s="266" t="s">
        <v>664</v>
      </c>
    </row>
    <row r="9" spans="1:17" x14ac:dyDescent="0.25">
      <c r="B9" s="270"/>
      <c r="C9" s="270"/>
      <c r="D9" s="270"/>
      <c r="E9" s="270"/>
      <c r="F9" s="270"/>
      <c r="G9" s="270"/>
      <c r="H9" s="270"/>
      <c r="I9" s="270"/>
      <c r="J9" s="270"/>
      <c r="P9" s="167" t="s">
        <v>661</v>
      </c>
      <c r="Q9" s="266" t="s">
        <v>665</v>
      </c>
    </row>
    <row r="10" spans="1:17" x14ac:dyDescent="0.25">
      <c r="B10" s="270"/>
      <c r="C10" s="270"/>
      <c r="D10" s="270"/>
      <c r="E10" s="270"/>
      <c r="F10" s="270"/>
      <c r="G10" s="270"/>
      <c r="H10" s="270"/>
      <c r="I10" s="270"/>
      <c r="J10" s="270"/>
      <c r="P10" s="167" t="s">
        <v>638</v>
      </c>
      <c r="Q10" s="266" t="s">
        <v>666</v>
      </c>
    </row>
    <row r="11" spans="1:17" x14ac:dyDescent="0.25">
      <c r="B11" s="270"/>
      <c r="C11" s="270"/>
      <c r="D11" s="270"/>
      <c r="E11" s="270"/>
      <c r="F11" s="270"/>
      <c r="G11" s="270"/>
      <c r="H11" s="270"/>
      <c r="I11" s="270"/>
      <c r="J11" s="270"/>
      <c r="P11" s="167" t="s">
        <v>6</v>
      </c>
      <c r="Q11" s="266" t="s">
        <v>667</v>
      </c>
    </row>
    <row r="12" spans="1:17" x14ac:dyDescent="0.25">
      <c r="B12" s="270"/>
      <c r="C12" s="270"/>
      <c r="D12" s="270"/>
      <c r="E12" s="270"/>
      <c r="F12" s="270"/>
      <c r="G12" s="270"/>
      <c r="H12" s="270"/>
      <c r="I12" s="270"/>
      <c r="J12" s="270"/>
    </row>
    <row r="13" spans="1:17" x14ac:dyDescent="0.25">
      <c r="B13" s="270"/>
      <c r="C13" s="270"/>
      <c r="D13" s="270"/>
      <c r="E13" s="270"/>
      <c r="F13" s="270"/>
      <c r="G13" s="270"/>
      <c r="H13" s="270"/>
      <c r="I13" s="270"/>
      <c r="J13" s="270"/>
    </row>
    <row r="14" spans="1:17" x14ac:dyDescent="0.25">
      <c r="B14" s="270"/>
      <c r="C14" s="270"/>
      <c r="D14" s="270"/>
      <c r="E14" s="270"/>
      <c r="F14" s="270"/>
      <c r="G14" s="270"/>
      <c r="H14" s="270"/>
      <c r="I14" s="270"/>
      <c r="J14" s="270"/>
    </row>
    <row r="15" spans="1:17" x14ac:dyDescent="0.25">
      <c r="B15" s="270"/>
      <c r="C15" s="270"/>
      <c r="D15" s="270"/>
      <c r="E15" s="270"/>
      <c r="F15" s="270"/>
      <c r="G15" s="270"/>
      <c r="H15" s="270"/>
      <c r="I15" s="270"/>
      <c r="J15" s="270"/>
    </row>
    <row r="16" spans="1:17" ht="14.4" x14ac:dyDescent="0.3">
      <c r="B16" s="270"/>
      <c r="C16" s="270"/>
      <c r="D16" s="270"/>
      <c r="E16" s="270"/>
      <c r="F16" s="270"/>
      <c r="G16" s="270"/>
      <c r="H16" s="270"/>
      <c r="I16" s="270"/>
      <c r="J16" s="270"/>
      <c r="M16" s="397"/>
    </row>
    <row r="17" spans="1:10" x14ac:dyDescent="0.25">
      <c r="B17" s="270"/>
      <c r="C17" s="270"/>
      <c r="D17" s="270"/>
      <c r="E17" s="270"/>
      <c r="F17" s="270"/>
      <c r="G17" s="270"/>
      <c r="H17" s="270"/>
      <c r="I17" s="270"/>
      <c r="J17" s="270"/>
    </row>
    <row r="18" spans="1:10" x14ac:dyDescent="0.25">
      <c r="B18" s="270"/>
      <c r="C18" s="270"/>
      <c r="D18" s="270"/>
      <c r="E18" s="270"/>
      <c r="F18" s="270"/>
      <c r="G18" s="270"/>
      <c r="H18" s="270"/>
      <c r="I18" s="270"/>
      <c r="J18" s="270"/>
    </row>
    <row r="19" spans="1:10" x14ac:dyDescent="0.25">
      <c r="B19" s="270"/>
      <c r="C19" s="270"/>
      <c r="D19" s="270"/>
      <c r="E19" s="270"/>
      <c r="F19" s="270"/>
      <c r="G19" s="270"/>
      <c r="H19" s="270"/>
      <c r="I19" s="270"/>
      <c r="J19" s="270"/>
    </row>
    <row r="20" spans="1:10" x14ac:dyDescent="0.25">
      <c r="B20" s="270"/>
      <c r="C20" s="270"/>
      <c r="D20" s="270"/>
      <c r="E20" s="270"/>
      <c r="F20" s="270"/>
      <c r="G20" s="270"/>
      <c r="H20" s="270"/>
      <c r="I20" s="270"/>
      <c r="J20" s="270"/>
    </row>
    <row r="21" spans="1:10" x14ac:dyDescent="0.25">
      <c r="B21" s="270"/>
      <c r="C21" s="270"/>
      <c r="D21" s="270"/>
      <c r="E21" s="270"/>
      <c r="F21" s="270"/>
      <c r="G21" s="270"/>
      <c r="H21" s="270"/>
      <c r="I21" s="270"/>
      <c r="J21" s="270"/>
    </row>
    <row r="22" spans="1:10" x14ac:dyDescent="0.25">
      <c r="B22" s="270"/>
      <c r="C22" s="270"/>
      <c r="D22" s="270"/>
      <c r="E22" s="270"/>
      <c r="F22" s="270"/>
      <c r="G22" s="270"/>
      <c r="H22" s="270"/>
      <c r="I22" s="270"/>
      <c r="J22" s="270"/>
    </row>
    <row r="23" spans="1:10" x14ac:dyDescent="0.25">
      <c r="B23" s="270"/>
      <c r="C23" s="270"/>
      <c r="D23" s="270"/>
      <c r="E23" s="270"/>
      <c r="F23" s="270"/>
      <c r="G23" s="270"/>
      <c r="H23" s="270"/>
      <c r="I23" s="270"/>
      <c r="J23" s="270"/>
    </row>
    <row r="24" spans="1:10" x14ac:dyDescent="0.25">
      <c r="B24" s="270"/>
      <c r="C24" s="270"/>
      <c r="D24" s="270"/>
      <c r="E24" s="270"/>
      <c r="F24" s="270"/>
      <c r="G24" s="270"/>
      <c r="H24" s="270"/>
      <c r="I24" s="270"/>
      <c r="J24" s="270"/>
    </row>
    <row r="25" spans="1:10" ht="12.75" customHeight="1" x14ac:dyDescent="0.25">
      <c r="B25" s="270"/>
      <c r="C25" s="270"/>
      <c r="D25" s="270"/>
      <c r="E25" s="270"/>
      <c r="F25" s="270"/>
      <c r="G25" s="270"/>
      <c r="H25" s="270"/>
      <c r="I25" s="270"/>
      <c r="J25" s="270"/>
    </row>
    <row r="26" spans="1:10" x14ac:dyDescent="0.25">
      <c r="B26" s="23"/>
      <c r="C26" s="263"/>
      <c r="D26" s="263"/>
      <c r="E26" s="263"/>
    </row>
    <row r="27" spans="1:10" x14ac:dyDescent="0.25">
      <c r="A27" s="2"/>
      <c r="B27" s="26"/>
    </row>
    <row r="28" spans="1:10" x14ac:dyDescent="0.25">
      <c r="A28" s="4"/>
      <c r="B28" s="44" t="s">
        <v>624</v>
      </c>
      <c r="C28" s="54" t="s">
        <v>622</v>
      </c>
      <c r="D28" s="54" t="s">
        <v>623</v>
      </c>
      <c r="E28" s="54" t="s">
        <v>661</v>
      </c>
      <c r="F28" s="54" t="s">
        <v>638</v>
      </c>
      <c r="G28" s="54" t="s">
        <v>6</v>
      </c>
    </row>
    <row r="29" spans="1:10" x14ac:dyDescent="0.25">
      <c r="A29" s="1">
        <f t="shared" ref="A29:A92" si="0">EOMONTH(A30,-1)</f>
        <v>39844</v>
      </c>
      <c r="B29" s="5">
        <v>5.3258185483999999E-2</v>
      </c>
      <c r="C29" s="5">
        <v>0.90966343870999999</v>
      </c>
      <c r="D29" s="5">
        <v>0.19925349903</v>
      </c>
      <c r="E29" s="5">
        <v>4.0415681613E-2</v>
      </c>
      <c r="F29" s="5">
        <v>5.5921228386999998E-2</v>
      </c>
      <c r="G29" s="5">
        <v>1.9255686482000001</v>
      </c>
    </row>
    <row r="30" spans="1:10" x14ac:dyDescent="0.25">
      <c r="A30" s="1">
        <f t="shared" si="0"/>
        <v>39872</v>
      </c>
      <c r="B30" s="5">
        <v>5.2901487499999997E-2</v>
      </c>
      <c r="C30" s="5">
        <v>0.91165543214</v>
      </c>
      <c r="D30" s="5">
        <v>0.20499563286</v>
      </c>
      <c r="E30" s="5">
        <v>4.1134970713999998E-2</v>
      </c>
      <c r="F30" s="5">
        <v>5.3877063214000001E-2</v>
      </c>
      <c r="G30" s="5">
        <v>1.9438109610000001</v>
      </c>
      <c r="H30" s="5"/>
      <c r="I30" s="5"/>
    </row>
    <row r="31" spans="1:10" x14ac:dyDescent="0.25">
      <c r="A31" s="1">
        <f t="shared" si="0"/>
        <v>39903</v>
      </c>
      <c r="B31" s="5">
        <v>5.1374509031999999E-2</v>
      </c>
      <c r="C31" s="5">
        <v>0.90699106774000005</v>
      </c>
      <c r="D31" s="5">
        <v>0.20911734065000001</v>
      </c>
      <c r="E31" s="5">
        <v>4.3293099676999999E-2</v>
      </c>
      <c r="F31" s="5">
        <v>5.4364230967999999E-2</v>
      </c>
      <c r="G31" s="5">
        <v>1.8890208079999999</v>
      </c>
      <c r="H31" s="5"/>
      <c r="I31" s="5"/>
    </row>
    <row r="32" spans="1:10" x14ac:dyDescent="0.25">
      <c r="A32" s="1">
        <f t="shared" si="0"/>
        <v>39933</v>
      </c>
      <c r="B32" s="5">
        <v>5.196311E-2</v>
      </c>
      <c r="C32" s="5">
        <v>0.89331206333000002</v>
      </c>
      <c r="D32" s="5">
        <v>0.21107864433000001</v>
      </c>
      <c r="E32" s="5">
        <v>4.1175907999999997E-2</v>
      </c>
      <c r="F32" s="5">
        <v>5.2972979332999999E-2</v>
      </c>
      <c r="G32" s="5">
        <v>1.9098414505000001</v>
      </c>
      <c r="H32" s="5"/>
      <c r="I32" s="5"/>
    </row>
    <row r="33" spans="1:9" x14ac:dyDescent="0.25">
      <c r="A33" s="1">
        <f t="shared" si="0"/>
        <v>39964</v>
      </c>
      <c r="B33" s="5">
        <v>4.8915653226E-2</v>
      </c>
      <c r="C33" s="5">
        <v>0.88321305805999994</v>
      </c>
      <c r="D33" s="5">
        <v>0.21907256193999999</v>
      </c>
      <c r="E33" s="5">
        <v>4.0399387419000003E-2</v>
      </c>
      <c r="F33" s="5">
        <v>5.1250485483999998E-2</v>
      </c>
      <c r="G33" s="5">
        <v>1.9029312587</v>
      </c>
      <c r="H33" s="5"/>
      <c r="I33" s="5"/>
    </row>
    <row r="34" spans="1:9" x14ac:dyDescent="0.25">
      <c r="A34" s="1">
        <f t="shared" si="0"/>
        <v>39994</v>
      </c>
      <c r="B34" s="5">
        <v>4.7363535667000002E-2</v>
      </c>
      <c r="C34" s="5">
        <v>0.86873624332999999</v>
      </c>
      <c r="D34" s="5">
        <v>0.22710373967</v>
      </c>
      <c r="E34" s="5">
        <v>4.1541713000000001E-2</v>
      </c>
      <c r="F34" s="5">
        <v>4.9737841999999997E-2</v>
      </c>
      <c r="G34" s="5">
        <v>1.9029578214</v>
      </c>
      <c r="H34" s="5"/>
      <c r="I34" s="5"/>
    </row>
    <row r="35" spans="1:9" x14ac:dyDescent="0.25">
      <c r="A35" s="1">
        <f t="shared" si="0"/>
        <v>40025</v>
      </c>
      <c r="B35" s="5">
        <v>4.6667696773999998E-2</v>
      </c>
      <c r="C35" s="5">
        <v>0.86119129999999999</v>
      </c>
      <c r="D35" s="5">
        <v>0.23900929129000001</v>
      </c>
      <c r="E35" s="5">
        <v>3.9272667418999999E-2</v>
      </c>
      <c r="F35" s="5">
        <v>4.8081897419E-2</v>
      </c>
      <c r="G35" s="5">
        <v>1.8773324888</v>
      </c>
      <c r="H35" s="5"/>
      <c r="I35" s="5"/>
    </row>
    <row r="36" spans="1:9" x14ac:dyDescent="0.25">
      <c r="A36" s="1">
        <f t="shared" si="0"/>
        <v>40056</v>
      </c>
      <c r="B36" s="5">
        <v>4.5911804839000002E-2</v>
      </c>
      <c r="C36" s="5">
        <v>0.86850234516000002</v>
      </c>
      <c r="D36" s="5">
        <v>0.24253556161000001</v>
      </c>
      <c r="E36" s="5">
        <v>4.0042229999999998E-2</v>
      </c>
      <c r="F36" s="5">
        <v>4.8636903225999999E-2</v>
      </c>
      <c r="G36" s="5">
        <v>1.8654788601000001</v>
      </c>
      <c r="H36" s="5"/>
      <c r="I36" s="5"/>
    </row>
    <row r="37" spans="1:9" x14ac:dyDescent="0.25">
      <c r="A37" s="1">
        <f t="shared" si="0"/>
        <v>40086</v>
      </c>
      <c r="B37" s="5">
        <v>4.7648510333000001E-2</v>
      </c>
      <c r="C37" s="5">
        <v>0.87814977667000005</v>
      </c>
      <c r="D37" s="5">
        <v>0.24862582532999999</v>
      </c>
      <c r="E37" s="5">
        <v>4.1717964667E-2</v>
      </c>
      <c r="F37" s="5">
        <v>4.9344022666999998E-2</v>
      </c>
      <c r="G37" s="5">
        <v>1.8889505296</v>
      </c>
      <c r="H37" s="5"/>
      <c r="I37" s="5"/>
    </row>
    <row r="38" spans="1:9" x14ac:dyDescent="0.25">
      <c r="A38" s="1">
        <f t="shared" si="0"/>
        <v>40117</v>
      </c>
      <c r="B38" s="5">
        <v>4.8928701613000003E-2</v>
      </c>
      <c r="C38" s="5">
        <v>0.88348439354999997</v>
      </c>
      <c r="D38" s="5">
        <v>0.25173489097000001</v>
      </c>
      <c r="E38" s="5">
        <v>3.9881740644999997E-2</v>
      </c>
      <c r="F38" s="5">
        <v>4.7577806128999998E-2</v>
      </c>
      <c r="G38" s="5">
        <v>1.8686496281</v>
      </c>
      <c r="H38" s="5"/>
      <c r="I38" s="5"/>
    </row>
    <row r="39" spans="1:9" x14ac:dyDescent="0.25">
      <c r="A39" s="1">
        <f t="shared" si="0"/>
        <v>40147</v>
      </c>
      <c r="B39" s="5">
        <v>5.1718674667000003E-2</v>
      </c>
      <c r="C39" s="5">
        <v>0.89573278332999995</v>
      </c>
      <c r="D39" s="5">
        <v>0.25550454967000003</v>
      </c>
      <c r="E39" s="5">
        <v>4.0164773666999998E-2</v>
      </c>
      <c r="F39" s="5">
        <v>4.8751377333000001E-2</v>
      </c>
      <c r="G39" s="5">
        <v>1.8773930187000001</v>
      </c>
      <c r="H39" s="5"/>
      <c r="I39" s="5"/>
    </row>
    <row r="40" spans="1:9" x14ac:dyDescent="0.25">
      <c r="A40" s="1">
        <f t="shared" si="0"/>
        <v>40178</v>
      </c>
      <c r="B40" s="5">
        <v>5.2148299032000002E-2</v>
      </c>
      <c r="C40" s="5">
        <v>0.88315552257999996</v>
      </c>
      <c r="D40" s="5">
        <v>0.25220344290000002</v>
      </c>
      <c r="E40" s="5">
        <v>4.2115749032000001E-2</v>
      </c>
      <c r="F40" s="5">
        <v>4.8721619676999998E-2</v>
      </c>
      <c r="G40" s="5">
        <v>1.8390897857999999</v>
      </c>
      <c r="H40" s="5"/>
      <c r="I40" s="5"/>
    </row>
    <row r="41" spans="1:9" x14ac:dyDescent="0.25">
      <c r="A41" s="1">
        <f t="shared" si="0"/>
        <v>40209</v>
      </c>
      <c r="B41" s="5">
        <v>5.2821748709999998E-2</v>
      </c>
      <c r="C41" s="5">
        <v>0.89179857742000002</v>
      </c>
      <c r="D41" s="5">
        <v>0.24883138870999999</v>
      </c>
      <c r="E41" s="5">
        <v>4.0113260323E-2</v>
      </c>
      <c r="F41" s="5">
        <v>4.7138218709999999E-2</v>
      </c>
      <c r="G41" s="5">
        <v>1.8280934177999999</v>
      </c>
      <c r="H41" s="5"/>
      <c r="I41" s="5"/>
    </row>
    <row r="42" spans="1:9" x14ac:dyDescent="0.25">
      <c r="A42" s="1">
        <f t="shared" si="0"/>
        <v>40237</v>
      </c>
      <c r="B42" s="5">
        <v>5.3771329999999999E-2</v>
      </c>
      <c r="C42" s="5">
        <v>0.91354368928999996</v>
      </c>
      <c r="D42" s="5">
        <v>0.27115697536</v>
      </c>
      <c r="E42" s="5">
        <v>3.9640478570999997E-2</v>
      </c>
      <c r="F42" s="5">
        <v>4.8132818929000003E-2</v>
      </c>
      <c r="G42" s="5">
        <v>1.8815158725000001</v>
      </c>
      <c r="H42" s="5"/>
      <c r="I42" s="5"/>
    </row>
    <row r="43" spans="1:9" x14ac:dyDescent="0.25">
      <c r="A43" s="1">
        <f t="shared" si="0"/>
        <v>40268</v>
      </c>
      <c r="B43" s="5">
        <v>6.0098395160999997E-2</v>
      </c>
      <c r="C43" s="5">
        <v>0.91405447418999997</v>
      </c>
      <c r="D43" s="5">
        <v>0.28621839934999999</v>
      </c>
      <c r="E43" s="5">
        <v>4.1619740645E-2</v>
      </c>
      <c r="F43" s="5">
        <v>5.0004772257999999E-2</v>
      </c>
      <c r="G43" s="5">
        <v>1.9175183072999999</v>
      </c>
      <c r="H43" s="5"/>
      <c r="I43" s="5"/>
    </row>
    <row r="44" spans="1:9" x14ac:dyDescent="0.25">
      <c r="A44" s="1">
        <f t="shared" si="0"/>
        <v>40298</v>
      </c>
      <c r="B44" s="5">
        <v>6.2609992667E-2</v>
      </c>
      <c r="C44" s="5">
        <v>0.90847548667</v>
      </c>
      <c r="D44" s="5">
        <v>0.29345251133</v>
      </c>
      <c r="E44" s="5">
        <v>4.1249350999999997E-2</v>
      </c>
      <c r="F44" s="5">
        <v>4.8160954999999998E-2</v>
      </c>
      <c r="G44" s="5">
        <v>1.9173618517</v>
      </c>
      <c r="H44" s="5"/>
      <c r="I44" s="5"/>
    </row>
    <row r="45" spans="1:9" x14ac:dyDescent="0.25">
      <c r="A45" s="1">
        <f t="shared" si="0"/>
        <v>40329</v>
      </c>
      <c r="B45" s="5">
        <v>6.8142557741999996E-2</v>
      </c>
      <c r="C45" s="5">
        <v>0.91698402581000005</v>
      </c>
      <c r="D45" s="5">
        <v>0.30865417613000001</v>
      </c>
      <c r="E45" s="5">
        <v>4.1157930645E-2</v>
      </c>
      <c r="F45" s="5">
        <v>4.7378512902999999E-2</v>
      </c>
      <c r="G45" s="5">
        <v>1.9108190162000001</v>
      </c>
      <c r="H45" s="5"/>
      <c r="I45" s="5"/>
    </row>
    <row r="46" spans="1:9" x14ac:dyDescent="0.25">
      <c r="A46" s="1">
        <f t="shared" si="0"/>
        <v>40359</v>
      </c>
      <c r="B46" s="5">
        <v>7.7786311332999999E-2</v>
      </c>
      <c r="C46" s="5">
        <v>0.91037511667000004</v>
      </c>
      <c r="D46" s="5">
        <v>0.32381945899999998</v>
      </c>
      <c r="E46" s="5">
        <v>4.2148418333000003E-2</v>
      </c>
      <c r="F46" s="5">
        <v>4.5871976666999999E-2</v>
      </c>
      <c r="G46" s="5">
        <v>1.9017536167</v>
      </c>
      <c r="H46" s="5"/>
      <c r="I46" s="5"/>
    </row>
    <row r="47" spans="1:9" x14ac:dyDescent="0.25">
      <c r="A47" s="1">
        <f t="shared" si="0"/>
        <v>40390</v>
      </c>
      <c r="B47" s="5">
        <v>8.2797326128999996E-2</v>
      </c>
      <c r="C47" s="5">
        <v>0.92357708064999999</v>
      </c>
      <c r="D47" s="5">
        <v>0.33269281000000001</v>
      </c>
      <c r="E47" s="5">
        <v>4.2729771612999998E-2</v>
      </c>
      <c r="F47" s="5">
        <v>4.4673628064999998E-2</v>
      </c>
      <c r="G47" s="5">
        <v>1.8926301555</v>
      </c>
      <c r="H47" s="5"/>
      <c r="I47" s="5"/>
    </row>
    <row r="48" spans="1:9" x14ac:dyDescent="0.25">
      <c r="A48" s="1">
        <f t="shared" si="0"/>
        <v>40421</v>
      </c>
      <c r="B48" s="5">
        <v>8.6775074194000004E-2</v>
      </c>
      <c r="C48" s="5">
        <v>0.92945049677000002</v>
      </c>
      <c r="D48" s="5">
        <v>0.34171360258</v>
      </c>
      <c r="E48" s="5">
        <v>4.2977387742000002E-2</v>
      </c>
      <c r="F48" s="5">
        <v>4.4670925160999998E-2</v>
      </c>
      <c r="G48" s="5">
        <v>1.9081109412999999</v>
      </c>
      <c r="H48" s="5"/>
      <c r="I48" s="5"/>
    </row>
    <row r="49" spans="1:9" x14ac:dyDescent="0.25">
      <c r="A49" s="1">
        <f t="shared" si="0"/>
        <v>40451</v>
      </c>
      <c r="B49" s="5">
        <v>9.6004176332999999E-2</v>
      </c>
      <c r="C49" s="5">
        <v>0.93695174999999997</v>
      </c>
      <c r="D49" s="5">
        <v>0.356931</v>
      </c>
      <c r="E49" s="5">
        <v>4.3893881667E-2</v>
      </c>
      <c r="F49" s="5">
        <v>4.4131463000000003E-2</v>
      </c>
      <c r="G49" s="5">
        <v>1.9374318722999999</v>
      </c>
      <c r="H49" s="5"/>
      <c r="I49" s="5"/>
    </row>
    <row r="50" spans="1:9" x14ac:dyDescent="0.25">
      <c r="A50" s="1">
        <f t="shared" si="0"/>
        <v>40482</v>
      </c>
      <c r="B50" s="5">
        <v>0.10298910774</v>
      </c>
      <c r="C50" s="5">
        <v>0.95594597097</v>
      </c>
      <c r="D50" s="5">
        <v>0.35655936355000001</v>
      </c>
      <c r="E50" s="5">
        <v>4.3534684838999999E-2</v>
      </c>
      <c r="F50" s="5">
        <v>4.4433382580999999E-2</v>
      </c>
      <c r="G50" s="5">
        <v>1.9434428146</v>
      </c>
      <c r="H50" s="5"/>
      <c r="I50" s="5"/>
    </row>
    <row r="51" spans="1:9" x14ac:dyDescent="0.25">
      <c r="A51" s="1">
        <f t="shared" si="0"/>
        <v>40512</v>
      </c>
      <c r="B51" s="5">
        <v>0.119264097</v>
      </c>
      <c r="C51" s="5">
        <v>0.97045768666999999</v>
      </c>
      <c r="D51" s="5">
        <v>0.37020514199999999</v>
      </c>
      <c r="E51" s="5">
        <v>4.4440331667000003E-2</v>
      </c>
      <c r="F51" s="5">
        <v>4.5776792332999999E-2</v>
      </c>
      <c r="G51" s="5">
        <v>1.9371522991000001</v>
      </c>
      <c r="H51" s="5"/>
      <c r="I51" s="5"/>
    </row>
    <row r="52" spans="1:9" x14ac:dyDescent="0.25">
      <c r="A52" s="1">
        <f t="shared" si="0"/>
        <v>40543</v>
      </c>
      <c r="B52" s="5">
        <v>0.13975610258000001</v>
      </c>
      <c r="C52" s="5">
        <v>0.97876858386999999</v>
      </c>
      <c r="D52" s="5">
        <v>0.35683778257999998</v>
      </c>
      <c r="E52" s="5">
        <v>4.3523909355000001E-2</v>
      </c>
      <c r="F52" s="5">
        <v>4.6102677419000003E-2</v>
      </c>
      <c r="G52" s="5">
        <v>1.9396984088</v>
      </c>
      <c r="H52" s="5"/>
      <c r="I52" s="5"/>
    </row>
    <row r="53" spans="1:9" x14ac:dyDescent="0.25">
      <c r="A53" s="1">
        <f t="shared" si="0"/>
        <v>40574</v>
      </c>
      <c r="B53" s="5">
        <v>0.14306508547999999</v>
      </c>
      <c r="C53" s="5">
        <v>0.98493564515999998</v>
      </c>
      <c r="D53" s="5">
        <v>0.35363902387000001</v>
      </c>
      <c r="E53" s="5">
        <v>4.3926975806000003E-2</v>
      </c>
      <c r="F53" s="5">
        <v>4.5184547096999997E-2</v>
      </c>
      <c r="G53" s="5">
        <v>1.9005677866999999</v>
      </c>
      <c r="H53" s="5"/>
      <c r="I53" s="5"/>
    </row>
    <row r="54" spans="1:9" x14ac:dyDescent="0.25">
      <c r="A54" s="1">
        <f t="shared" si="0"/>
        <v>40602</v>
      </c>
      <c r="B54" s="5">
        <v>0.15461053036</v>
      </c>
      <c r="C54" s="5">
        <v>0.90909863213999997</v>
      </c>
      <c r="D54" s="5">
        <v>0.36052860070999998</v>
      </c>
      <c r="E54" s="5">
        <v>4.4803678929000001E-2</v>
      </c>
      <c r="F54" s="5">
        <v>4.5182427857000003E-2</v>
      </c>
      <c r="G54" s="5">
        <v>1.8688916539</v>
      </c>
      <c r="H54" s="5"/>
      <c r="I54" s="5"/>
    </row>
    <row r="55" spans="1:9" x14ac:dyDescent="0.25">
      <c r="A55" s="1">
        <f t="shared" si="0"/>
        <v>40633</v>
      </c>
      <c r="B55" s="5">
        <v>0.17501059452000001</v>
      </c>
      <c r="C55" s="5">
        <v>0.99962982257999999</v>
      </c>
      <c r="D55" s="5">
        <v>0.37237785677000002</v>
      </c>
      <c r="E55" s="5">
        <v>4.5404484516000002E-2</v>
      </c>
      <c r="F55" s="5">
        <v>4.5898500968000001E-2</v>
      </c>
      <c r="G55" s="5">
        <v>1.9795826548</v>
      </c>
      <c r="H55" s="5"/>
      <c r="I55" s="5"/>
    </row>
    <row r="56" spans="1:9" x14ac:dyDescent="0.25">
      <c r="A56" s="1">
        <f t="shared" si="0"/>
        <v>40663</v>
      </c>
      <c r="B56" s="5">
        <v>0.18979184332999999</v>
      </c>
      <c r="C56" s="5">
        <v>0.99604825666999997</v>
      </c>
      <c r="D56" s="5">
        <v>0.36329744867000002</v>
      </c>
      <c r="E56" s="5">
        <v>4.5594072999999999E-2</v>
      </c>
      <c r="F56" s="5">
        <v>4.4152416E-2</v>
      </c>
      <c r="G56" s="5">
        <v>1.9707743682000001</v>
      </c>
      <c r="H56" s="5"/>
      <c r="I56" s="5"/>
    </row>
    <row r="57" spans="1:9" x14ac:dyDescent="0.25">
      <c r="A57" s="1">
        <f t="shared" si="0"/>
        <v>40694</v>
      </c>
      <c r="B57" s="5">
        <v>0.21321578581</v>
      </c>
      <c r="C57" s="5">
        <v>1.007586029</v>
      </c>
      <c r="D57" s="5">
        <v>0.37573226097000001</v>
      </c>
      <c r="E57" s="5">
        <v>4.6887782581000001E-2</v>
      </c>
      <c r="F57" s="5">
        <v>4.4965482257999997E-2</v>
      </c>
      <c r="G57" s="5">
        <v>1.9812379176999999</v>
      </c>
      <c r="H57" s="5"/>
      <c r="I57" s="5"/>
    </row>
    <row r="58" spans="1:9" x14ac:dyDescent="0.25">
      <c r="A58" s="1">
        <f t="shared" si="0"/>
        <v>40724</v>
      </c>
      <c r="B58" s="5">
        <v>0.23080352333000001</v>
      </c>
      <c r="C58" s="5">
        <v>1.0085519133</v>
      </c>
      <c r="D58" s="5">
        <v>0.39824238467</v>
      </c>
      <c r="E58" s="5">
        <v>4.6816059666999997E-2</v>
      </c>
      <c r="F58" s="5">
        <v>4.3014945999999998E-2</v>
      </c>
      <c r="G58" s="5">
        <v>1.9828440858</v>
      </c>
      <c r="H58" s="5"/>
      <c r="I58" s="5"/>
    </row>
    <row r="59" spans="1:9" x14ac:dyDescent="0.25">
      <c r="A59" s="1">
        <f t="shared" si="0"/>
        <v>40755</v>
      </c>
      <c r="B59" s="5">
        <v>0.26379619774000002</v>
      </c>
      <c r="C59" s="5">
        <v>1.0162154258</v>
      </c>
      <c r="D59" s="5">
        <v>0.43898885645000002</v>
      </c>
      <c r="E59" s="5">
        <v>4.6803215805999998E-2</v>
      </c>
      <c r="F59" s="5">
        <v>4.1868726773999998E-2</v>
      </c>
      <c r="G59" s="5">
        <v>1.9683838192000001</v>
      </c>
      <c r="H59" s="5"/>
      <c r="I59" s="5"/>
    </row>
    <row r="60" spans="1:9" x14ac:dyDescent="0.25">
      <c r="A60" s="1">
        <f t="shared" si="0"/>
        <v>40786</v>
      </c>
      <c r="B60" s="5">
        <v>0.29679729677</v>
      </c>
      <c r="C60" s="5">
        <v>1.0358686226</v>
      </c>
      <c r="D60" s="5">
        <v>0.45836595612999997</v>
      </c>
      <c r="E60" s="5">
        <v>4.9604884839000003E-2</v>
      </c>
      <c r="F60" s="5">
        <v>4.1201763548000002E-2</v>
      </c>
      <c r="G60" s="5">
        <v>1.9851223408000001</v>
      </c>
      <c r="H60" s="5"/>
      <c r="I60" s="5"/>
    </row>
    <row r="61" spans="1:9" x14ac:dyDescent="0.25">
      <c r="A61" s="1">
        <f t="shared" si="0"/>
        <v>40816</v>
      </c>
      <c r="B61" s="5">
        <v>0.33082178400000001</v>
      </c>
      <c r="C61" s="5">
        <v>1.0480202332999999</v>
      </c>
      <c r="D61" s="5">
        <v>0.47679623100000001</v>
      </c>
      <c r="E61" s="5">
        <v>4.7496950332999999E-2</v>
      </c>
      <c r="F61" s="5">
        <v>4.0898113999999999E-2</v>
      </c>
      <c r="G61" s="5">
        <v>1.9950174883</v>
      </c>
      <c r="H61" s="5"/>
      <c r="I61" s="5"/>
    </row>
    <row r="62" spans="1:9" x14ac:dyDescent="0.25">
      <c r="A62" s="1">
        <f t="shared" si="0"/>
        <v>40847</v>
      </c>
      <c r="B62" s="5">
        <v>0.35851907097000002</v>
      </c>
      <c r="C62" s="5">
        <v>1.0713943644999999</v>
      </c>
      <c r="D62" s="5">
        <v>0.50455455258000004</v>
      </c>
      <c r="E62" s="5">
        <v>4.7486540644999999E-2</v>
      </c>
      <c r="F62" s="5">
        <v>4.1815294838999997E-2</v>
      </c>
      <c r="G62" s="5">
        <v>2.0235339918999999</v>
      </c>
      <c r="H62" s="5"/>
      <c r="I62" s="5"/>
    </row>
    <row r="63" spans="1:9" x14ac:dyDescent="0.25">
      <c r="A63" s="1">
        <f t="shared" si="0"/>
        <v>40877</v>
      </c>
      <c r="B63" s="5">
        <v>0.40074702333000001</v>
      </c>
      <c r="C63" s="5">
        <v>1.1031708567</v>
      </c>
      <c r="D63" s="5">
        <v>0.52517444033000005</v>
      </c>
      <c r="E63" s="5">
        <v>4.8926379333000002E-2</v>
      </c>
      <c r="F63" s="5">
        <v>4.3848105333000001E-2</v>
      </c>
      <c r="G63" s="5">
        <v>2.0448765901999999</v>
      </c>
      <c r="H63" s="5"/>
      <c r="I63" s="5"/>
    </row>
    <row r="64" spans="1:9" x14ac:dyDescent="0.25">
      <c r="A64" s="1">
        <f t="shared" si="0"/>
        <v>40908</v>
      </c>
      <c r="B64" s="5">
        <v>0.42543851613</v>
      </c>
      <c r="C64" s="5">
        <v>1.1026834031999999</v>
      </c>
      <c r="D64" s="5">
        <v>0.54939452934999999</v>
      </c>
      <c r="E64" s="5">
        <v>4.8696171934999997E-2</v>
      </c>
      <c r="F64" s="5">
        <v>4.8087299032E-2</v>
      </c>
      <c r="G64" s="5">
        <v>1.9748902965999999</v>
      </c>
      <c r="H64" s="5"/>
      <c r="I64" s="5"/>
    </row>
    <row r="65" spans="1:9" x14ac:dyDescent="0.25">
      <c r="A65" s="1">
        <f t="shared" si="0"/>
        <v>40939</v>
      </c>
      <c r="B65" s="5">
        <v>0.45586443870999999</v>
      </c>
      <c r="C65" s="5">
        <v>1.1182907741999999</v>
      </c>
      <c r="D65" s="5">
        <v>0.56160867709999995</v>
      </c>
      <c r="E65" s="5">
        <v>5.1077470967999999E-2</v>
      </c>
      <c r="F65" s="5">
        <v>4.5802695161000002E-2</v>
      </c>
      <c r="G65" s="5">
        <v>1.9914452412999999</v>
      </c>
      <c r="H65" s="5"/>
      <c r="I65" s="5"/>
    </row>
    <row r="66" spans="1:9" x14ac:dyDescent="0.25">
      <c r="A66" s="1">
        <f t="shared" si="0"/>
        <v>40968</v>
      </c>
      <c r="B66" s="5">
        <v>0.48322710689999998</v>
      </c>
      <c r="C66" s="5">
        <v>1.1334195</v>
      </c>
      <c r="D66" s="5">
        <v>0.57525966447999999</v>
      </c>
      <c r="E66" s="5">
        <v>5.2011221724000002E-2</v>
      </c>
      <c r="F66" s="5">
        <v>4.5552986896999999E-2</v>
      </c>
      <c r="G66" s="5">
        <v>2.0192423065999998</v>
      </c>
      <c r="H66" s="5"/>
      <c r="I66" s="5"/>
    </row>
    <row r="67" spans="1:9" x14ac:dyDescent="0.25">
      <c r="A67" s="1">
        <f t="shared" si="0"/>
        <v>40999</v>
      </c>
      <c r="B67" s="5">
        <v>0.50831967096999997</v>
      </c>
      <c r="C67" s="5">
        <v>1.1449452806</v>
      </c>
      <c r="D67" s="5">
        <v>0.59519583418999999</v>
      </c>
      <c r="E67" s="5">
        <v>5.2902966773999999E-2</v>
      </c>
      <c r="F67" s="5">
        <v>4.4981630968000001E-2</v>
      </c>
      <c r="G67" s="5">
        <v>2.0126834744000002</v>
      </c>
      <c r="H67" s="5"/>
      <c r="I67" s="5"/>
    </row>
    <row r="68" spans="1:9" x14ac:dyDescent="0.25">
      <c r="A68" s="1">
        <f t="shared" si="0"/>
        <v>41029</v>
      </c>
      <c r="B68" s="5">
        <v>0.55335441333000002</v>
      </c>
      <c r="C68" s="5">
        <v>1.1624838567</v>
      </c>
      <c r="D68" s="5">
        <v>0.63077523332999996</v>
      </c>
      <c r="E68" s="5">
        <v>5.2371960666999999E-2</v>
      </c>
      <c r="F68" s="5">
        <v>4.4956168667000002E-2</v>
      </c>
      <c r="G68" s="5">
        <v>2.0189548141999998</v>
      </c>
      <c r="H68" s="5"/>
      <c r="I68" s="5"/>
    </row>
    <row r="69" spans="1:9" x14ac:dyDescent="0.25">
      <c r="A69" s="1">
        <f t="shared" si="0"/>
        <v>41060</v>
      </c>
      <c r="B69" s="5">
        <v>0.58853376451999995</v>
      </c>
      <c r="C69" s="5">
        <v>1.1692006452000001</v>
      </c>
      <c r="D69" s="5">
        <v>0.66307696322999998</v>
      </c>
      <c r="E69" s="5">
        <v>5.1228339677000002E-2</v>
      </c>
      <c r="F69" s="5">
        <v>4.4126021935000002E-2</v>
      </c>
      <c r="G69" s="5">
        <v>2.0612811551000001</v>
      </c>
      <c r="H69" s="5"/>
      <c r="I69" s="5"/>
    </row>
    <row r="70" spans="1:9" x14ac:dyDescent="0.25">
      <c r="A70" s="1">
        <f t="shared" si="0"/>
        <v>41090</v>
      </c>
      <c r="B70" s="5">
        <v>0.61511300667000002</v>
      </c>
      <c r="C70" s="5">
        <v>1.1771704332999999</v>
      </c>
      <c r="D70" s="5">
        <v>0.68122723600000001</v>
      </c>
      <c r="E70" s="5">
        <v>5.2200843332999999E-2</v>
      </c>
      <c r="F70" s="5">
        <v>4.3401164333000002E-2</v>
      </c>
      <c r="G70" s="5">
        <v>2.0476476391</v>
      </c>
      <c r="H70" s="5"/>
      <c r="I70" s="5"/>
    </row>
    <row r="71" spans="1:9" x14ac:dyDescent="0.25">
      <c r="A71" s="1">
        <f t="shared" si="0"/>
        <v>41121</v>
      </c>
      <c r="B71" s="5">
        <v>0.64682779032000004</v>
      </c>
      <c r="C71" s="5">
        <v>1.2019765226000001</v>
      </c>
      <c r="D71" s="5">
        <v>0.69822628257999997</v>
      </c>
      <c r="E71" s="5">
        <v>5.4000806128999997E-2</v>
      </c>
      <c r="F71" s="5">
        <v>4.3976205483999997E-2</v>
      </c>
      <c r="G71" s="5">
        <v>2.0660747488000002</v>
      </c>
      <c r="H71" s="5"/>
      <c r="I71" s="5"/>
    </row>
    <row r="72" spans="1:9" x14ac:dyDescent="0.25">
      <c r="A72" s="1">
        <f t="shared" si="0"/>
        <v>41152</v>
      </c>
      <c r="B72" s="5">
        <v>0.69263640000000004</v>
      </c>
      <c r="C72" s="5">
        <v>1.2111123258000001</v>
      </c>
      <c r="D72" s="5">
        <v>0.72752932000000003</v>
      </c>
      <c r="E72" s="5">
        <v>5.6133109032E-2</v>
      </c>
      <c r="F72" s="5">
        <v>4.3797042257999998E-2</v>
      </c>
      <c r="G72" s="5">
        <v>2.1172771697999999</v>
      </c>
      <c r="H72" s="5"/>
      <c r="I72" s="5"/>
    </row>
    <row r="73" spans="1:9" x14ac:dyDescent="0.25">
      <c r="A73" s="1">
        <f t="shared" si="0"/>
        <v>41182</v>
      </c>
      <c r="B73" s="5">
        <v>0.69977796667000003</v>
      </c>
      <c r="C73" s="5">
        <v>1.2351884</v>
      </c>
      <c r="D73" s="5">
        <v>0.75294337200000006</v>
      </c>
      <c r="E73" s="5">
        <v>5.7075172333000003E-2</v>
      </c>
      <c r="F73" s="5">
        <v>4.4397667332999997E-2</v>
      </c>
      <c r="G73" s="5">
        <v>2.1287228892000001</v>
      </c>
      <c r="H73" s="5"/>
      <c r="I73" s="5"/>
    </row>
    <row r="74" spans="1:9" x14ac:dyDescent="0.25">
      <c r="A74" s="1">
        <f t="shared" si="0"/>
        <v>41213</v>
      </c>
      <c r="B74" s="5">
        <v>0.74464176774000002</v>
      </c>
      <c r="C74" s="5">
        <v>1.2574987484</v>
      </c>
      <c r="D74" s="5">
        <v>0.77726375000000003</v>
      </c>
      <c r="E74" s="5">
        <v>5.7928056128999997E-2</v>
      </c>
      <c r="F74" s="5">
        <v>4.5849425160999997E-2</v>
      </c>
      <c r="G74" s="5">
        <v>2.2122374928999999</v>
      </c>
      <c r="H74" s="5"/>
      <c r="I74" s="5"/>
    </row>
    <row r="75" spans="1:9" x14ac:dyDescent="0.25">
      <c r="A75" s="1">
        <f t="shared" si="0"/>
        <v>41243</v>
      </c>
      <c r="B75" s="5">
        <v>0.77957756</v>
      </c>
      <c r="C75" s="5">
        <v>1.2810988566999999</v>
      </c>
      <c r="D75" s="5">
        <v>0.76393767933000001</v>
      </c>
      <c r="E75" s="5">
        <v>5.9586341666999998E-2</v>
      </c>
      <c r="F75" s="5">
        <v>4.6316140999999998E-2</v>
      </c>
      <c r="G75" s="5">
        <v>2.2261292197000002</v>
      </c>
      <c r="H75" s="5"/>
      <c r="I75" s="5"/>
    </row>
    <row r="76" spans="1:9" x14ac:dyDescent="0.25">
      <c r="A76" s="1">
        <f t="shared" si="0"/>
        <v>41274</v>
      </c>
      <c r="B76" s="5">
        <v>0.81400143870999997</v>
      </c>
      <c r="C76" s="5">
        <v>1.2737750000000001</v>
      </c>
      <c r="D76" s="5">
        <v>0.79648904515999996</v>
      </c>
      <c r="E76" s="5">
        <v>5.9206870000000002E-2</v>
      </c>
      <c r="F76" s="5">
        <v>4.5360525806000002E-2</v>
      </c>
      <c r="G76" s="5">
        <v>2.1823592337000002</v>
      </c>
      <c r="H76" s="5"/>
      <c r="I76" s="5"/>
    </row>
    <row r="77" spans="1:9" x14ac:dyDescent="0.25">
      <c r="A77" s="1">
        <f t="shared" si="0"/>
        <v>41305</v>
      </c>
      <c r="B77" s="5">
        <v>0.84925689031999996</v>
      </c>
      <c r="C77" s="5">
        <v>1.2737405773999999</v>
      </c>
      <c r="D77" s="5">
        <v>0.76629474515999996</v>
      </c>
      <c r="E77" s="5">
        <v>6.4501879355E-2</v>
      </c>
      <c r="F77" s="5">
        <v>4.8459053548000001E-2</v>
      </c>
      <c r="G77" s="5">
        <v>2.1998566006</v>
      </c>
      <c r="H77" s="5"/>
      <c r="I77" s="5"/>
    </row>
    <row r="78" spans="1:9" x14ac:dyDescent="0.25">
      <c r="A78" s="1">
        <f t="shared" si="0"/>
        <v>41333</v>
      </c>
      <c r="B78" s="5">
        <v>0.89577423929</v>
      </c>
      <c r="C78" s="5">
        <v>1.2984429821000001</v>
      </c>
      <c r="D78" s="5">
        <v>0.80990851928999996</v>
      </c>
      <c r="E78" s="5">
        <v>6.6411399285999997E-2</v>
      </c>
      <c r="F78" s="5">
        <v>4.9296435713999998E-2</v>
      </c>
      <c r="G78" s="5">
        <v>2.1694233829999998</v>
      </c>
      <c r="H78" s="5"/>
      <c r="I78" s="5"/>
    </row>
    <row r="79" spans="1:9" x14ac:dyDescent="0.25">
      <c r="A79" s="1">
        <f t="shared" si="0"/>
        <v>41364</v>
      </c>
      <c r="B79" s="5">
        <v>0.93516634839000001</v>
      </c>
      <c r="C79" s="5">
        <v>1.2991873097</v>
      </c>
      <c r="D79" s="5">
        <v>0.81703675323000002</v>
      </c>
      <c r="E79" s="5">
        <v>6.8487977419000007E-2</v>
      </c>
      <c r="F79" s="5">
        <v>4.8704452257999999E-2</v>
      </c>
      <c r="G79" s="5">
        <v>2.2598463213</v>
      </c>
      <c r="H79" s="5"/>
      <c r="I79" s="5"/>
    </row>
    <row r="80" spans="1:9" x14ac:dyDescent="0.25">
      <c r="A80" s="1">
        <f t="shared" si="0"/>
        <v>41394</v>
      </c>
      <c r="B80" s="5">
        <v>0.95115556000000001</v>
      </c>
      <c r="C80" s="5">
        <v>1.3372857733000001</v>
      </c>
      <c r="D80" s="5">
        <v>0.82538422933</v>
      </c>
      <c r="E80" s="5">
        <v>7.0519243999999995E-2</v>
      </c>
      <c r="F80" s="5">
        <v>4.8441487667000002E-2</v>
      </c>
      <c r="G80" s="5">
        <v>2.2823106860000002</v>
      </c>
      <c r="H80" s="5"/>
      <c r="I80" s="5"/>
    </row>
    <row r="81" spans="1:9" x14ac:dyDescent="0.25">
      <c r="A81" s="1">
        <f t="shared" si="0"/>
        <v>41425</v>
      </c>
      <c r="B81" s="5">
        <v>1.0138611226000001</v>
      </c>
      <c r="C81" s="5">
        <v>1.3524958839000001</v>
      </c>
      <c r="D81" s="5">
        <v>0.84245713257999999</v>
      </c>
      <c r="E81" s="5">
        <v>7.4328990967999997E-2</v>
      </c>
      <c r="F81" s="5">
        <v>4.6987154838999998E-2</v>
      </c>
      <c r="G81" s="5">
        <v>2.2791289300000002</v>
      </c>
      <c r="H81" s="5"/>
      <c r="I81" s="5"/>
    </row>
    <row r="82" spans="1:9" x14ac:dyDescent="0.25">
      <c r="A82" s="1">
        <f t="shared" si="0"/>
        <v>41455</v>
      </c>
      <c r="B82" s="5">
        <v>1.06801649</v>
      </c>
      <c r="C82" s="5">
        <v>1.3515536100000001</v>
      </c>
      <c r="D82" s="5">
        <v>0.85457168533000005</v>
      </c>
      <c r="E82" s="5">
        <v>7.7811389999999994E-2</v>
      </c>
      <c r="F82" s="5">
        <v>4.6093747999999997E-2</v>
      </c>
      <c r="G82" s="5">
        <v>2.2714718281000001</v>
      </c>
      <c r="H82" s="5"/>
      <c r="I82" s="5"/>
    </row>
    <row r="83" spans="1:9" x14ac:dyDescent="0.25">
      <c r="A83" s="1">
        <f t="shared" si="0"/>
        <v>41486</v>
      </c>
      <c r="B83" s="5">
        <v>1.0996363870999999</v>
      </c>
      <c r="C83" s="5">
        <v>1.3740476516</v>
      </c>
      <c r="D83" s="5">
        <v>0.90629618032000003</v>
      </c>
      <c r="E83" s="5">
        <v>9.0644670967999996E-2</v>
      </c>
      <c r="F83" s="5">
        <v>4.5770421935E-2</v>
      </c>
      <c r="G83" s="5">
        <v>2.2747118914</v>
      </c>
      <c r="H83" s="5"/>
      <c r="I83" s="5"/>
    </row>
    <row r="84" spans="1:9" x14ac:dyDescent="0.25">
      <c r="A84" s="1">
        <f t="shared" si="0"/>
        <v>41517</v>
      </c>
      <c r="B84" s="5">
        <v>1.1184766612999999</v>
      </c>
      <c r="C84" s="5">
        <v>1.390412371</v>
      </c>
      <c r="D84" s="5">
        <v>0.94459786000000001</v>
      </c>
      <c r="E84" s="5">
        <v>9.2387594194E-2</v>
      </c>
      <c r="F84" s="5">
        <v>4.5520061935000002E-2</v>
      </c>
      <c r="G84" s="5">
        <v>2.3297036055999998</v>
      </c>
      <c r="H84" s="5"/>
      <c r="I84" s="5"/>
    </row>
    <row r="85" spans="1:9" x14ac:dyDescent="0.25">
      <c r="A85" s="1">
        <f t="shared" si="0"/>
        <v>41547</v>
      </c>
      <c r="B85" s="5">
        <v>1.1471939799999999</v>
      </c>
      <c r="C85" s="5">
        <v>1.4210235232999999</v>
      </c>
      <c r="D85" s="5">
        <v>0.96576146266999996</v>
      </c>
      <c r="E85" s="5">
        <v>8.9607933333000003E-2</v>
      </c>
      <c r="F85" s="5">
        <v>4.4364795333000001E-2</v>
      </c>
      <c r="G85" s="5">
        <v>2.3398426112999999</v>
      </c>
      <c r="H85" s="5"/>
      <c r="I85" s="5"/>
    </row>
    <row r="86" spans="1:9" x14ac:dyDescent="0.25">
      <c r="A86" s="1">
        <f t="shared" si="0"/>
        <v>41578</v>
      </c>
      <c r="B86" s="5">
        <v>1.1398395613000001</v>
      </c>
      <c r="C86" s="5">
        <v>1.4448913613000001</v>
      </c>
      <c r="D86" s="5">
        <v>0.97680380806</v>
      </c>
      <c r="E86" s="5">
        <v>8.8942126773999999E-2</v>
      </c>
      <c r="F86" s="5">
        <v>4.6942318386999998E-2</v>
      </c>
      <c r="G86" s="5">
        <v>2.3654393749999998</v>
      </c>
      <c r="H86" s="5"/>
      <c r="I86" s="5"/>
    </row>
    <row r="87" spans="1:9" x14ac:dyDescent="0.25">
      <c r="A87" s="1">
        <f t="shared" si="0"/>
        <v>41608</v>
      </c>
      <c r="B87" s="5">
        <v>1.1588219867</v>
      </c>
      <c r="C87" s="5">
        <v>1.4185728633000001</v>
      </c>
      <c r="D87" s="5">
        <v>1.0097653692999999</v>
      </c>
      <c r="E87" s="5">
        <v>9.2289294999999993E-2</v>
      </c>
      <c r="F87" s="5">
        <v>4.6551222667E-2</v>
      </c>
      <c r="G87" s="5">
        <v>2.3541655203</v>
      </c>
      <c r="H87" s="5"/>
      <c r="I87" s="5"/>
    </row>
    <row r="88" spans="1:9" x14ac:dyDescent="0.25">
      <c r="A88" s="1">
        <f t="shared" si="0"/>
        <v>41639</v>
      </c>
      <c r="B88" s="5">
        <v>1.2269050322999999</v>
      </c>
      <c r="C88" s="5">
        <v>1.4584714581</v>
      </c>
      <c r="D88" s="5">
        <v>0.96030917677000005</v>
      </c>
      <c r="E88" s="5">
        <v>9.1559889032000005E-2</v>
      </c>
      <c r="F88" s="5">
        <v>4.6964077419000001E-2</v>
      </c>
      <c r="G88" s="5">
        <v>2.3168578403</v>
      </c>
      <c r="H88" s="5"/>
      <c r="I88" s="5"/>
    </row>
    <row r="89" spans="1:9" x14ac:dyDescent="0.25">
      <c r="A89" s="1">
        <f t="shared" si="0"/>
        <v>41670</v>
      </c>
      <c r="B89" s="5">
        <v>1.2503171097000001</v>
      </c>
      <c r="C89" s="5">
        <v>1.4972308484000001</v>
      </c>
      <c r="D89" s="5">
        <v>0.96503948160999997</v>
      </c>
      <c r="E89" s="5">
        <v>9.2159432257999996E-2</v>
      </c>
      <c r="F89" s="5">
        <v>4.6728192257999998E-2</v>
      </c>
      <c r="G89" s="5">
        <v>2.3748717966999999</v>
      </c>
      <c r="H89" s="5"/>
      <c r="I89" s="5"/>
    </row>
    <row r="90" spans="1:9" x14ac:dyDescent="0.25">
      <c r="A90" s="1">
        <f t="shared" si="0"/>
        <v>41698</v>
      </c>
      <c r="B90" s="5">
        <v>1.2921794857</v>
      </c>
      <c r="C90" s="5">
        <v>1.5267838429</v>
      </c>
      <c r="D90" s="5">
        <v>0.98012313570999998</v>
      </c>
      <c r="E90" s="5">
        <v>9.5108692142999995E-2</v>
      </c>
      <c r="F90" s="5">
        <v>4.7910581429000003E-2</v>
      </c>
      <c r="G90" s="5">
        <v>2.3608175923000001</v>
      </c>
      <c r="H90" s="5"/>
      <c r="I90" s="5"/>
    </row>
    <row r="91" spans="1:9" x14ac:dyDescent="0.25">
      <c r="A91" s="1">
        <f t="shared" si="0"/>
        <v>41729</v>
      </c>
      <c r="B91" s="5">
        <v>1.315704829</v>
      </c>
      <c r="C91" s="5">
        <v>1.5626024323000001</v>
      </c>
      <c r="D91" s="5">
        <v>1.0025785297000001</v>
      </c>
      <c r="E91" s="5">
        <v>9.5537458064999997E-2</v>
      </c>
      <c r="F91" s="5">
        <v>4.8573278386999999E-2</v>
      </c>
      <c r="G91" s="5">
        <v>2.4135405330999999</v>
      </c>
      <c r="H91" s="5"/>
      <c r="I91" s="5"/>
    </row>
    <row r="92" spans="1:9" x14ac:dyDescent="0.25">
      <c r="A92" s="1">
        <f t="shared" si="0"/>
        <v>41759</v>
      </c>
      <c r="B92" s="5">
        <v>1.3850251033000001</v>
      </c>
      <c r="C92" s="5">
        <v>1.5875482032999999</v>
      </c>
      <c r="D92" s="5">
        <v>1.0316908602999999</v>
      </c>
      <c r="E92" s="5">
        <v>9.7169564E-2</v>
      </c>
      <c r="F92" s="5">
        <v>4.8446215666999998E-2</v>
      </c>
      <c r="G92" s="5">
        <v>2.4087234550000001</v>
      </c>
      <c r="H92" s="5"/>
      <c r="I92" s="5"/>
    </row>
    <row r="93" spans="1:9" x14ac:dyDescent="0.25">
      <c r="A93" s="1">
        <f t="shared" ref="A93:A99" si="1">EOMONTH(A94,-1)</f>
        <v>41790</v>
      </c>
      <c r="B93" s="5">
        <v>1.3933399484</v>
      </c>
      <c r="C93" s="5">
        <v>1.6020879742</v>
      </c>
      <c r="D93" s="5">
        <v>1.0628366012999999</v>
      </c>
      <c r="E93" s="5">
        <v>9.9414362903E-2</v>
      </c>
      <c r="F93" s="5">
        <v>4.7891925484000002E-2</v>
      </c>
      <c r="G93" s="5">
        <v>2.4939536496999999</v>
      </c>
      <c r="H93" s="5"/>
      <c r="I93" s="5"/>
    </row>
    <row r="94" spans="1:9" x14ac:dyDescent="0.25">
      <c r="A94" s="1">
        <f t="shared" si="1"/>
        <v>41820</v>
      </c>
      <c r="B94" s="5">
        <v>1.4613647599999999</v>
      </c>
      <c r="C94" s="5">
        <v>1.6072784232999999</v>
      </c>
      <c r="D94" s="5">
        <v>1.118317131</v>
      </c>
      <c r="E94" s="5">
        <v>9.9605015000000005E-2</v>
      </c>
      <c r="F94" s="5">
        <v>4.8898401000000001E-2</v>
      </c>
      <c r="G94" s="5">
        <v>2.5025486303000002</v>
      </c>
      <c r="H94" s="5"/>
      <c r="I94" s="5"/>
    </row>
    <row r="95" spans="1:9" x14ac:dyDescent="0.25">
      <c r="A95" s="1">
        <f t="shared" si="1"/>
        <v>41851</v>
      </c>
      <c r="B95" s="5">
        <v>1.5056033645</v>
      </c>
      <c r="C95" s="5">
        <v>1.6574695290000001</v>
      </c>
      <c r="D95" s="5">
        <v>1.1437519642</v>
      </c>
      <c r="E95" s="5">
        <v>0.10305707839</v>
      </c>
      <c r="F95" s="5">
        <v>4.8088042902999999E-2</v>
      </c>
      <c r="G95" s="5">
        <v>2.5291974521</v>
      </c>
      <c r="H95" s="5"/>
      <c r="I95" s="5"/>
    </row>
    <row r="96" spans="1:9" x14ac:dyDescent="0.25">
      <c r="A96" s="1">
        <f t="shared" si="1"/>
        <v>41882</v>
      </c>
      <c r="B96" s="5">
        <v>1.5230772097</v>
      </c>
      <c r="C96" s="5">
        <v>1.6955403645</v>
      </c>
      <c r="D96" s="5">
        <v>1.1608459303000001</v>
      </c>
      <c r="E96" s="5">
        <v>0.10699483645000001</v>
      </c>
      <c r="F96" s="5">
        <v>4.8654776129000002E-2</v>
      </c>
      <c r="G96" s="5">
        <v>2.5513074193</v>
      </c>
      <c r="H96" s="5"/>
      <c r="I96" s="5"/>
    </row>
    <row r="97" spans="1:9" x14ac:dyDescent="0.25">
      <c r="A97" s="1">
        <f t="shared" si="1"/>
        <v>41912</v>
      </c>
      <c r="B97" s="5">
        <v>1.5315746432999999</v>
      </c>
      <c r="C97" s="5">
        <v>1.6853053967</v>
      </c>
      <c r="D97" s="5">
        <v>1.213980568</v>
      </c>
      <c r="E97" s="5">
        <v>0.11008216766999999</v>
      </c>
      <c r="F97" s="5">
        <v>4.8791805000000001E-2</v>
      </c>
      <c r="G97" s="5">
        <v>2.5811489326000001</v>
      </c>
      <c r="H97" s="5"/>
      <c r="I97" s="5"/>
    </row>
    <row r="98" spans="1:9" x14ac:dyDescent="0.25">
      <c r="A98" s="1">
        <f t="shared" si="1"/>
        <v>41943</v>
      </c>
      <c r="B98" s="5">
        <v>1.5646220451999999</v>
      </c>
      <c r="C98" s="5">
        <v>1.7619100645000001</v>
      </c>
      <c r="D98" s="5">
        <v>1.2136850852000001</v>
      </c>
      <c r="E98" s="5">
        <v>0.11517254774000001</v>
      </c>
      <c r="F98" s="5">
        <v>4.9079476774E-2</v>
      </c>
      <c r="G98" s="5">
        <v>2.6172524817</v>
      </c>
      <c r="H98" s="5"/>
      <c r="I98" s="5"/>
    </row>
    <row r="99" spans="1:9" x14ac:dyDescent="0.25">
      <c r="A99" s="1">
        <f t="shared" si="1"/>
        <v>41973</v>
      </c>
      <c r="B99" s="5">
        <v>1.6043517300000001</v>
      </c>
      <c r="C99" s="5">
        <v>1.8180368600000001</v>
      </c>
      <c r="D99" s="5">
        <v>1.2195411757000001</v>
      </c>
      <c r="E99" s="5">
        <v>0.11746237299999999</v>
      </c>
      <c r="F99" s="5">
        <v>4.9137528333000002E-2</v>
      </c>
      <c r="G99" s="5">
        <v>2.5966745952000001</v>
      </c>
      <c r="H99" s="5"/>
      <c r="I99" s="5"/>
    </row>
    <row r="100" spans="1:9" x14ac:dyDescent="0.25">
      <c r="A100" s="1">
        <f>EOMONTH(A101,-1)</f>
        <v>42004</v>
      </c>
      <c r="B100" s="5">
        <v>1.6900024032000001</v>
      </c>
      <c r="C100" s="5">
        <v>1.8291062774</v>
      </c>
      <c r="D100" s="5">
        <v>1.2614140925999999</v>
      </c>
      <c r="E100" s="5">
        <v>0.11805581323</v>
      </c>
      <c r="F100" s="5">
        <v>4.9199748065E-2</v>
      </c>
      <c r="G100" s="5">
        <v>2.6310545187000001</v>
      </c>
      <c r="H100" s="5"/>
      <c r="I100" s="5"/>
    </row>
    <row r="101" spans="1:9" x14ac:dyDescent="0.25">
      <c r="A101" s="1">
        <v>42005</v>
      </c>
      <c r="B101" s="5">
        <v>1.6811282323000001</v>
      </c>
      <c r="C101" s="5">
        <v>1.7265399097</v>
      </c>
      <c r="D101" s="5">
        <v>1.2233512997</v>
      </c>
      <c r="E101" s="5">
        <v>0.12832370194000001</v>
      </c>
      <c r="F101" s="5">
        <v>4.9027824515999997E-2</v>
      </c>
      <c r="G101" s="5">
        <v>2.6166926627999998</v>
      </c>
      <c r="H101" s="5"/>
      <c r="I101" s="5"/>
    </row>
    <row r="102" spans="1:9" x14ac:dyDescent="0.25">
      <c r="A102" s="1">
        <v>42036</v>
      </c>
      <c r="B102" s="5">
        <v>1.7118693250000001</v>
      </c>
      <c r="C102" s="5">
        <v>1.8399861357</v>
      </c>
      <c r="D102" s="5">
        <v>1.2136125621</v>
      </c>
      <c r="E102" s="5">
        <v>0.13338941606999999</v>
      </c>
      <c r="F102" s="5">
        <v>4.8541953571000003E-2</v>
      </c>
      <c r="G102" s="5">
        <v>2.5938574907</v>
      </c>
      <c r="H102" s="5"/>
      <c r="I102" s="5"/>
    </row>
    <row r="103" spans="1:9" x14ac:dyDescent="0.25">
      <c r="A103" s="1">
        <v>42064</v>
      </c>
      <c r="B103" s="5">
        <v>1.7227640903000001</v>
      </c>
      <c r="C103" s="5">
        <v>1.9173654710000001</v>
      </c>
      <c r="D103" s="5">
        <v>1.2236649006</v>
      </c>
      <c r="E103" s="5">
        <v>0.13440417064999999</v>
      </c>
      <c r="F103" s="5">
        <v>4.8056240644999998E-2</v>
      </c>
      <c r="G103" s="5">
        <v>2.6470373695</v>
      </c>
      <c r="H103" s="5"/>
      <c r="I103" s="5"/>
    </row>
    <row r="104" spans="1:9" x14ac:dyDescent="0.25">
      <c r="A104" s="1">
        <v>42095</v>
      </c>
      <c r="B104" s="5">
        <v>1.6735690166999999</v>
      </c>
      <c r="C104" s="5">
        <v>1.9419570399999999</v>
      </c>
      <c r="D104" s="5">
        <v>1.2046178222999999</v>
      </c>
      <c r="E104" s="5">
        <v>0.14456915067000001</v>
      </c>
      <c r="F104" s="5">
        <v>4.7339674667000002E-2</v>
      </c>
      <c r="G104" s="5">
        <v>2.6262351077999999</v>
      </c>
      <c r="H104" s="5"/>
      <c r="I104" s="5"/>
    </row>
    <row r="105" spans="1:9" x14ac:dyDescent="0.25">
      <c r="A105" s="1">
        <v>42125</v>
      </c>
      <c r="B105" s="5">
        <v>1.6380874581</v>
      </c>
      <c r="C105" s="5">
        <v>1.9356109644999999</v>
      </c>
      <c r="D105" s="5">
        <v>1.2343313660999999</v>
      </c>
      <c r="E105" s="5">
        <v>0.14574173452</v>
      </c>
      <c r="F105" s="5">
        <v>4.5121344839000002E-2</v>
      </c>
      <c r="G105" s="5">
        <v>2.5903147981000001</v>
      </c>
      <c r="H105" s="5"/>
      <c r="I105" s="5"/>
    </row>
    <row r="106" spans="1:9" x14ac:dyDescent="0.25">
      <c r="A106" s="1">
        <v>42156</v>
      </c>
      <c r="B106" s="5">
        <v>1.5869280067</v>
      </c>
      <c r="C106" s="5">
        <v>1.9299193533000001</v>
      </c>
      <c r="D106" s="5">
        <v>1.2399481240000001</v>
      </c>
      <c r="E106" s="5">
        <v>0.14519297867</v>
      </c>
      <c r="F106" s="5">
        <v>4.5184039332999998E-2</v>
      </c>
      <c r="G106" s="5">
        <v>2.5434886590999999</v>
      </c>
      <c r="H106" s="5"/>
      <c r="I106" s="5"/>
    </row>
    <row r="107" spans="1:9" x14ac:dyDescent="0.25">
      <c r="A107" s="1">
        <v>42186</v>
      </c>
      <c r="B107" s="5">
        <v>1.5895054710000001</v>
      </c>
      <c r="C107" s="5">
        <v>1.9032288065</v>
      </c>
      <c r="D107" s="5">
        <v>1.2352455384000001</v>
      </c>
      <c r="E107" s="5">
        <v>0.14118145226000001</v>
      </c>
      <c r="F107" s="5">
        <v>4.4191434193999998E-2</v>
      </c>
      <c r="G107" s="5">
        <v>2.5058897201999999</v>
      </c>
      <c r="H107" s="5"/>
      <c r="I107" s="5"/>
    </row>
    <row r="108" spans="1:9" x14ac:dyDescent="0.25">
      <c r="A108" s="1">
        <v>42217</v>
      </c>
      <c r="B108" s="5">
        <v>1.5310004967999999</v>
      </c>
      <c r="C108" s="5">
        <v>1.9413165742</v>
      </c>
      <c r="D108" s="5">
        <v>1.2142676413</v>
      </c>
      <c r="E108" s="5">
        <v>0.13840055097000001</v>
      </c>
      <c r="F108" s="5">
        <v>4.3176715161000002E-2</v>
      </c>
      <c r="G108" s="5">
        <v>2.4946590522999998</v>
      </c>
      <c r="H108" s="5"/>
      <c r="I108" s="5"/>
    </row>
    <row r="109" spans="1:9" x14ac:dyDescent="0.25">
      <c r="A109" s="1">
        <v>42248</v>
      </c>
      <c r="B109" s="5">
        <v>1.5154247667</v>
      </c>
      <c r="C109" s="5">
        <v>1.9642534300000001</v>
      </c>
      <c r="D109" s="5">
        <v>1.1879009517000001</v>
      </c>
      <c r="E109" s="5">
        <v>0.13907609200000001</v>
      </c>
      <c r="F109" s="5">
        <v>4.3316020332999999E-2</v>
      </c>
      <c r="G109" s="5">
        <v>2.4873785453999999</v>
      </c>
      <c r="H109" s="5"/>
      <c r="I109" s="5"/>
    </row>
    <row r="110" spans="1:9" x14ac:dyDescent="0.25">
      <c r="A110" s="1">
        <v>42278</v>
      </c>
      <c r="B110" s="5">
        <v>1.5104973451999999</v>
      </c>
      <c r="C110" s="5">
        <v>1.9498058516000001</v>
      </c>
      <c r="D110" s="5">
        <v>1.1966407958</v>
      </c>
      <c r="E110" s="5">
        <v>0.14086188516000001</v>
      </c>
      <c r="F110" s="5">
        <v>4.2456963225999997E-2</v>
      </c>
      <c r="G110" s="5">
        <v>2.4781389706999999</v>
      </c>
      <c r="H110" s="5"/>
      <c r="I110" s="5"/>
    </row>
    <row r="111" spans="1:9" x14ac:dyDescent="0.25">
      <c r="A111" s="1">
        <v>42309</v>
      </c>
      <c r="B111" s="5">
        <v>1.48000284</v>
      </c>
      <c r="C111" s="5">
        <v>1.9910593467</v>
      </c>
      <c r="D111" s="5">
        <v>1.2042558393</v>
      </c>
      <c r="E111" s="5">
        <v>0.13991640866999999</v>
      </c>
      <c r="F111" s="5">
        <v>4.3158443999999997E-2</v>
      </c>
      <c r="G111" s="5">
        <v>2.4227888773999999</v>
      </c>
      <c r="H111" s="5"/>
      <c r="I111" s="5"/>
    </row>
    <row r="112" spans="1:9" x14ac:dyDescent="0.25">
      <c r="A112" s="1">
        <v>42339</v>
      </c>
      <c r="B112" s="5">
        <v>1.4829887483999999</v>
      </c>
      <c r="C112" s="5">
        <v>1.8739231484000001</v>
      </c>
      <c r="D112" s="5">
        <v>1.1739981365000001</v>
      </c>
      <c r="E112" s="5">
        <v>0.1436698971</v>
      </c>
      <c r="F112" s="5">
        <v>4.3705544194000003E-2</v>
      </c>
      <c r="G112" s="5">
        <v>2.4247385591000001</v>
      </c>
      <c r="H112" s="5"/>
      <c r="I112" s="5"/>
    </row>
    <row r="113" spans="1:9" x14ac:dyDescent="0.25">
      <c r="A113" s="1">
        <v>42370</v>
      </c>
      <c r="B113" s="5">
        <v>1.4479349871</v>
      </c>
      <c r="C113" s="5">
        <v>1.9528378032</v>
      </c>
      <c r="D113" s="5">
        <v>1.1411229199999999</v>
      </c>
      <c r="E113" s="5">
        <v>0.13078819967999999</v>
      </c>
      <c r="F113" s="5">
        <v>4.3677369355000002E-2</v>
      </c>
      <c r="G113" s="5">
        <v>2.3835875786999998</v>
      </c>
      <c r="H113" s="5"/>
      <c r="I113" s="5"/>
    </row>
    <row r="114" spans="1:9" x14ac:dyDescent="0.25">
      <c r="A114" s="1">
        <v>42401</v>
      </c>
      <c r="B114" s="5">
        <v>1.3979797448</v>
      </c>
      <c r="C114" s="5">
        <v>1.9946486483000001</v>
      </c>
      <c r="D114" s="5">
        <v>1.1382959133999999</v>
      </c>
      <c r="E114" s="5">
        <v>0.12880839552000001</v>
      </c>
      <c r="F114" s="5">
        <v>4.2387783792999997E-2</v>
      </c>
      <c r="G114" s="5">
        <v>2.3078585116000001</v>
      </c>
      <c r="H114" s="5"/>
      <c r="I114" s="5"/>
    </row>
    <row r="115" spans="1:9" x14ac:dyDescent="0.25">
      <c r="A115" s="1">
        <v>42430</v>
      </c>
      <c r="B115" s="5">
        <v>1.3492520452000001</v>
      </c>
      <c r="C115" s="5">
        <v>2.0087296710000002</v>
      </c>
      <c r="D115" s="5">
        <v>1.1296034445000001</v>
      </c>
      <c r="E115" s="5">
        <v>0.12692915581</v>
      </c>
      <c r="F115" s="5">
        <v>3.9889038709999998E-2</v>
      </c>
      <c r="G115" s="5">
        <v>2.3315752793</v>
      </c>
      <c r="H115" s="5"/>
      <c r="I115" s="5"/>
    </row>
    <row r="116" spans="1:9" x14ac:dyDescent="0.25">
      <c r="A116" s="1">
        <v>42461</v>
      </c>
      <c r="B116" s="5">
        <v>1.3169951900000001</v>
      </c>
      <c r="C116" s="5">
        <v>2.0124964833000001</v>
      </c>
      <c r="D116" s="5">
        <v>1.0592940833</v>
      </c>
      <c r="E116" s="5">
        <v>0.12082470233000001</v>
      </c>
      <c r="F116" s="5">
        <v>3.9784247666999999E-2</v>
      </c>
      <c r="G116" s="5">
        <v>2.2676795971999999</v>
      </c>
      <c r="H116" s="5"/>
      <c r="I116" s="5"/>
    </row>
    <row r="117" spans="1:9" x14ac:dyDescent="0.25">
      <c r="A117" s="1">
        <v>42491</v>
      </c>
      <c r="B117" s="5">
        <v>1.259359329</v>
      </c>
      <c r="C117" s="5">
        <v>2.0108610677000001</v>
      </c>
      <c r="D117" s="5">
        <v>1.0644292905999999</v>
      </c>
      <c r="E117" s="5">
        <v>0.12123889903</v>
      </c>
      <c r="F117" s="5">
        <v>3.8844231290000003E-2</v>
      </c>
      <c r="G117" s="5">
        <v>2.2464161206000002</v>
      </c>
      <c r="H117" s="5"/>
      <c r="I117" s="5"/>
    </row>
    <row r="118" spans="1:9" x14ac:dyDescent="0.25">
      <c r="A118" s="1">
        <v>42522</v>
      </c>
      <c r="B118" s="5">
        <v>1.2285241600000001</v>
      </c>
      <c r="C118" s="5">
        <v>2.0204104933</v>
      </c>
      <c r="D118" s="5">
        <v>1.0441803607</v>
      </c>
      <c r="E118" s="5">
        <v>0.11896237567</v>
      </c>
      <c r="F118" s="5">
        <v>3.7808399999999999E-2</v>
      </c>
      <c r="G118" s="5">
        <v>2.2084890496999998</v>
      </c>
      <c r="H118" s="5"/>
      <c r="I118" s="5"/>
    </row>
    <row r="119" spans="1:9" x14ac:dyDescent="0.25">
      <c r="A119" s="1">
        <v>42552</v>
      </c>
      <c r="B119" s="5">
        <v>1.2032370419</v>
      </c>
      <c r="C119" s="5">
        <v>2.0528245581000002</v>
      </c>
      <c r="D119" s="5">
        <v>1.0458162632000001</v>
      </c>
      <c r="E119" s="5">
        <v>0.11203779677</v>
      </c>
      <c r="F119" s="5">
        <v>3.721957E-2</v>
      </c>
      <c r="G119" s="5">
        <v>2.2109044261999999</v>
      </c>
      <c r="H119" s="5"/>
      <c r="I119" s="5"/>
    </row>
    <row r="120" spans="1:9" x14ac:dyDescent="0.25">
      <c r="A120" s="1">
        <v>42583</v>
      </c>
      <c r="B120" s="5">
        <v>1.1795459644999999</v>
      </c>
      <c r="C120" s="5">
        <v>2.0746728806000001</v>
      </c>
      <c r="D120" s="5">
        <v>0.99830999418999999</v>
      </c>
      <c r="E120" s="5">
        <v>0.11258298258</v>
      </c>
      <c r="F120" s="5">
        <v>3.7490817418999997E-2</v>
      </c>
      <c r="G120" s="5">
        <v>2.2135956422</v>
      </c>
      <c r="H120" s="5"/>
      <c r="I120" s="5"/>
    </row>
    <row r="121" spans="1:9" x14ac:dyDescent="0.25">
      <c r="A121" s="1">
        <v>42614</v>
      </c>
      <c r="B121" s="5">
        <v>1.18387917</v>
      </c>
      <c r="C121" s="5">
        <v>2.0645416932999998</v>
      </c>
      <c r="D121" s="5">
        <v>0.98712633699999996</v>
      </c>
      <c r="E121" s="5">
        <v>0.10996886833</v>
      </c>
      <c r="F121" s="5">
        <v>3.7709945666999999E-2</v>
      </c>
      <c r="G121" s="5">
        <v>2.2018569907000001</v>
      </c>
      <c r="H121" s="5"/>
      <c r="I121" s="5"/>
    </row>
    <row r="122" spans="1:9" x14ac:dyDescent="0.25">
      <c r="A122" s="1">
        <v>42644</v>
      </c>
      <c r="B122" s="5">
        <v>1.1763353968000001</v>
      </c>
      <c r="C122" s="5">
        <v>2.1151210742000002</v>
      </c>
      <c r="D122" s="5">
        <v>1.0586273977</v>
      </c>
      <c r="E122" s="5">
        <v>0.10614886355</v>
      </c>
      <c r="F122" s="5">
        <v>3.8590223547999999E-2</v>
      </c>
      <c r="G122" s="5">
        <v>2.2109940734000002</v>
      </c>
      <c r="H122" s="5"/>
      <c r="I122" s="5"/>
    </row>
    <row r="123" spans="1:9" x14ac:dyDescent="0.25">
      <c r="A123" s="1">
        <v>42675</v>
      </c>
      <c r="B123" s="5">
        <v>1.1712682067</v>
      </c>
      <c r="C123" s="5">
        <v>2.1366038299999999</v>
      </c>
      <c r="D123" s="5">
        <v>1.0484928060000001</v>
      </c>
      <c r="E123" s="5">
        <v>0.10780244867</v>
      </c>
      <c r="F123" s="5">
        <v>3.8832612000000002E-2</v>
      </c>
      <c r="G123" s="5">
        <v>2.2069592065000001</v>
      </c>
      <c r="H123" s="5"/>
      <c r="I123" s="5"/>
    </row>
    <row r="124" spans="1:9" x14ac:dyDescent="0.25">
      <c r="A124" s="1">
        <v>42705</v>
      </c>
      <c r="B124" s="5">
        <v>1.1725330645000001</v>
      </c>
      <c r="C124" s="5">
        <v>2.1403118515999999</v>
      </c>
      <c r="D124" s="5">
        <v>0.95648254096999996</v>
      </c>
      <c r="E124" s="5">
        <v>0.10669061097</v>
      </c>
      <c r="F124" s="5">
        <v>3.8575916129E-2</v>
      </c>
      <c r="G124" s="5">
        <v>2.1478295193000001</v>
      </c>
      <c r="H124" s="5"/>
      <c r="I124" s="5"/>
    </row>
    <row r="125" spans="1:9" x14ac:dyDescent="0.25">
      <c r="A125" s="1">
        <v>42736</v>
      </c>
      <c r="B125" s="5">
        <v>1.1792062742</v>
      </c>
      <c r="C125" s="5">
        <v>2.1675832032</v>
      </c>
      <c r="D125" s="5">
        <v>0.99685465805999995</v>
      </c>
      <c r="E125" s="5">
        <v>0.1094491329</v>
      </c>
      <c r="F125" s="5">
        <v>3.9035693548000003E-2</v>
      </c>
      <c r="G125" s="5">
        <v>2.1140278686</v>
      </c>
      <c r="H125" s="5"/>
      <c r="I125" s="5"/>
    </row>
    <row r="126" spans="1:9" x14ac:dyDescent="0.25">
      <c r="A126" s="1">
        <v>42767</v>
      </c>
      <c r="B126" s="5">
        <v>1.1989017786</v>
      </c>
      <c r="C126" s="5">
        <v>2.2738142393</v>
      </c>
      <c r="D126" s="5">
        <v>1.0463395621</v>
      </c>
      <c r="E126" s="5">
        <v>0.10927687357</v>
      </c>
      <c r="F126" s="5">
        <v>3.9879522856999999E-2</v>
      </c>
      <c r="G126" s="5">
        <v>2.1596590315999999</v>
      </c>
      <c r="H126" s="5"/>
      <c r="I126" s="5"/>
    </row>
    <row r="127" spans="1:9" x14ac:dyDescent="0.25">
      <c r="A127" s="1">
        <v>42795</v>
      </c>
      <c r="B127" s="5">
        <v>1.1934035129</v>
      </c>
      <c r="C127" s="5">
        <v>2.2917337323</v>
      </c>
      <c r="D127" s="5">
        <v>1.0360215747999999</v>
      </c>
      <c r="E127" s="5">
        <v>0.10788125065</v>
      </c>
      <c r="F127" s="5">
        <v>3.860111871E-2</v>
      </c>
      <c r="G127" s="5">
        <v>2.2002334071999998</v>
      </c>
      <c r="H127" s="5"/>
      <c r="I127" s="5"/>
    </row>
    <row r="128" spans="1:9" x14ac:dyDescent="0.25">
      <c r="A128" s="1">
        <v>42826</v>
      </c>
      <c r="B128" s="5">
        <v>1.1776161967000001</v>
      </c>
      <c r="C128" s="5">
        <v>2.3189274000000002</v>
      </c>
      <c r="D128" s="5">
        <v>1.0598348980000001</v>
      </c>
      <c r="E128" s="5">
        <v>0.10667784067</v>
      </c>
      <c r="F128" s="5">
        <v>3.8092467667000002E-2</v>
      </c>
      <c r="G128" s="5">
        <v>2.2141482718000001</v>
      </c>
      <c r="H128" s="5"/>
      <c r="I128" s="5"/>
    </row>
    <row r="129" spans="1:9" x14ac:dyDescent="0.25">
      <c r="A129" s="1">
        <v>42856</v>
      </c>
      <c r="B129" s="5">
        <v>1.1809126387</v>
      </c>
      <c r="C129" s="5">
        <v>2.4143790613</v>
      </c>
      <c r="D129" s="5">
        <v>1.0478704489999999</v>
      </c>
      <c r="E129" s="5">
        <v>0.10742065452000001</v>
      </c>
      <c r="F129" s="5">
        <v>3.6620051289999997E-2</v>
      </c>
      <c r="G129" s="5">
        <v>2.2079525116999998</v>
      </c>
      <c r="H129" s="5"/>
      <c r="I129" s="5"/>
    </row>
    <row r="130" spans="1:9" x14ac:dyDescent="0.25">
      <c r="A130" s="1">
        <v>42887</v>
      </c>
      <c r="B130" s="5">
        <v>1.1714752266999999</v>
      </c>
      <c r="C130" s="5">
        <v>2.4388800399999999</v>
      </c>
      <c r="D130" s="5">
        <v>1.0432981622999999</v>
      </c>
      <c r="E130" s="5">
        <v>0.107742</v>
      </c>
      <c r="F130" s="5">
        <v>3.7123634666999999E-2</v>
      </c>
      <c r="G130" s="5">
        <v>2.2221568555000002</v>
      </c>
      <c r="H130" s="5"/>
      <c r="I130" s="5"/>
    </row>
    <row r="131" spans="1:9" x14ac:dyDescent="0.25">
      <c r="A131" s="1">
        <v>42917</v>
      </c>
      <c r="B131" s="5">
        <v>1.1706663451999999</v>
      </c>
      <c r="C131" s="5">
        <v>2.4703631064999998</v>
      </c>
      <c r="D131" s="5">
        <v>1.0605962977000001</v>
      </c>
      <c r="E131" s="5">
        <v>0.11179533065</v>
      </c>
      <c r="F131" s="5">
        <v>3.6618982257999998E-2</v>
      </c>
      <c r="G131" s="5">
        <v>2.2301497337999998</v>
      </c>
      <c r="H131" s="5"/>
      <c r="I131" s="5"/>
    </row>
    <row r="132" spans="1:9" x14ac:dyDescent="0.25">
      <c r="A132" s="1">
        <v>42948</v>
      </c>
      <c r="B132" s="5">
        <v>1.0507656581</v>
      </c>
      <c r="C132" s="5">
        <v>2.5195567516000001</v>
      </c>
      <c r="D132" s="5">
        <v>1.0986642119000001</v>
      </c>
      <c r="E132" s="5">
        <v>0.11278733581</v>
      </c>
      <c r="F132" s="5">
        <v>3.6312569677000001E-2</v>
      </c>
      <c r="G132" s="5">
        <v>2.2710946257</v>
      </c>
      <c r="H132" s="5"/>
      <c r="I132" s="5"/>
    </row>
    <row r="133" spans="1:9" x14ac:dyDescent="0.25">
      <c r="A133" s="1">
        <v>42979</v>
      </c>
      <c r="B133" s="5">
        <v>1.173672</v>
      </c>
      <c r="C133" s="5">
        <v>2.6257771067000002</v>
      </c>
      <c r="D133" s="5">
        <v>1.1132801237000001</v>
      </c>
      <c r="E133" s="5">
        <v>0.111766421</v>
      </c>
      <c r="F133" s="5">
        <v>3.7183117332999997E-2</v>
      </c>
      <c r="G133" s="5">
        <v>2.2762743785000001</v>
      </c>
      <c r="H133" s="5"/>
      <c r="I133" s="5"/>
    </row>
    <row r="134" spans="1:9" x14ac:dyDescent="0.25">
      <c r="A134" s="1">
        <v>43009</v>
      </c>
      <c r="B134" s="5">
        <v>1.254358071</v>
      </c>
      <c r="C134" s="5">
        <v>2.7635991323</v>
      </c>
      <c r="D134" s="5">
        <v>1.1906685787</v>
      </c>
      <c r="E134" s="5">
        <v>0.11725931903</v>
      </c>
      <c r="F134" s="5">
        <v>3.7025854515999997E-2</v>
      </c>
      <c r="G134" s="5">
        <v>2.3150127919000001</v>
      </c>
      <c r="H134" s="5"/>
      <c r="I134" s="5"/>
    </row>
    <row r="135" spans="1:9" x14ac:dyDescent="0.25">
      <c r="A135" s="1">
        <v>43040</v>
      </c>
      <c r="B135" s="5">
        <v>1.2894158733000001</v>
      </c>
      <c r="C135" s="5">
        <v>2.8559263832999999</v>
      </c>
      <c r="D135" s="5">
        <v>1.2007123</v>
      </c>
      <c r="E135" s="5">
        <v>0.11812043367</v>
      </c>
      <c r="F135" s="5">
        <v>3.7191674000000001E-2</v>
      </c>
      <c r="G135" s="5">
        <v>2.3767447965000001</v>
      </c>
      <c r="H135" s="5"/>
      <c r="I135" s="5"/>
    </row>
    <row r="136" spans="1:9" x14ac:dyDescent="0.25">
      <c r="A136" s="1">
        <v>43070</v>
      </c>
      <c r="B136" s="5">
        <v>1.3086374515999999</v>
      </c>
      <c r="C136" s="5">
        <v>2.9137816934999998</v>
      </c>
      <c r="D136" s="5">
        <v>1.1815401394</v>
      </c>
      <c r="E136" s="5">
        <v>0.11611872161</v>
      </c>
      <c r="F136" s="5">
        <v>3.7601108709999997E-2</v>
      </c>
      <c r="G136" s="5">
        <v>2.3473551691000001</v>
      </c>
      <c r="H136" s="5"/>
      <c r="I136" s="5"/>
    </row>
    <row r="137" spans="1:9" x14ac:dyDescent="0.25">
      <c r="A137" s="1">
        <v>43101</v>
      </c>
      <c r="B137" s="5">
        <v>1.2623186032</v>
      </c>
      <c r="C137" s="5">
        <v>2.9071055612999999</v>
      </c>
      <c r="D137" s="5">
        <v>1.1803924065</v>
      </c>
      <c r="E137" s="5">
        <v>0.11283560258</v>
      </c>
      <c r="F137" s="5">
        <v>3.6840834193999999E-2</v>
      </c>
      <c r="G137" s="5">
        <v>2.3548318185000001</v>
      </c>
      <c r="H137" s="5"/>
      <c r="I137" s="5"/>
    </row>
    <row r="138" spans="1:9" x14ac:dyDescent="0.25">
      <c r="A138" s="1">
        <v>43132</v>
      </c>
      <c r="B138" s="5">
        <v>1.2545665786</v>
      </c>
      <c r="C138" s="5">
        <v>3.0797605856999999</v>
      </c>
      <c r="D138" s="5">
        <v>1.1790262514000001</v>
      </c>
      <c r="E138" s="5">
        <v>0.11384103893</v>
      </c>
      <c r="F138" s="5">
        <v>3.7793837857000002E-2</v>
      </c>
      <c r="G138" s="5">
        <v>2.3726930751999999</v>
      </c>
      <c r="H138" s="5"/>
      <c r="I138" s="5"/>
    </row>
    <row r="139" spans="1:9" x14ac:dyDescent="0.25">
      <c r="A139" s="1">
        <v>43160</v>
      </c>
      <c r="B139" s="5">
        <v>1.2837989838999999</v>
      </c>
      <c r="C139" s="5">
        <v>3.2390137773999998</v>
      </c>
      <c r="D139" s="5">
        <v>1.1654455661000001</v>
      </c>
      <c r="E139" s="5">
        <v>0.11490509516</v>
      </c>
      <c r="F139" s="5">
        <v>3.6987937419E-2</v>
      </c>
      <c r="G139" s="5">
        <v>2.4099906369999999</v>
      </c>
      <c r="H139" s="5"/>
      <c r="I139" s="5"/>
    </row>
    <row r="140" spans="1:9" x14ac:dyDescent="0.25">
      <c r="A140" s="1">
        <v>43191</v>
      </c>
      <c r="B140" s="5">
        <v>1.2959358700000001</v>
      </c>
      <c r="C140" s="5">
        <v>3.2966624833</v>
      </c>
      <c r="D140" s="5">
        <v>1.2294062097</v>
      </c>
      <c r="E140" s="5">
        <v>0.11967845633</v>
      </c>
      <c r="F140" s="5">
        <v>3.6840514667000002E-2</v>
      </c>
      <c r="G140" s="5">
        <v>2.4146348526999999</v>
      </c>
      <c r="H140" s="5"/>
      <c r="I140" s="5"/>
    </row>
    <row r="141" spans="1:9" x14ac:dyDescent="0.25">
      <c r="A141" s="1">
        <v>43221</v>
      </c>
      <c r="B141" s="5">
        <v>1.2923609064999999</v>
      </c>
      <c r="C141" s="5">
        <v>3.3145521064999999</v>
      </c>
      <c r="D141" s="5">
        <v>1.2509281486999999</v>
      </c>
      <c r="E141" s="5">
        <v>0.11942826742</v>
      </c>
      <c r="F141" s="5">
        <v>3.7252244838999998E-2</v>
      </c>
      <c r="G141" s="5">
        <v>2.3850266134</v>
      </c>
      <c r="H141" s="5"/>
      <c r="I141" s="5"/>
    </row>
    <row r="142" spans="1:9" x14ac:dyDescent="0.25">
      <c r="A142" s="1">
        <v>43252</v>
      </c>
      <c r="B142" s="5">
        <v>1.3319432600000001</v>
      </c>
      <c r="C142" s="5">
        <v>3.4122574700000001</v>
      </c>
      <c r="D142" s="5">
        <v>1.2377908763000001</v>
      </c>
      <c r="E142" s="5">
        <v>0.11986110799999999</v>
      </c>
      <c r="F142" s="5">
        <v>3.6099628000000002E-2</v>
      </c>
      <c r="G142" s="5">
        <v>2.3887863851</v>
      </c>
      <c r="H142" s="5"/>
      <c r="I142" s="5"/>
    </row>
    <row r="143" spans="1:9" x14ac:dyDescent="0.25">
      <c r="A143" s="1">
        <v>43282</v>
      </c>
      <c r="B143" s="5">
        <v>1.3132072032</v>
      </c>
      <c r="C143" s="5">
        <v>3.4869384742</v>
      </c>
      <c r="D143" s="5">
        <v>1.2797342742</v>
      </c>
      <c r="E143" s="5">
        <v>0.13285737483999999</v>
      </c>
      <c r="F143" s="5">
        <v>3.5720483870999999E-2</v>
      </c>
      <c r="G143" s="5">
        <v>2.3925183605</v>
      </c>
      <c r="H143" s="5"/>
      <c r="I143" s="5"/>
    </row>
    <row r="144" spans="1:9" x14ac:dyDescent="0.25">
      <c r="A144" s="1">
        <v>43313</v>
      </c>
      <c r="B144" s="5">
        <v>1.3359896484</v>
      </c>
      <c r="C144" s="5">
        <v>3.6713971612999998</v>
      </c>
      <c r="D144" s="5">
        <v>1.3041019732000001</v>
      </c>
      <c r="E144" s="5">
        <v>0.13974948580999999</v>
      </c>
      <c r="F144" s="5">
        <v>3.6320905806000003E-2</v>
      </c>
      <c r="G144" s="5">
        <v>2.5257548099</v>
      </c>
      <c r="H144" s="5"/>
      <c r="I144" s="5"/>
    </row>
    <row r="145" spans="1:9" x14ac:dyDescent="0.25">
      <c r="A145" s="1">
        <v>43344</v>
      </c>
      <c r="B145" s="5">
        <v>1.3687576367000001</v>
      </c>
      <c r="C145" s="5">
        <v>3.7577621899999998</v>
      </c>
      <c r="D145" s="5">
        <v>1.3683459697</v>
      </c>
      <c r="E145" s="5">
        <v>0.14217923632999999</v>
      </c>
      <c r="F145" s="5">
        <v>3.5695099666999998E-2</v>
      </c>
      <c r="G145" s="5">
        <v>2.5014288218999998</v>
      </c>
      <c r="H145" s="5"/>
      <c r="I145" s="5"/>
    </row>
    <row r="146" spans="1:9" x14ac:dyDescent="0.25">
      <c r="A146" s="1">
        <v>43374</v>
      </c>
      <c r="B146" s="5">
        <v>1.3203018484</v>
      </c>
      <c r="C146" s="5">
        <v>3.8708302902999998</v>
      </c>
      <c r="D146" s="5">
        <v>1.4009099374</v>
      </c>
      <c r="E146" s="5">
        <v>0.14744250710000001</v>
      </c>
      <c r="F146" s="5">
        <v>3.7176651934999999E-2</v>
      </c>
      <c r="G146" s="5">
        <v>2.4933479553</v>
      </c>
      <c r="H146" s="5"/>
      <c r="I146" s="5"/>
    </row>
    <row r="147" spans="1:9" x14ac:dyDescent="0.25">
      <c r="A147" s="1">
        <v>43405</v>
      </c>
      <c r="B147" s="5">
        <v>1.3742483700000001</v>
      </c>
      <c r="C147" s="5">
        <v>3.9515633100000001</v>
      </c>
      <c r="D147" s="5">
        <v>1.3884068503</v>
      </c>
      <c r="E147" s="5">
        <v>0.141006415</v>
      </c>
      <c r="F147" s="5">
        <v>3.8864915666999997E-2</v>
      </c>
      <c r="G147" s="5">
        <v>2.5500021747999999</v>
      </c>
      <c r="H147" s="5"/>
      <c r="I147" s="5"/>
    </row>
    <row r="148" spans="1:9" x14ac:dyDescent="0.25">
      <c r="A148" s="1">
        <v>43435</v>
      </c>
      <c r="B148" s="5">
        <v>1.3949938773999999</v>
      </c>
      <c r="C148" s="5">
        <v>4.0101808999999999</v>
      </c>
      <c r="D148" s="5">
        <v>1.4113788803</v>
      </c>
      <c r="E148" s="5">
        <v>0.13992300838999999</v>
      </c>
      <c r="F148" s="5">
        <v>3.9498163225999999E-2</v>
      </c>
      <c r="G148" s="5">
        <v>2.5387186057000002</v>
      </c>
      <c r="H148" s="5"/>
      <c r="I148" s="5"/>
    </row>
    <row r="149" spans="1:9" x14ac:dyDescent="0.25">
      <c r="A149" s="1">
        <v>43466</v>
      </c>
      <c r="B149" s="5">
        <v>1.3531350257999999</v>
      </c>
      <c r="C149" s="5">
        <v>3.9865983709999999</v>
      </c>
      <c r="D149" s="5">
        <v>1.4102955197</v>
      </c>
      <c r="E149" s="5">
        <v>0.13617888839</v>
      </c>
      <c r="F149" s="5">
        <v>3.8570475806000003E-2</v>
      </c>
      <c r="G149" s="5">
        <v>2.5345215017</v>
      </c>
      <c r="H149" s="5"/>
      <c r="I149" s="5"/>
    </row>
    <row r="150" spans="1:9" x14ac:dyDescent="0.25">
      <c r="A150" s="1">
        <v>43497</v>
      </c>
      <c r="B150" s="5">
        <v>1.3573855464</v>
      </c>
      <c r="C150" s="5">
        <v>4.0713239393</v>
      </c>
      <c r="D150" s="5">
        <v>1.3416659118000001</v>
      </c>
      <c r="E150" s="5">
        <v>0.13114652857</v>
      </c>
      <c r="F150" s="5">
        <v>3.8431478929E-2</v>
      </c>
      <c r="G150" s="5">
        <v>2.4890156681</v>
      </c>
      <c r="H150" s="5"/>
      <c r="I150" s="5"/>
    </row>
    <row r="151" spans="1:9" x14ac:dyDescent="0.25">
      <c r="A151" s="1">
        <v>43525</v>
      </c>
      <c r="B151" s="5">
        <v>1.3437996968000001</v>
      </c>
      <c r="C151" s="5">
        <v>4.1123401386999996</v>
      </c>
      <c r="D151" s="5">
        <v>1.4007466432</v>
      </c>
      <c r="E151" s="5">
        <v>0.12589754386999999</v>
      </c>
      <c r="F151" s="5">
        <v>3.7633431935000003E-2</v>
      </c>
      <c r="G151" s="5">
        <v>2.4849317440999998</v>
      </c>
      <c r="H151" s="5"/>
      <c r="I151" s="5"/>
    </row>
    <row r="152" spans="1:9" x14ac:dyDescent="0.25">
      <c r="A152" s="1">
        <v>43556</v>
      </c>
      <c r="B152" s="5">
        <v>1.3720343367000001</v>
      </c>
      <c r="C152" s="5">
        <v>4.19419159</v>
      </c>
      <c r="D152" s="5">
        <v>1.4036182003</v>
      </c>
      <c r="E152" s="5">
        <v>0.14059437732999999</v>
      </c>
      <c r="F152" s="5">
        <v>3.6450466666999998E-2</v>
      </c>
      <c r="G152" s="5">
        <v>2.5588930162999999</v>
      </c>
      <c r="H152" s="5"/>
      <c r="I152" s="5"/>
    </row>
    <row r="153" spans="1:9" x14ac:dyDescent="0.25">
      <c r="A153" s="1">
        <v>43586</v>
      </c>
      <c r="B153" s="5">
        <v>1.3625360289999999</v>
      </c>
      <c r="C153" s="5">
        <v>4.2717932386999999</v>
      </c>
      <c r="D153" s="5">
        <v>1.4056186267999999</v>
      </c>
      <c r="E153" s="5">
        <v>0.14097315387000001</v>
      </c>
      <c r="F153" s="5">
        <v>3.4114947096999998E-2</v>
      </c>
      <c r="G153" s="5">
        <v>2.5478088476999998</v>
      </c>
      <c r="H153" s="5"/>
      <c r="I153" s="5"/>
    </row>
    <row r="154" spans="1:9" x14ac:dyDescent="0.25">
      <c r="A154" s="1">
        <v>43617</v>
      </c>
      <c r="B154" s="5">
        <v>1.3764282699999999</v>
      </c>
      <c r="C154" s="5">
        <v>4.2896610167000002</v>
      </c>
      <c r="D154" s="5">
        <v>1.4342487117</v>
      </c>
      <c r="E154" s="5">
        <v>0.14393302099999999</v>
      </c>
      <c r="F154" s="5">
        <v>3.5473207666999997E-2</v>
      </c>
      <c r="G154" s="5">
        <v>2.5591512289999998</v>
      </c>
      <c r="H154" s="5"/>
      <c r="I154" s="5"/>
    </row>
    <row r="155" spans="1:9" x14ac:dyDescent="0.25">
      <c r="A155" s="1">
        <v>43647</v>
      </c>
      <c r="B155" s="5">
        <v>1.3833395806</v>
      </c>
      <c r="C155" s="5">
        <v>4.3522469934999997</v>
      </c>
      <c r="D155" s="5">
        <v>1.4537034176999999</v>
      </c>
      <c r="E155" s="5">
        <v>0.16279007387</v>
      </c>
      <c r="F155" s="5">
        <v>3.6338660645E-2</v>
      </c>
      <c r="G155" s="5">
        <v>2.5368929586000002</v>
      </c>
      <c r="H155" s="5"/>
      <c r="I155" s="5"/>
    </row>
    <row r="156" spans="1:9" x14ac:dyDescent="0.25">
      <c r="A156" s="1">
        <v>43678</v>
      </c>
      <c r="B156" s="5">
        <v>1.3641459968</v>
      </c>
      <c r="C156" s="5">
        <v>4.4785706871000004</v>
      </c>
      <c r="D156" s="5">
        <v>1.4864583477</v>
      </c>
      <c r="E156" s="5">
        <v>0.16657261226</v>
      </c>
      <c r="F156" s="5">
        <v>3.5524518710000001E-2</v>
      </c>
      <c r="G156" s="5">
        <v>2.5301152943999998</v>
      </c>
      <c r="H156" s="5"/>
      <c r="I156" s="5"/>
    </row>
    <row r="157" spans="1:9" x14ac:dyDescent="0.25">
      <c r="A157" s="1">
        <v>43709</v>
      </c>
      <c r="B157" s="5">
        <v>1.4065863367</v>
      </c>
      <c r="C157" s="5">
        <v>4.5628879500000004</v>
      </c>
      <c r="D157" s="5">
        <v>1.4522472957000001</v>
      </c>
      <c r="E157" s="5">
        <v>0.16963356466999999</v>
      </c>
      <c r="F157" s="5">
        <v>3.5885386999999998E-2</v>
      </c>
      <c r="G157" s="5">
        <v>2.6035936016000001</v>
      </c>
      <c r="H157" s="5"/>
      <c r="I157" s="5"/>
    </row>
    <row r="158" spans="1:9" x14ac:dyDescent="0.25">
      <c r="A158" s="1">
        <v>43739</v>
      </c>
      <c r="B158" s="5">
        <v>1.4177198451999999</v>
      </c>
      <c r="C158" s="5">
        <v>4.6429738483999996</v>
      </c>
      <c r="D158" s="5">
        <v>1.526053431</v>
      </c>
      <c r="E158" s="5">
        <v>0.16951362645000001</v>
      </c>
      <c r="F158" s="5">
        <v>3.5803782580999997E-2</v>
      </c>
      <c r="G158" s="5">
        <v>2.628692392</v>
      </c>
      <c r="H158" s="5"/>
      <c r="I158" s="5"/>
    </row>
    <row r="159" spans="1:9" x14ac:dyDescent="0.25">
      <c r="A159" s="1">
        <v>43770</v>
      </c>
      <c r="B159" s="5">
        <v>1.4024808</v>
      </c>
      <c r="C159" s="5">
        <v>4.7756905232999998</v>
      </c>
      <c r="D159" s="5">
        <v>1.5294041137000001</v>
      </c>
      <c r="E159" s="5">
        <v>0.16683789900000001</v>
      </c>
      <c r="F159" s="5">
        <v>3.6583253667E-2</v>
      </c>
      <c r="G159" s="5">
        <v>2.6020337125999999</v>
      </c>
      <c r="H159" s="5"/>
      <c r="I159" s="5"/>
    </row>
    <row r="160" spans="1:9" x14ac:dyDescent="0.25">
      <c r="A160" s="1">
        <v>43800</v>
      </c>
      <c r="B160" s="5">
        <v>1.4183889386999999</v>
      </c>
      <c r="C160" s="5">
        <v>4.8119450516000004</v>
      </c>
      <c r="D160" s="5">
        <v>1.4865403571</v>
      </c>
      <c r="E160" s="5">
        <v>0.16317258194000001</v>
      </c>
      <c r="F160" s="5">
        <v>3.7629514193999999E-2</v>
      </c>
      <c r="G160" s="5">
        <v>2.6038416351000002</v>
      </c>
      <c r="H160" s="5"/>
      <c r="I160" s="5"/>
    </row>
    <row r="161" spans="1:9" x14ac:dyDescent="0.25">
      <c r="A161" s="1">
        <v>43831</v>
      </c>
      <c r="B161" s="5">
        <v>1.4051427547999999</v>
      </c>
      <c r="C161" s="5">
        <v>4.8530051065000004</v>
      </c>
      <c r="D161" s="5">
        <v>1.4397555425999999</v>
      </c>
      <c r="E161" s="5">
        <v>0.15600896839</v>
      </c>
      <c r="F161" s="5">
        <v>3.7947315805999998E-2</v>
      </c>
      <c r="G161" s="5">
        <v>2.5031706101000002</v>
      </c>
      <c r="H161" s="5"/>
      <c r="I161" s="5"/>
    </row>
    <row r="162" spans="1:9" x14ac:dyDescent="0.25">
      <c r="A162" s="1">
        <v>43862</v>
      </c>
      <c r="B162" s="5">
        <v>1.3981527654999999</v>
      </c>
      <c r="C162" s="5">
        <v>4.8387695861999998</v>
      </c>
      <c r="D162" s="5">
        <v>1.4626061802999999</v>
      </c>
      <c r="E162" s="5">
        <v>0.15430863103</v>
      </c>
      <c r="F162" s="5">
        <v>3.7203029654999997E-2</v>
      </c>
      <c r="G162" s="5">
        <v>2.5012179898000002</v>
      </c>
      <c r="H162" s="5"/>
      <c r="I162" s="5"/>
    </row>
    <row r="163" spans="1:9" x14ac:dyDescent="0.25">
      <c r="A163" s="1">
        <v>43891</v>
      </c>
      <c r="B163" s="5">
        <v>1.3942656741999999</v>
      </c>
      <c r="C163" s="5">
        <v>4.9217136065</v>
      </c>
      <c r="D163" s="5">
        <v>1.4484488289999999</v>
      </c>
      <c r="E163" s="5">
        <v>0.14655362225999999</v>
      </c>
      <c r="F163" s="5">
        <v>3.6664585483999999E-2</v>
      </c>
      <c r="G163" s="5">
        <v>2.4111166689000001</v>
      </c>
      <c r="H163" s="5"/>
      <c r="I163" s="5"/>
    </row>
    <row r="164" spans="1:9" x14ac:dyDescent="0.25">
      <c r="A164" s="1">
        <v>43922</v>
      </c>
      <c r="B164" s="5">
        <v>1.2917789900000001</v>
      </c>
      <c r="C164" s="5">
        <v>4.6200957699999998</v>
      </c>
      <c r="D164" s="5">
        <v>1.2295609667</v>
      </c>
      <c r="E164" s="5">
        <v>0.13088381032999999</v>
      </c>
      <c r="F164" s="5">
        <v>3.2827131000000002E-2</v>
      </c>
      <c r="G164" s="5">
        <v>2.2399884805000001</v>
      </c>
      <c r="H164" s="5"/>
      <c r="I164" s="5"/>
    </row>
    <row r="165" spans="1:9" x14ac:dyDescent="0.25">
      <c r="A165" s="1">
        <v>43952</v>
      </c>
      <c r="B165" s="5">
        <v>0.92852796451999997</v>
      </c>
      <c r="C165" s="5">
        <v>3.9573966999999999</v>
      </c>
      <c r="D165" s="5">
        <v>0.86086908676999996</v>
      </c>
      <c r="E165" s="5">
        <v>0.12830006355000001</v>
      </c>
      <c r="F165" s="5">
        <v>2.6910829354999999E-2</v>
      </c>
      <c r="G165" s="5">
        <v>1.8122920261</v>
      </c>
      <c r="H165" s="5"/>
      <c r="I165" s="5"/>
    </row>
    <row r="166" spans="1:9" x14ac:dyDescent="0.25">
      <c r="A166" s="1">
        <v>43983</v>
      </c>
      <c r="B166" s="5">
        <v>1.0035207900000001</v>
      </c>
      <c r="C166" s="5">
        <v>4.3216281966999999</v>
      </c>
      <c r="D166" s="5">
        <v>0.90028535167000001</v>
      </c>
      <c r="E166" s="5">
        <v>0.13280013066999999</v>
      </c>
      <c r="F166" s="5">
        <v>3.0834638667000001E-2</v>
      </c>
      <c r="G166" s="5">
        <v>2.1441104590000002</v>
      </c>
      <c r="H166" s="5"/>
      <c r="I166" s="5"/>
    </row>
    <row r="167" spans="1:9" x14ac:dyDescent="0.25">
      <c r="A167" s="1">
        <v>44013</v>
      </c>
      <c r="B167" s="5">
        <v>1.1045185581000001</v>
      </c>
      <c r="C167" s="5">
        <v>4.3841819418999997</v>
      </c>
      <c r="D167" s="5">
        <v>1.0533477729</v>
      </c>
      <c r="E167" s="5">
        <v>0.13774637871000001</v>
      </c>
      <c r="F167" s="5">
        <v>3.0136026773999999E-2</v>
      </c>
      <c r="G167" s="5">
        <v>2.203325585</v>
      </c>
      <c r="H167" s="5"/>
      <c r="I167" s="5"/>
    </row>
    <row r="168" spans="1:9" x14ac:dyDescent="0.25">
      <c r="A168" s="1">
        <v>44044</v>
      </c>
      <c r="B168" s="5">
        <v>1.132290529</v>
      </c>
      <c r="C168" s="5">
        <v>4.3340916065000004</v>
      </c>
      <c r="D168" s="5">
        <v>1.1746087803</v>
      </c>
      <c r="E168" s="5">
        <v>0.14732932032000001</v>
      </c>
      <c r="F168" s="5">
        <v>2.9526419355E-2</v>
      </c>
      <c r="G168" s="5">
        <v>2.1489389728999999</v>
      </c>
      <c r="H168" s="5"/>
      <c r="I168" s="5"/>
    </row>
    <row r="169" spans="1:9" x14ac:dyDescent="0.25">
      <c r="A169" s="1">
        <v>44075</v>
      </c>
      <c r="B169" s="5">
        <v>1.11690483</v>
      </c>
      <c r="C169" s="5">
        <v>4.3362027032999997</v>
      </c>
      <c r="D169" s="5">
        <v>1.2290881033000001</v>
      </c>
      <c r="E169" s="5">
        <v>0.15365162600000001</v>
      </c>
      <c r="F169" s="5">
        <v>2.9979063667000001E-2</v>
      </c>
      <c r="G169" s="5">
        <v>2.1166734295</v>
      </c>
      <c r="H169" s="5"/>
      <c r="I169" s="5"/>
    </row>
    <row r="170" spans="1:9" x14ac:dyDescent="0.25">
      <c r="A170" s="1">
        <v>44105</v>
      </c>
      <c r="B170" s="5">
        <v>1.1239270160999999</v>
      </c>
      <c r="C170" s="5">
        <v>4.3802894581</v>
      </c>
      <c r="D170" s="5">
        <v>1.2363000819000001</v>
      </c>
      <c r="E170" s="5">
        <v>0.13774020774000001</v>
      </c>
      <c r="F170" s="5">
        <v>3.0048077097000001E-2</v>
      </c>
      <c r="G170" s="5">
        <v>2.0516871652000002</v>
      </c>
      <c r="H170" s="5"/>
      <c r="I170" s="5"/>
    </row>
    <row r="171" spans="1:9" x14ac:dyDescent="0.25">
      <c r="A171" s="1">
        <v>44136</v>
      </c>
      <c r="B171" s="5">
        <v>1.1163940067</v>
      </c>
      <c r="C171" s="5">
        <v>4.4124617400000004</v>
      </c>
      <c r="D171" s="5">
        <v>1.2316100969999999</v>
      </c>
      <c r="E171" s="5">
        <v>0.134139281</v>
      </c>
      <c r="F171" s="5">
        <v>3.0518689666999999E-2</v>
      </c>
      <c r="G171" s="5">
        <v>2.1135866542000001</v>
      </c>
      <c r="H171" s="5"/>
      <c r="I171" s="5"/>
    </row>
    <row r="172" spans="1:9" x14ac:dyDescent="0.25">
      <c r="A172" s="1">
        <v>44166</v>
      </c>
      <c r="B172" s="5">
        <v>1.0802306548</v>
      </c>
      <c r="C172" s="5">
        <v>4.3816411484</v>
      </c>
      <c r="D172" s="5">
        <v>1.1958506626000001</v>
      </c>
      <c r="E172" s="5">
        <v>0.13588834645</v>
      </c>
      <c r="F172" s="5">
        <v>3.1340274839000003E-2</v>
      </c>
      <c r="G172" s="5">
        <v>2.0834133122999998</v>
      </c>
      <c r="H172" s="5"/>
      <c r="I172" s="5"/>
    </row>
    <row r="173" spans="1:9" x14ac:dyDescent="0.25">
      <c r="A173" s="1">
        <v>44197</v>
      </c>
      <c r="B173" s="5">
        <v>1.0547661839</v>
      </c>
      <c r="C173" s="5">
        <v>4.4447237934999997</v>
      </c>
      <c r="D173" s="5">
        <v>1.1587488361</v>
      </c>
      <c r="E173" s="5">
        <v>0.13641927710000001</v>
      </c>
      <c r="F173" s="5">
        <v>3.0547940323000001E-2</v>
      </c>
      <c r="G173" s="5">
        <v>2.0618414633</v>
      </c>
      <c r="H173" s="5"/>
      <c r="I173" s="5"/>
    </row>
    <row r="174" spans="1:9" x14ac:dyDescent="0.25">
      <c r="A174" s="1">
        <v>44228</v>
      </c>
      <c r="B174" s="5">
        <v>0.89216290714000002</v>
      </c>
      <c r="C174" s="5">
        <v>3.6771245036</v>
      </c>
      <c r="D174" s="5">
        <v>1.0949230861000001</v>
      </c>
      <c r="E174" s="5">
        <v>0.13427281143</v>
      </c>
      <c r="F174" s="5">
        <v>2.5706961786000002E-2</v>
      </c>
      <c r="G174" s="5">
        <v>1.8544435074000001</v>
      </c>
      <c r="H174" s="5"/>
      <c r="I174" s="5"/>
    </row>
    <row r="175" spans="1:9" x14ac:dyDescent="0.25">
      <c r="A175" s="1">
        <v>44256</v>
      </c>
      <c r="B175" s="5">
        <v>1.1047437613</v>
      </c>
      <c r="C175" s="5">
        <v>4.6128760418999999</v>
      </c>
      <c r="D175" s="5">
        <v>1.1208681406000001</v>
      </c>
      <c r="E175" s="5">
        <v>0.13509767677000001</v>
      </c>
      <c r="F175" s="5">
        <v>3.0474988065E-2</v>
      </c>
      <c r="G175" s="5">
        <v>2.0386939018999999</v>
      </c>
      <c r="H175" s="5"/>
      <c r="I175" s="5"/>
    </row>
    <row r="176" spans="1:9" x14ac:dyDescent="0.25">
      <c r="A176" s="1">
        <v>44287</v>
      </c>
      <c r="B176" s="5">
        <v>1.1092079500000001</v>
      </c>
      <c r="C176" s="5">
        <v>4.6357320166999996</v>
      </c>
      <c r="D176" s="5">
        <v>1.1335796362999999</v>
      </c>
      <c r="E176" s="5">
        <v>0.139618678</v>
      </c>
      <c r="F176" s="5">
        <v>3.0119364999999999E-2</v>
      </c>
      <c r="G176" s="5">
        <v>2.0662073407000001</v>
      </c>
      <c r="H176" s="5"/>
      <c r="I176" s="5"/>
    </row>
    <row r="177" spans="1:9" x14ac:dyDescent="0.25">
      <c r="A177" s="1">
        <v>44317</v>
      </c>
      <c r="B177" s="5">
        <v>1.0924309031999999</v>
      </c>
      <c r="C177" s="5">
        <v>4.7049895677000002</v>
      </c>
      <c r="D177" s="5">
        <v>1.1402843452</v>
      </c>
      <c r="E177" s="5">
        <v>0.13235554613</v>
      </c>
      <c r="F177" s="5">
        <v>2.8864898064999998E-2</v>
      </c>
      <c r="G177" s="5">
        <v>2.0664329556999999</v>
      </c>
      <c r="H177" s="5"/>
      <c r="I177" s="5"/>
    </row>
    <row r="178" spans="1:9" x14ac:dyDescent="0.25">
      <c r="A178" s="1">
        <v>44348</v>
      </c>
      <c r="B178" s="5">
        <v>1.0846711267</v>
      </c>
      <c r="C178" s="5">
        <v>4.7411123166999998</v>
      </c>
      <c r="D178" s="5">
        <v>1.143390068</v>
      </c>
      <c r="E178" s="5">
        <v>0.12922340399999999</v>
      </c>
      <c r="F178" s="5">
        <v>2.8984198667E-2</v>
      </c>
      <c r="G178" s="5">
        <v>2.0499036255999998</v>
      </c>
      <c r="H178" s="5"/>
      <c r="I178" s="5"/>
    </row>
    <row r="179" spans="1:9" x14ac:dyDescent="0.25">
      <c r="A179" s="1">
        <v>44378</v>
      </c>
      <c r="B179" s="5">
        <v>1.1042039097</v>
      </c>
      <c r="C179" s="5">
        <v>4.8017280258000001</v>
      </c>
      <c r="D179" s="5">
        <v>1.0883471847999999</v>
      </c>
      <c r="E179" s="5">
        <v>0.12184244258</v>
      </c>
      <c r="F179" s="5">
        <v>2.8746173871000001E-2</v>
      </c>
      <c r="G179" s="5">
        <v>2.0471830473999999</v>
      </c>
      <c r="H179" s="5"/>
      <c r="I179" s="5"/>
    </row>
    <row r="180" spans="1:9" x14ac:dyDescent="0.25">
      <c r="A180" s="1">
        <v>44409</v>
      </c>
      <c r="B180" s="5">
        <v>1.1100073581000001</v>
      </c>
      <c r="C180" s="5">
        <v>4.9277322160999999</v>
      </c>
      <c r="D180" s="5">
        <v>1.1207534339</v>
      </c>
      <c r="E180" s="5">
        <v>0.12605031032</v>
      </c>
      <c r="F180" s="5">
        <v>2.8447348710000001E-2</v>
      </c>
      <c r="G180" s="5">
        <v>2.0441867637</v>
      </c>
      <c r="H180" s="5"/>
      <c r="I180" s="5"/>
    </row>
    <row r="181" spans="1:9" x14ac:dyDescent="0.25">
      <c r="A181" s="1">
        <v>44440</v>
      </c>
      <c r="B181" s="5">
        <v>1.1213545466999999</v>
      </c>
      <c r="C181" s="5">
        <v>4.9969974300000004</v>
      </c>
      <c r="D181" s="5">
        <v>1.1277712929999999</v>
      </c>
      <c r="E181" s="5">
        <v>0.12832046133</v>
      </c>
      <c r="F181" s="5">
        <v>2.9964501333E-2</v>
      </c>
      <c r="G181" s="5">
        <v>2.0662997816000002</v>
      </c>
      <c r="H181" s="5"/>
      <c r="I181" s="5"/>
    </row>
    <row r="182" spans="1:9" x14ac:dyDescent="0.25">
      <c r="A182" s="1">
        <v>44470</v>
      </c>
      <c r="B182" s="5">
        <v>1.0833450613</v>
      </c>
      <c r="C182" s="5">
        <v>5.0721766355</v>
      </c>
      <c r="D182" s="5">
        <v>1.1257488571000001</v>
      </c>
      <c r="E182" s="5">
        <v>0.11567815742</v>
      </c>
      <c r="F182" s="5">
        <v>3.1350088064999997E-2</v>
      </c>
      <c r="G182" s="5">
        <v>2.0971580837000001</v>
      </c>
      <c r="H182" s="5"/>
      <c r="I182" s="5"/>
    </row>
    <row r="183" spans="1:9" x14ac:dyDescent="0.25">
      <c r="A183" s="1">
        <v>44501</v>
      </c>
      <c r="B183" s="5">
        <v>1.0894223533</v>
      </c>
      <c r="C183" s="5">
        <v>5.1318889233</v>
      </c>
      <c r="D183" s="5">
        <v>1.1747201257</v>
      </c>
      <c r="E183" s="5">
        <v>0.11828670567000001</v>
      </c>
      <c r="F183" s="5">
        <v>3.2620838667000003E-2</v>
      </c>
      <c r="G183" s="5">
        <v>2.1060203071000001</v>
      </c>
      <c r="H183" s="5"/>
      <c r="I183" s="5"/>
    </row>
    <row r="184" spans="1:9" x14ac:dyDescent="0.25">
      <c r="A184" s="1">
        <v>44531</v>
      </c>
      <c r="B184" s="5">
        <v>1.0850016096999999</v>
      </c>
      <c r="C184" s="5">
        <v>5.1077540484000004</v>
      </c>
      <c r="D184" s="5">
        <v>1.1579323445</v>
      </c>
      <c r="E184" s="5">
        <v>0.11223259903</v>
      </c>
      <c r="F184" s="5">
        <v>3.2843918387000001E-2</v>
      </c>
      <c r="G184" s="5">
        <v>2.1196320647000002</v>
      </c>
      <c r="H184" s="5"/>
      <c r="I184" s="5"/>
    </row>
    <row r="185" spans="1:9" x14ac:dyDescent="0.25">
      <c r="A185" s="1">
        <v>44562</v>
      </c>
      <c r="B185" s="5">
        <v>1.0503098903000001</v>
      </c>
      <c r="C185" s="5">
        <v>4.9915090806000002</v>
      </c>
      <c r="D185" s="5">
        <v>1.1032074287</v>
      </c>
      <c r="E185" s="5">
        <v>0.11737714387000001</v>
      </c>
      <c r="F185" s="5">
        <v>3.1372818065000002E-2</v>
      </c>
      <c r="G185" s="5">
        <v>2.0226341890000001</v>
      </c>
      <c r="H185" s="5"/>
      <c r="I185" s="5"/>
    </row>
    <row r="186" spans="1:9" x14ac:dyDescent="0.25">
      <c r="A186" s="1">
        <v>44593</v>
      </c>
      <c r="B186" s="5">
        <v>1.0616289214000001</v>
      </c>
      <c r="C186" s="5">
        <v>5.0437338820999997</v>
      </c>
      <c r="D186" s="5">
        <v>1.1060052386000001</v>
      </c>
      <c r="E186" s="5">
        <v>0.11869102570999999</v>
      </c>
      <c r="F186" s="5">
        <v>3.2781243214E-2</v>
      </c>
      <c r="G186" s="5">
        <v>2.0388245848</v>
      </c>
      <c r="H186" s="5"/>
      <c r="I186" s="5"/>
    </row>
    <row r="187" spans="1:9" x14ac:dyDescent="0.25">
      <c r="A187" s="1">
        <v>44621</v>
      </c>
      <c r="B187" s="5">
        <v>1.0675078452</v>
      </c>
      <c r="C187" s="5">
        <v>5.2512619645000003</v>
      </c>
      <c r="D187" s="5">
        <v>1.1424532716</v>
      </c>
      <c r="E187" s="5">
        <v>0.12231732258</v>
      </c>
      <c r="F187" s="5">
        <v>3.4304026129E-2</v>
      </c>
      <c r="G187" s="5">
        <v>2.1460662744999999</v>
      </c>
      <c r="H187" s="5"/>
      <c r="I187" s="5"/>
    </row>
    <row r="188" spans="1:9" x14ac:dyDescent="0.25">
      <c r="A188" s="1">
        <v>44652</v>
      </c>
      <c r="B188" s="5">
        <v>1.09060395</v>
      </c>
      <c r="C188" s="5">
        <v>5.3082855499999999</v>
      </c>
      <c r="D188" s="5">
        <v>0.93430461833</v>
      </c>
      <c r="E188" s="5">
        <v>0.12988616767</v>
      </c>
      <c r="F188" s="5">
        <v>3.3704012667000002E-2</v>
      </c>
      <c r="G188" s="5">
        <v>2.1375514649</v>
      </c>
      <c r="H188" s="5"/>
      <c r="I188" s="5"/>
    </row>
    <row r="189" spans="1:9" x14ac:dyDescent="0.25">
      <c r="A189" s="1">
        <v>44682</v>
      </c>
      <c r="B189" s="5">
        <v>1.0836070774</v>
      </c>
      <c r="C189" s="5">
        <v>5.2728492870999997</v>
      </c>
      <c r="D189" s="5">
        <v>1.0731263677</v>
      </c>
      <c r="E189" s="5">
        <v>0.12780221871</v>
      </c>
      <c r="F189" s="5">
        <v>3.2372157742000002E-2</v>
      </c>
      <c r="G189" s="5">
        <v>2.1142283152000001</v>
      </c>
      <c r="H189" s="5"/>
      <c r="I189" s="5"/>
    </row>
    <row r="190" spans="1:9" x14ac:dyDescent="0.25">
      <c r="A190" s="1">
        <v>44713</v>
      </c>
      <c r="B190" s="5">
        <v>1.1170789866999999</v>
      </c>
      <c r="C190" s="5">
        <v>5.2600617999999999</v>
      </c>
      <c r="D190" s="5">
        <v>1.1199981382999999</v>
      </c>
      <c r="E190" s="5">
        <v>0.125049565</v>
      </c>
      <c r="F190" s="5">
        <v>3.1642405667000002E-2</v>
      </c>
      <c r="G190" s="5">
        <v>2.1114780782000002</v>
      </c>
      <c r="H190" s="5"/>
      <c r="I190" s="5"/>
    </row>
    <row r="191" spans="1:9" x14ac:dyDescent="0.25">
      <c r="A191" s="1">
        <v>44743</v>
      </c>
      <c r="B191" s="5">
        <v>1.1014748258</v>
      </c>
      <c r="C191" s="5">
        <v>5.3742144065000002</v>
      </c>
      <c r="D191" s="5">
        <v>1.0914680181</v>
      </c>
      <c r="E191" s="5">
        <v>0.12800618967999999</v>
      </c>
      <c r="F191" s="5">
        <v>3.1273591613000001E-2</v>
      </c>
      <c r="G191" s="5">
        <v>2.1231138901</v>
      </c>
      <c r="H191" s="5"/>
      <c r="I191" s="5"/>
    </row>
    <row r="192" spans="1:9" x14ac:dyDescent="0.25">
      <c r="A192" s="1">
        <v>44774</v>
      </c>
      <c r="B192" s="5">
        <v>1.1082018355000001</v>
      </c>
      <c r="C192" s="5">
        <v>5.4783333871000002</v>
      </c>
      <c r="D192" s="5">
        <v>1.092548131</v>
      </c>
      <c r="E192" s="5">
        <v>0.12566145710000001</v>
      </c>
      <c r="F192" s="5">
        <v>3.1958180322999998E-2</v>
      </c>
      <c r="G192" s="5">
        <v>2.1234502614999999</v>
      </c>
      <c r="H192" s="5"/>
      <c r="I192" s="5"/>
    </row>
    <row r="193" spans="1:9" x14ac:dyDescent="0.25">
      <c r="A193" s="1">
        <v>44805</v>
      </c>
      <c r="B193" s="5">
        <v>1.1290563600000001</v>
      </c>
      <c r="C193" s="5">
        <v>5.6224405332999998</v>
      </c>
      <c r="D193" s="5">
        <v>1.139733125</v>
      </c>
      <c r="E193" s="5">
        <v>0.12546438200000001</v>
      </c>
      <c r="F193" s="5">
        <v>3.2870993000000001E-2</v>
      </c>
      <c r="G193" s="5">
        <v>2.1244430890000001</v>
      </c>
      <c r="H193" s="5"/>
      <c r="I193" s="5"/>
    </row>
    <row r="194" spans="1:9" x14ac:dyDescent="0.25">
      <c r="A194" s="1">
        <v>44835</v>
      </c>
      <c r="B194" s="5">
        <v>1.1347873742000001</v>
      </c>
      <c r="C194" s="5">
        <v>5.6639527097000002</v>
      </c>
      <c r="D194" s="5">
        <v>1.1318890747999999</v>
      </c>
      <c r="E194" s="5">
        <v>0.13345742742</v>
      </c>
      <c r="F194" s="5">
        <v>3.2346473548E-2</v>
      </c>
      <c r="G194" s="5">
        <v>2.1177519806</v>
      </c>
      <c r="H194" s="5"/>
      <c r="I194" s="5"/>
    </row>
    <row r="195" spans="1:9" x14ac:dyDescent="0.25">
      <c r="A195" s="1">
        <v>44866</v>
      </c>
      <c r="B195" s="5">
        <v>1.1053750499999999</v>
      </c>
      <c r="C195" s="5">
        <v>5.7056374099999996</v>
      </c>
      <c r="D195" s="5">
        <v>1.1162169703</v>
      </c>
      <c r="E195" s="5">
        <v>0.13589083332999999</v>
      </c>
      <c r="F195" s="5">
        <v>3.1548503999999998E-2</v>
      </c>
      <c r="G195" s="5">
        <v>2.1566193668999998</v>
      </c>
      <c r="H195" s="5"/>
      <c r="I195" s="5"/>
    </row>
    <row r="196" spans="1:9" x14ac:dyDescent="0.25">
      <c r="A196" s="1">
        <v>44896</v>
      </c>
      <c r="B196" s="5">
        <v>1.0816958871</v>
      </c>
      <c r="C196" s="5">
        <v>5.6800389902999999</v>
      </c>
      <c r="D196" s="5">
        <v>0.97970234354999997</v>
      </c>
      <c r="E196" s="5">
        <v>0.13394776871</v>
      </c>
      <c r="F196" s="5">
        <v>3.0651990644999998E-2</v>
      </c>
      <c r="G196" s="5">
        <v>2.0605110630999999</v>
      </c>
      <c r="H196" s="5"/>
      <c r="I196" s="5"/>
    </row>
    <row r="197" spans="1:9" x14ac:dyDescent="0.25">
      <c r="A197" s="1">
        <v>44927</v>
      </c>
      <c r="B197" s="5">
        <v>1.1179947416</v>
      </c>
      <c r="C197" s="5">
        <v>5.8114763469000001</v>
      </c>
      <c r="D197" s="5">
        <v>1.0891295296000001</v>
      </c>
      <c r="E197" s="5">
        <v>0.13910228176</v>
      </c>
      <c r="F197" s="5">
        <v>3.3663454935000003E-2</v>
      </c>
      <c r="G197" s="5">
        <v>2.0858833788000002</v>
      </c>
      <c r="H197" s="5"/>
      <c r="I197" s="5"/>
    </row>
    <row r="198" spans="1:9" x14ac:dyDescent="0.25">
      <c r="A198" s="1">
        <v>44958</v>
      </c>
      <c r="B198" s="5">
        <v>1.1385683911</v>
      </c>
      <c r="C198" s="5">
        <v>5.7360590074999998</v>
      </c>
      <c r="D198" s="5">
        <v>1.1847425163</v>
      </c>
      <c r="E198" s="5">
        <v>0.14496605931000001</v>
      </c>
      <c r="F198" s="5">
        <v>3.3954833671000002E-2</v>
      </c>
      <c r="G198" s="5">
        <v>2.0828470491000002</v>
      </c>
      <c r="H198" s="5"/>
      <c r="I198" s="5"/>
    </row>
    <row r="199" spans="1:9" x14ac:dyDescent="0.25">
      <c r="A199" s="1">
        <v>44986</v>
      </c>
      <c r="B199" s="5">
        <v>1.1811662945000001</v>
      </c>
      <c r="C199" s="5">
        <v>5.9054539509000001</v>
      </c>
      <c r="D199" s="5">
        <v>1.1513590644</v>
      </c>
      <c r="E199" s="5">
        <v>0.14242433201999999</v>
      </c>
      <c r="F199" s="5">
        <v>3.3353069084999999E-2</v>
      </c>
      <c r="G199" s="5">
        <v>2.1412803918000001</v>
      </c>
      <c r="H199" s="5"/>
      <c r="I199" s="5"/>
    </row>
    <row r="200" spans="1:9" x14ac:dyDescent="0.25">
      <c r="A200" s="1">
        <v>45017</v>
      </c>
      <c r="B200" s="5">
        <v>1.1629568874</v>
      </c>
      <c r="C200" s="5">
        <v>5.8939417590999996</v>
      </c>
      <c r="D200" s="5">
        <v>1.1583598877000001</v>
      </c>
      <c r="E200" s="5">
        <v>0.14348740092000001</v>
      </c>
      <c r="F200" s="5">
        <v>3.2626899054999998E-2</v>
      </c>
      <c r="G200" s="5">
        <v>2.1587906651000002</v>
      </c>
      <c r="H200" s="5"/>
      <c r="I200" s="5"/>
    </row>
    <row r="201" spans="1:9" x14ac:dyDescent="0.25">
      <c r="A201" s="1">
        <v>45047</v>
      </c>
      <c r="B201" s="5">
        <v>1.1860041375000001</v>
      </c>
      <c r="C201" s="5">
        <v>5.8611052795000003</v>
      </c>
      <c r="D201" s="5">
        <v>1.1618561056000001</v>
      </c>
      <c r="E201" s="5">
        <v>0.14468173877000001</v>
      </c>
      <c r="F201" s="5">
        <v>3.2675621999000003E-2</v>
      </c>
      <c r="G201" s="5">
        <v>2.1950012495000002</v>
      </c>
      <c r="H201" s="5"/>
      <c r="I201" s="5"/>
    </row>
    <row r="202" spans="1:9" x14ac:dyDescent="0.25">
      <c r="A202" s="1">
        <v>45078</v>
      </c>
      <c r="B202" s="5">
        <v>1.18390072</v>
      </c>
      <c r="C202" s="5">
        <v>5.7701541319</v>
      </c>
      <c r="D202" s="5">
        <v>1.1943457550000001</v>
      </c>
      <c r="E202" s="5">
        <v>0.14646846762999999</v>
      </c>
      <c r="F202" s="5">
        <v>2.9173761528000001E-2</v>
      </c>
      <c r="G202" s="5">
        <v>2.1951676126000002</v>
      </c>
      <c r="H202" s="5"/>
      <c r="I202" s="5"/>
    </row>
    <row r="203" spans="1:9" x14ac:dyDescent="0.25">
      <c r="A203" s="1">
        <v>45108</v>
      </c>
      <c r="B203" s="5">
        <v>1.1882782383999999</v>
      </c>
      <c r="C203" s="5">
        <v>5.8569445574000003</v>
      </c>
      <c r="D203" s="5">
        <v>1.2043724955999999</v>
      </c>
      <c r="E203" s="5">
        <v>0.13694828411000001</v>
      </c>
      <c r="F203" s="5">
        <v>3.0032163199000001E-2</v>
      </c>
      <c r="G203" s="5">
        <v>2.1731905094999999</v>
      </c>
      <c r="H203" s="5"/>
      <c r="I203" s="5"/>
    </row>
    <row r="204" spans="1:9" x14ac:dyDescent="0.25">
      <c r="A204" s="1">
        <v>45139</v>
      </c>
      <c r="B204" s="5">
        <v>1.1734336511000001</v>
      </c>
      <c r="C204" s="5">
        <v>5.9425600362999997</v>
      </c>
      <c r="D204" s="5">
        <v>1.243982734</v>
      </c>
      <c r="E204" s="5">
        <v>0.13795795819000001</v>
      </c>
      <c r="F204" s="5">
        <v>3.0030652295000002E-2</v>
      </c>
      <c r="G204" s="5">
        <v>2.1989601260999998</v>
      </c>
      <c r="H204" s="5"/>
      <c r="I204" s="5"/>
    </row>
    <row r="205" spans="1:9" x14ac:dyDescent="0.25">
      <c r="A205" s="1">
        <v>45170</v>
      </c>
      <c r="B205" s="5">
        <v>1.1825628256</v>
      </c>
      <c r="C205" s="5">
        <v>5.9270754829000003</v>
      </c>
      <c r="D205" s="5">
        <v>1.3247517449999999</v>
      </c>
      <c r="E205" s="5">
        <v>0.13511224400999999</v>
      </c>
      <c r="F205" s="5">
        <v>2.9756473895E-2</v>
      </c>
      <c r="G205" s="5">
        <v>2.1890207453000001</v>
      </c>
      <c r="H205" s="5"/>
      <c r="I205" s="5"/>
    </row>
    <row r="206" spans="1:9" x14ac:dyDescent="0.25">
      <c r="A206" s="1">
        <v>45200</v>
      </c>
      <c r="B206" s="5">
        <v>1.1454653681</v>
      </c>
      <c r="C206" s="5">
        <v>5.9881475592999998</v>
      </c>
      <c r="D206" s="5">
        <v>1.2914911514</v>
      </c>
      <c r="E206" s="5">
        <v>0.15564133672</v>
      </c>
      <c r="F206" s="5">
        <v>3.1285732096000003E-2</v>
      </c>
      <c r="G206" s="5">
        <v>2.2407660096000002</v>
      </c>
      <c r="H206" s="5"/>
      <c r="I206" s="5"/>
    </row>
    <row r="207" spans="1:9" x14ac:dyDescent="0.25">
      <c r="A207" s="1">
        <v>45231</v>
      </c>
      <c r="B207" s="5">
        <v>1.1279006297</v>
      </c>
      <c r="C207" s="5">
        <v>6.1749399907999996</v>
      </c>
      <c r="D207" s="5">
        <v>1.3168269078999999</v>
      </c>
      <c r="E207" s="5">
        <v>0.15333428792000001</v>
      </c>
      <c r="F207" s="5">
        <v>3.1741647044000003E-2</v>
      </c>
      <c r="G207" s="5">
        <v>2.2319340149000002</v>
      </c>
      <c r="H207" s="5"/>
      <c r="I207" s="5"/>
    </row>
    <row r="208" spans="1:9" x14ac:dyDescent="0.25">
      <c r="A208" s="1">
        <v>45261</v>
      </c>
      <c r="B208" s="5">
        <v>1.0785485815</v>
      </c>
      <c r="C208" s="5">
        <v>6.2249665739999998</v>
      </c>
      <c r="D208" s="5">
        <v>1.3121105100999999</v>
      </c>
      <c r="E208" s="5">
        <v>0.14645716003000001</v>
      </c>
      <c r="F208" s="5">
        <v>3.2342107709999998E-2</v>
      </c>
      <c r="G208" s="5">
        <v>2.2237095668000002</v>
      </c>
      <c r="H208" s="5"/>
      <c r="I208" s="5"/>
    </row>
    <row r="209" spans="1:9" x14ac:dyDescent="0.25">
      <c r="A209" s="1">
        <v>45292</v>
      </c>
      <c r="B209" s="5">
        <v>1.0344111570000001</v>
      </c>
      <c r="C209" s="5">
        <v>5.9315964650000002</v>
      </c>
      <c r="D209" s="5">
        <v>1.1378092</v>
      </c>
      <c r="E209" s="5">
        <v>0.13707925000000001</v>
      </c>
      <c r="F209" s="5">
        <v>3.4346280999999999E-2</v>
      </c>
      <c r="G209" s="5">
        <v>2.068910292</v>
      </c>
      <c r="H209" s="5"/>
      <c r="I209" s="5"/>
    </row>
    <row r="210" spans="1:9" x14ac:dyDescent="0.25">
      <c r="A210" s="1">
        <v>45323</v>
      </c>
      <c r="B210" s="5">
        <v>1.0854874240000001</v>
      </c>
      <c r="C210" s="5">
        <v>6.1667261599999996</v>
      </c>
      <c r="D210" s="5">
        <v>1.2929490809999999</v>
      </c>
      <c r="E210" s="5">
        <v>0.132977438</v>
      </c>
      <c r="F210" s="5">
        <v>3.6554139999999999E-2</v>
      </c>
      <c r="G210" s="5">
        <v>2.1733295940000001</v>
      </c>
      <c r="H210" s="5"/>
      <c r="I210" s="5"/>
    </row>
    <row r="211" spans="1:9" x14ac:dyDescent="0.25">
      <c r="A211" s="1">
        <v>45352</v>
      </c>
      <c r="B211" s="5">
        <v>1.104958339</v>
      </c>
      <c r="C211" s="5">
        <v>6.2528418459999999</v>
      </c>
      <c r="D211" s="5">
        <v>1.2732766630000001</v>
      </c>
      <c r="E211" s="5">
        <v>0.13092394500000001</v>
      </c>
      <c r="F211" s="5">
        <v>3.5573460000000001E-2</v>
      </c>
      <c r="G211" s="5">
        <v>2.1607129629999999</v>
      </c>
      <c r="H211" s="5"/>
      <c r="I211" s="5"/>
    </row>
    <row r="212" spans="1:9" x14ac:dyDescent="0.25">
      <c r="A212" s="1">
        <v>45383</v>
      </c>
      <c r="B212" s="5">
        <v>1.149167206</v>
      </c>
      <c r="C212" s="5">
        <v>6.249435965</v>
      </c>
      <c r="D212" s="5">
        <v>1.2864560119999999</v>
      </c>
      <c r="E212" s="5">
        <v>0.14333174800000001</v>
      </c>
      <c r="F212" s="5">
        <v>3.4904998E-2</v>
      </c>
      <c r="G212" s="5">
        <v>2.1618173070000002</v>
      </c>
      <c r="H212" s="5"/>
      <c r="I212" s="5"/>
    </row>
    <row r="213" spans="1:9" x14ac:dyDescent="0.25">
      <c r="A213" s="1">
        <v>45413</v>
      </c>
      <c r="B213" s="5">
        <v>1.1869442139999999</v>
      </c>
      <c r="C213" s="5">
        <v>6.260668613</v>
      </c>
      <c r="D213" s="5">
        <v>1.243400098</v>
      </c>
      <c r="E213" s="5">
        <v>0.142212012</v>
      </c>
      <c r="F213" s="5">
        <v>3.3647627999999999E-2</v>
      </c>
      <c r="G213" s="5">
        <v>2.1734685379999998</v>
      </c>
      <c r="H213" s="5"/>
      <c r="I213" s="5"/>
    </row>
    <row r="214" spans="1:9" x14ac:dyDescent="0.25">
      <c r="A214" s="1">
        <v>45444</v>
      </c>
      <c r="B214" s="5">
        <v>1.186826468</v>
      </c>
      <c r="C214" s="5">
        <v>6.3152831559999996</v>
      </c>
      <c r="D214" s="5">
        <v>1.2305958210000001</v>
      </c>
      <c r="E214" s="5">
        <v>0.139460474</v>
      </c>
      <c r="F214" s="5">
        <v>3.3374068E-2</v>
      </c>
      <c r="G214" s="5">
        <v>2.1304906570000002</v>
      </c>
      <c r="H214" s="5"/>
      <c r="I214" s="5"/>
    </row>
    <row r="215" spans="1:9" x14ac:dyDescent="0.25">
      <c r="A215" s="1">
        <v>45474</v>
      </c>
      <c r="B215" s="5">
        <v>1.1618904670000001</v>
      </c>
      <c r="C215" s="5">
        <v>6.3138504959999997</v>
      </c>
      <c r="D215" s="5">
        <v>1.214962482</v>
      </c>
      <c r="E215" s="5">
        <v>0.14931836300000001</v>
      </c>
      <c r="F215" s="5">
        <v>3.2590938999999999E-2</v>
      </c>
      <c r="G215" s="5">
        <v>2.1029140380000002</v>
      </c>
      <c r="H215" s="5"/>
      <c r="I215" s="5"/>
    </row>
    <row r="216" spans="1:9" x14ac:dyDescent="0.25">
      <c r="A216" s="1">
        <v>45505</v>
      </c>
      <c r="B216" s="5">
        <v>1.1991860729999999</v>
      </c>
      <c r="C216" s="5">
        <v>6.4352850789999998</v>
      </c>
      <c r="D216" s="5">
        <v>1.2300348189999999</v>
      </c>
      <c r="E216" s="5">
        <v>0.147535632</v>
      </c>
      <c r="F216" s="5">
        <v>3.2674397000000001E-2</v>
      </c>
      <c r="G216" s="5">
        <v>2.1298092610000001</v>
      </c>
      <c r="H216" s="5"/>
      <c r="I216" s="5"/>
    </row>
    <row r="217" spans="1:9" x14ac:dyDescent="0.25">
      <c r="A217" s="1">
        <v>45536</v>
      </c>
      <c r="B217" s="5">
        <v>1.207120518</v>
      </c>
      <c r="C217" s="5">
        <v>6.4030542800000001</v>
      </c>
      <c r="D217" s="5">
        <v>1.253199588</v>
      </c>
      <c r="E217" s="5">
        <v>0.14585625899999999</v>
      </c>
      <c r="F217" s="5">
        <v>3.3007784999999998E-2</v>
      </c>
      <c r="G217" s="5">
        <v>2.1127107820000002</v>
      </c>
      <c r="H217" s="5"/>
      <c r="I217" s="5"/>
    </row>
    <row r="218" spans="1:9" x14ac:dyDescent="0.25">
      <c r="A218" s="1">
        <v>45566</v>
      </c>
      <c r="B218" s="5">
        <v>1.212726937</v>
      </c>
      <c r="C218" s="5">
        <v>6.4986555580000003</v>
      </c>
      <c r="D218" s="5">
        <v>1.2349565600000001</v>
      </c>
      <c r="E218" s="5">
        <v>0.16235443799999999</v>
      </c>
      <c r="F218" s="5">
        <v>3.3799187000000001E-2</v>
      </c>
      <c r="G218" s="5">
        <v>2.1487287149999998</v>
      </c>
      <c r="H218" s="5"/>
      <c r="I218" s="5"/>
    </row>
    <row r="219" spans="1:9" x14ac:dyDescent="0.25">
      <c r="A219" s="1">
        <v>45597</v>
      </c>
      <c r="B219" s="5">
        <v>1.164245548</v>
      </c>
      <c r="C219" s="5">
        <v>6.4846828600000004</v>
      </c>
      <c r="D219" s="5">
        <v>1.283365933</v>
      </c>
      <c r="E219" s="5">
        <v>0.158456915</v>
      </c>
      <c r="F219" s="5">
        <v>3.4442822999999997E-2</v>
      </c>
      <c r="G219" s="5">
        <v>2.166767756</v>
      </c>
      <c r="H219" s="5"/>
      <c r="I219" s="5"/>
    </row>
    <row r="220" spans="1:9" x14ac:dyDescent="0.25">
      <c r="A220" s="1">
        <v>45627</v>
      </c>
      <c r="B220" s="5">
        <v>1.1333985680000001</v>
      </c>
      <c r="C220" s="5">
        <v>6.4191094619999998</v>
      </c>
      <c r="D220" s="5">
        <v>1.247508968</v>
      </c>
      <c r="E220" s="5">
        <v>0.15620809099999999</v>
      </c>
      <c r="F220" s="5">
        <v>3.5424311999999999E-2</v>
      </c>
      <c r="G220" s="5">
        <v>2.1416009310000002</v>
      </c>
      <c r="H220" s="5"/>
      <c r="I220" s="5"/>
    </row>
    <row r="221" spans="1:9" x14ac:dyDescent="0.25">
      <c r="A221" s="1">
        <v>45658</v>
      </c>
      <c r="B221" s="5">
        <v>1.1075097308999999</v>
      </c>
      <c r="C221" s="5">
        <v>6.3039544367999998</v>
      </c>
      <c r="D221" s="5">
        <v>1.2231277103</v>
      </c>
      <c r="E221" s="5">
        <v>0.1683418981</v>
      </c>
      <c r="F221" s="5">
        <v>3.4386438270999999E-2</v>
      </c>
      <c r="G221" s="5">
        <v>2.0611026643999999</v>
      </c>
      <c r="H221" s="5"/>
      <c r="I221" s="5"/>
    </row>
    <row r="222" spans="1:9" x14ac:dyDescent="0.25">
      <c r="A222" s="1">
        <v>45689</v>
      </c>
      <c r="B222" s="5">
        <v>1.1737438409000001</v>
      </c>
      <c r="C222" s="5">
        <v>6.4160293781000002</v>
      </c>
      <c r="D222" s="5">
        <v>1.1878505006</v>
      </c>
      <c r="E222" s="5">
        <v>0.17734909907999999</v>
      </c>
      <c r="F222" s="5">
        <v>3.4554202552999999E-2</v>
      </c>
      <c r="G222" s="5">
        <v>2.0483978305999999</v>
      </c>
      <c r="H222" s="5"/>
      <c r="I222" s="5"/>
    </row>
    <row r="223" spans="1:9" x14ac:dyDescent="0.25">
      <c r="A223" s="1">
        <v>45717</v>
      </c>
      <c r="B223" s="5">
        <v>1.1701943887999999</v>
      </c>
      <c r="C223" s="5">
        <v>6.5233459613000004</v>
      </c>
      <c r="D223" s="5">
        <v>1.2276506817999999</v>
      </c>
      <c r="E223" s="5">
        <v>0.17988199346</v>
      </c>
      <c r="F223" s="5">
        <v>3.3730133342E-2</v>
      </c>
      <c r="G223" s="5">
        <v>2.0931581363</v>
      </c>
      <c r="H223" s="5"/>
      <c r="I223" s="5"/>
    </row>
    <row r="224" spans="1:9" x14ac:dyDescent="0.25">
      <c r="A224" s="1">
        <v>45748</v>
      </c>
      <c r="B224" s="5">
        <v>1.1883231554</v>
      </c>
      <c r="C224" s="5">
        <v>6.5249475737999996</v>
      </c>
      <c r="D224" s="5">
        <v>1.2131951536000001</v>
      </c>
      <c r="E224" s="5">
        <v>0.18566112083</v>
      </c>
      <c r="F224" s="5">
        <v>3.3320393471999998E-2</v>
      </c>
      <c r="G224" s="5">
        <v>2.0890198511000002</v>
      </c>
      <c r="H224" s="5"/>
      <c r="I224" s="5"/>
    </row>
    <row r="225" spans="1:9" x14ac:dyDescent="0.25">
      <c r="A225" s="1">
        <v>45778</v>
      </c>
      <c r="B225" s="5">
        <v>1.1759543188999999</v>
      </c>
      <c r="C225" s="5">
        <v>6.5022497634</v>
      </c>
      <c r="D225" s="5">
        <v>1.1762960098999999</v>
      </c>
      <c r="E225" s="5">
        <v>0.19423001391</v>
      </c>
      <c r="F225" s="5">
        <v>3.2514155661000001E-2</v>
      </c>
      <c r="G225" s="5">
        <v>2.0860451527000001</v>
      </c>
      <c r="H225" s="5"/>
      <c r="I225" s="5"/>
    </row>
    <row r="226" spans="1:9" x14ac:dyDescent="0.25">
      <c r="A226" s="1">
        <v>45809</v>
      </c>
      <c r="B226" s="5">
        <v>1.1891259199999999</v>
      </c>
      <c r="C226" s="5">
        <v>6.5572528553999998</v>
      </c>
      <c r="D226" s="5">
        <v>1.2146322967000001</v>
      </c>
      <c r="E226" s="5">
        <v>0.18846679341</v>
      </c>
      <c r="F226" s="5">
        <v>3.2686095090999998E-2</v>
      </c>
      <c r="G226" s="5">
        <v>2.0935998778</v>
      </c>
      <c r="H226" s="5"/>
      <c r="I226" s="5"/>
    </row>
    <row r="227" spans="1:9" x14ac:dyDescent="0.25">
      <c r="A227" s="1">
        <v>45839</v>
      </c>
      <c r="B227" s="5">
        <v>1.2085942353000001</v>
      </c>
      <c r="C227" s="5">
        <v>6.6921567347000002</v>
      </c>
      <c r="D227" s="5">
        <v>1.2339828432</v>
      </c>
      <c r="E227" s="5">
        <v>0.20224655928999999</v>
      </c>
      <c r="F227" s="5">
        <v>3.2547031008999999E-2</v>
      </c>
      <c r="G227" s="5">
        <v>2.0664866608999999</v>
      </c>
      <c r="H227" s="5"/>
      <c r="I227" s="5"/>
    </row>
    <row r="228" spans="1:9" x14ac:dyDescent="0.25">
      <c r="A228" s="1">
        <v>45870</v>
      </c>
      <c r="B228" s="5">
        <v>1.2049589626999999</v>
      </c>
      <c r="C228" s="5">
        <v>6.6986218267000002</v>
      </c>
      <c r="D228" s="5">
        <v>1.225238201</v>
      </c>
      <c r="E228" s="5">
        <v>0.20587991742</v>
      </c>
      <c r="F228" s="5">
        <v>3.2196723197000003E-2</v>
      </c>
      <c r="G228" s="5">
        <v>2.0737016726999999</v>
      </c>
      <c r="H228" s="5"/>
      <c r="I228" s="5"/>
    </row>
    <row r="229" spans="1:9" x14ac:dyDescent="0.25">
      <c r="A229" s="1">
        <v>45901</v>
      </c>
      <c r="B229" s="5">
        <v>1.2001321037999999</v>
      </c>
      <c r="C229" s="5">
        <v>6.6998023370000004</v>
      </c>
      <c r="D229" s="5">
        <v>1.2172293189000001</v>
      </c>
      <c r="E229" s="5">
        <v>0.20039803317999999</v>
      </c>
      <c r="F229" s="5">
        <v>3.2108897607000003E-2</v>
      </c>
      <c r="G229" s="5">
        <v>2.0747271076999998</v>
      </c>
      <c r="H229" s="5"/>
      <c r="I229" s="5"/>
    </row>
    <row r="230" spans="1:9" x14ac:dyDescent="0.25">
      <c r="A230" s="1">
        <v>45931</v>
      </c>
      <c r="B230" s="5">
        <v>1.1907832520999999</v>
      </c>
      <c r="C230" s="5">
        <v>6.6943698704000001</v>
      </c>
      <c r="D230" s="5">
        <v>1.2287614052</v>
      </c>
      <c r="E230" s="5">
        <v>0.20209968906</v>
      </c>
      <c r="F230" s="5">
        <v>3.1484772357E-2</v>
      </c>
      <c r="G230" s="5">
        <v>2.0595833478999999</v>
      </c>
      <c r="H230" s="5"/>
      <c r="I230" s="5"/>
    </row>
    <row r="231" spans="1:9" x14ac:dyDescent="0.25">
      <c r="A231" s="1">
        <v>45962</v>
      </c>
      <c r="B231" s="5">
        <v>1.2038941919999999</v>
      </c>
      <c r="C231" s="5">
        <v>6.7189017470000003</v>
      </c>
      <c r="D231" s="5">
        <v>1.2286233708000001</v>
      </c>
      <c r="E231" s="5">
        <v>0.19115403279000001</v>
      </c>
      <c r="F231" s="5">
        <v>3.1470719917999997E-2</v>
      </c>
      <c r="G231" s="5">
        <v>2.0349440488999999</v>
      </c>
      <c r="H231" s="5"/>
      <c r="I231" s="5"/>
    </row>
    <row r="232" spans="1:9" x14ac:dyDescent="0.25">
      <c r="A232" s="1">
        <v>45992</v>
      </c>
      <c r="B232" s="5">
        <v>1.1976907584000001</v>
      </c>
      <c r="C232" s="5">
        <v>6.6305408083000001</v>
      </c>
      <c r="D232" s="5">
        <v>1.15391165</v>
      </c>
      <c r="E232" s="5">
        <v>0.18950781338</v>
      </c>
      <c r="F232" s="5">
        <v>3.1339906169000002E-2</v>
      </c>
      <c r="G232" s="5">
        <v>2.0353627441</v>
      </c>
      <c r="H232" s="5"/>
      <c r="I232" s="5"/>
    </row>
    <row r="233" spans="1:9" x14ac:dyDescent="0.25">
      <c r="A233" s="1">
        <v>46023</v>
      </c>
      <c r="B233" s="5">
        <v>1.1480027499000001</v>
      </c>
      <c r="C233" s="5">
        <v>6.3106329715999996</v>
      </c>
      <c r="D233" s="5">
        <v>1.1686450757</v>
      </c>
      <c r="E233" s="5">
        <v>0.18257764742999999</v>
      </c>
      <c r="F233" s="5">
        <v>3.057302022E-2</v>
      </c>
      <c r="G233" s="5">
        <v>1.9588364969000001</v>
      </c>
      <c r="H233" s="5"/>
      <c r="I233" s="5"/>
    </row>
    <row r="234" spans="1:9" x14ac:dyDescent="0.25">
      <c r="A234" s="1">
        <v>46054</v>
      </c>
      <c r="B234" s="5">
        <v>1.1987717997</v>
      </c>
      <c r="C234" s="5">
        <v>6.6842693615000002</v>
      </c>
      <c r="D234" s="5">
        <v>1.1594869394</v>
      </c>
      <c r="E234" s="5">
        <v>0.19777385895999999</v>
      </c>
      <c r="F234" s="5">
        <v>3.1418726921999998E-2</v>
      </c>
      <c r="G234" s="5">
        <v>2.0069940929999999</v>
      </c>
      <c r="H234" s="5"/>
      <c r="I234" s="5"/>
    </row>
    <row r="235" spans="1:9" x14ac:dyDescent="0.25">
      <c r="A235" s="1">
        <v>46082</v>
      </c>
      <c r="B235" s="5">
        <v>1.188974886</v>
      </c>
      <c r="C235" s="5">
        <v>6.6573578930000004</v>
      </c>
      <c r="D235" s="5">
        <v>1.200056877</v>
      </c>
      <c r="E235" s="5">
        <v>0.19791113799999999</v>
      </c>
      <c r="F235" s="5">
        <v>3.0132170999999999E-2</v>
      </c>
      <c r="G235" s="5">
        <v>2.0303262040000001</v>
      </c>
      <c r="H235" s="5"/>
      <c r="I235" s="5"/>
    </row>
    <row r="236" spans="1:9" x14ac:dyDescent="0.25">
      <c r="A236" s="1">
        <v>46113</v>
      </c>
      <c r="B236" s="5">
        <v>1.186507867</v>
      </c>
      <c r="C236" s="5">
        <v>6.6210524460000002</v>
      </c>
      <c r="D236" s="5">
        <v>1.1970955539999999</v>
      </c>
      <c r="E236" s="5">
        <v>0.20039509599999999</v>
      </c>
      <c r="F236" s="5">
        <v>2.9765542999999998E-2</v>
      </c>
      <c r="G236" s="5">
        <v>2.027325834</v>
      </c>
      <c r="H236" s="5"/>
      <c r="I236" s="5"/>
    </row>
    <row r="237" spans="1:9" x14ac:dyDescent="0.25">
      <c r="A237" s="1">
        <v>46143</v>
      </c>
      <c r="B237" s="5">
        <v>1.1857170079999999</v>
      </c>
      <c r="C237" s="5">
        <v>6.6261816690000002</v>
      </c>
      <c r="D237" s="5">
        <v>1.1949154740000001</v>
      </c>
      <c r="E237" s="5">
        <v>0.202506358</v>
      </c>
      <c r="F237" s="5">
        <v>2.9462225000000002E-2</v>
      </c>
      <c r="G237" s="5">
        <v>2.0230480480000002</v>
      </c>
      <c r="H237" s="5"/>
      <c r="I237" s="5"/>
    </row>
    <row r="238" spans="1:9" x14ac:dyDescent="0.25">
      <c r="A238" s="1">
        <v>46174</v>
      </c>
      <c r="B238" s="5">
        <v>1.1856746520000001</v>
      </c>
      <c r="C238" s="5">
        <v>6.6266759029999998</v>
      </c>
      <c r="D238" s="5">
        <v>1.1929192049999999</v>
      </c>
      <c r="E238" s="5">
        <v>0.20392585899999999</v>
      </c>
      <c r="F238" s="5">
        <v>2.9229508000000001E-2</v>
      </c>
      <c r="G238" s="5">
        <v>2.017262648</v>
      </c>
      <c r="H238" s="5"/>
      <c r="I238" s="5"/>
    </row>
    <row r="239" spans="1:9" x14ac:dyDescent="0.25">
      <c r="A239" s="1">
        <v>46204</v>
      </c>
      <c r="B239" s="5">
        <v>1.182986133</v>
      </c>
      <c r="C239" s="5">
        <v>6.6272564879999996</v>
      </c>
      <c r="D239" s="5">
        <v>1.1912102229999999</v>
      </c>
      <c r="E239" s="5">
        <v>0.20491051399999999</v>
      </c>
      <c r="F239" s="5">
        <v>2.9057447E-2</v>
      </c>
      <c r="G239" s="5">
        <v>2.0098442849999998</v>
      </c>
      <c r="H239" s="5"/>
      <c r="I239" s="5"/>
    </row>
    <row r="240" spans="1:9" x14ac:dyDescent="0.25">
      <c r="A240" s="1">
        <v>46235</v>
      </c>
      <c r="B240" s="5">
        <v>1.1745469850000001</v>
      </c>
      <c r="C240" s="5">
        <v>6.6314901339999999</v>
      </c>
      <c r="D240" s="5">
        <v>1.1899357740000001</v>
      </c>
      <c r="E240" s="5">
        <v>0.205373101</v>
      </c>
      <c r="F240" s="5">
        <v>2.8929087999999999E-2</v>
      </c>
      <c r="G240" s="5">
        <v>2.0020751749999999</v>
      </c>
      <c r="H240" s="5"/>
      <c r="I240" s="5"/>
    </row>
    <row r="241" spans="1:9" x14ac:dyDescent="0.25">
      <c r="A241" s="1">
        <v>46266</v>
      </c>
      <c r="B241" s="5">
        <v>1.163033354</v>
      </c>
      <c r="C241" s="5">
        <v>6.6445700529999998</v>
      </c>
      <c r="D241" s="5">
        <v>1.1885349220000001</v>
      </c>
      <c r="E241" s="5">
        <v>0.20545677500000001</v>
      </c>
      <c r="F241" s="5">
        <v>2.8836430999999999E-2</v>
      </c>
      <c r="G241" s="5">
        <v>1.996728694</v>
      </c>
      <c r="H241" s="5"/>
      <c r="I241" s="5"/>
    </row>
    <row r="242" spans="1:9" x14ac:dyDescent="0.25">
      <c r="A242" s="1">
        <v>46296</v>
      </c>
      <c r="B242" s="5">
        <v>1.156285877</v>
      </c>
      <c r="C242" s="5">
        <v>6.6689776219999999</v>
      </c>
      <c r="D242" s="5">
        <v>1.1859971600000001</v>
      </c>
      <c r="E242" s="5">
        <v>0.2052022</v>
      </c>
      <c r="F242" s="5">
        <v>2.8776075000000002E-2</v>
      </c>
      <c r="G242" s="5">
        <v>1.998002922</v>
      </c>
      <c r="H242" s="5"/>
      <c r="I242" s="5"/>
    </row>
    <row r="243" spans="1:9" x14ac:dyDescent="0.25">
      <c r="A243" s="1">
        <v>46327</v>
      </c>
      <c r="B243" s="5">
        <v>1.155796378</v>
      </c>
      <c r="C243" s="5">
        <v>6.7086955479999997</v>
      </c>
      <c r="D243" s="5">
        <v>1.1805835149999999</v>
      </c>
      <c r="E243" s="5">
        <v>0.20487751000000001</v>
      </c>
      <c r="F243" s="5">
        <v>2.8734168000000001E-2</v>
      </c>
      <c r="G243" s="5">
        <v>2.006468854</v>
      </c>
      <c r="H243" s="5"/>
      <c r="I243" s="5"/>
    </row>
    <row r="244" spans="1:9" x14ac:dyDescent="0.25">
      <c r="A244" s="1">
        <v>46357</v>
      </c>
      <c r="B244" s="5">
        <v>1.1590803270000001</v>
      </c>
      <c r="C244" s="5">
        <v>6.7610527620000003</v>
      </c>
      <c r="D244" s="5">
        <v>1.1749547899999999</v>
      </c>
      <c r="E244" s="5">
        <v>0.20402204299999999</v>
      </c>
      <c r="F244" s="5">
        <v>2.8708658000000001E-2</v>
      </c>
      <c r="G244" s="5">
        <v>2.0175598099999998</v>
      </c>
      <c r="H244" s="5"/>
      <c r="I244" s="5"/>
    </row>
    <row r="245" spans="1:9" x14ac:dyDescent="0.25">
      <c r="A245" s="1">
        <v>46388</v>
      </c>
      <c r="B245" s="5">
        <v>1.1654971970000001</v>
      </c>
      <c r="C245" s="5">
        <v>6.8177428979999997</v>
      </c>
      <c r="D245" s="5">
        <v>1.174158459</v>
      </c>
      <c r="E245" s="5">
        <v>0.20268560499999999</v>
      </c>
      <c r="F245" s="5">
        <v>2.8691214E-2</v>
      </c>
      <c r="G245" s="5">
        <v>2.0306508700000001</v>
      </c>
      <c r="H245" s="5"/>
      <c r="I245" s="5"/>
    </row>
    <row r="246" spans="1:9" x14ac:dyDescent="0.25">
      <c r="A246" s="1">
        <v>46419</v>
      </c>
      <c r="B246" s="5">
        <v>1.162307765</v>
      </c>
      <c r="C246" s="5">
        <v>6.8076144709999999</v>
      </c>
      <c r="D246" s="5">
        <v>1.16567121</v>
      </c>
      <c r="E246" s="5">
        <v>0.20120513400000001</v>
      </c>
      <c r="F246" s="5">
        <v>2.8604953999999998E-2</v>
      </c>
      <c r="G246" s="5">
        <v>2.0454957330000001</v>
      </c>
      <c r="H246" s="5"/>
      <c r="I246" s="5"/>
    </row>
    <row r="247" spans="1:9" x14ac:dyDescent="0.25">
      <c r="A247" s="1">
        <v>46447</v>
      </c>
      <c r="B247" s="5">
        <v>1.1837098020000001</v>
      </c>
      <c r="C247" s="5">
        <v>6.9326344630000003</v>
      </c>
      <c r="D247" s="5">
        <v>1.1806665439999999</v>
      </c>
      <c r="E247" s="5">
        <v>0.20015350300000001</v>
      </c>
      <c r="F247" s="5">
        <v>2.8681755999999999E-2</v>
      </c>
      <c r="G247" s="5">
        <v>2.056237705</v>
      </c>
      <c r="H247" s="5"/>
      <c r="I247" s="5"/>
    </row>
    <row r="248" spans="1:9" x14ac:dyDescent="0.25">
      <c r="A248" s="1">
        <v>46478</v>
      </c>
      <c r="B248" s="5">
        <v>1.1936895249999999</v>
      </c>
      <c r="C248" s="5">
        <v>6.9827360430000001</v>
      </c>
      <c r="D248" s="5">
        <v>1.1865352870000001</v>
      </c>
      <c r="E248" s="5">
        <v>0.199207311</v>
      </c>
      <c r="F248" s="5">
        <v>2.8688333E-2</v>
      </c>
      <c r="G248" s="5">
        <v>2.0629229140000001</v>
      </c>
      <c r="H248" s="5"/>
      <c r="I248" s="5"/>
    </row>
    <row r="249" spans="1:9" x14ac:dyDescent="0.25">
      <c r="A249" s="1">
        <v>46508</v>
      </c>
      <c r="B249" s="5">
        <v>1.203821357</v>
      </c>
      <c r="C249" s="5">
        <v>7.025975023</v>
      </c>
      <c r="D249" s="5">
        <v>1.193617838</v>
      </c>
      <c r="E249" s="5">
        <v>0.198482565</v>
      </c>
      <c r="F249" s="5">
        <v>2.8705246E-2</v>
      </c>
      <c r="G249" s="5">
        <v>2.0676779550000002</v>
      </c>
      <c r="H249" s="5"/>
      <c r="I249" s="5"/>
    </row>
    <row r="250" spans="1:9" x14ac:dyDescent="0.25">
      <c r="A250" s="1">
        <v>46539</v>
      </c>
      <c r="B250" s="5">
        <v>1.2134788190000001</v>
      </c>
      <c r="C250" s="5">
        <v>7.0622747270000001</v>
      </c>
      <c r="D250" s="5">
        <v>1.2006338999999999</v>
      </c>
      <c r="E250" s="5">
        <v>0.19792781500000001</v>
      </c>
      <c r="F250" s="5">
        <v>2.8731096000000001E-2</v>
      </c>
      <c r="G250" s="5">
        <v>2.0694200660000002</v>
      </c>
      <c r="H250" s="5"/>
      <c r="I250" s="5"/>
    </row>
    <row r="251" spans="1:9" x14ac:dyDescent="0.25">
      <c r="A251" s="1">
        <v>46569</v>
      </c>
      <c r="B251" s="5">
        <v>1.2209824920000001</v>
      </c>
      <c r="C251" s="5">
        <v>7.0928092969999996</v>
      </c>
      <c r="D251" s="5">
        <v>1.2077332869999999</v>
      </c>
      <c r="E251" s="5">
        <v>0.197306437</v>
      </c>
      <c r="F251" s="5">
        <v>2.8744008000000001E-2</v>
      </c>
      <c r="G251" s="5">
        <v>2.0686292879999999</v>
      </c>
      <c r="H251" s="5"/>
      <c r="I251" s="5"/>
    </row>
    <row r="252" spans="1:9" x14ac:dyDescent="0.25">
      <c r="A252" s="1">
        <v>46600</v>
      </c>
      <c r="B252" s="5">
        <v>1.227123191</v>
      </c>
      <c r="C252" s="5">
        <v>7.1179965039999997</v>
      </c>
      <c r="D252" s="5">
        <v>1.214965434</v>
      </c>
      <c r="E252" s="5">
        <v>0.196767158</v>
      </c>
      <c r="F252" s="5">
        <v>2.8748269E-2</v>
      </c>
      <c r="G252" s="5">
        <v>2.0667173120000002</v>
      </c>
      <c r="H252" s="5"/>
      <c r="I252" s="5"/>
    </row>
    <row r="253" spans="1:9" x14ac:dyDescent="0.25">
      <c r="A253" s="1">
        <v>46631</v>
      </c>
      <c r="B253" s="5">
        <v>1.2331249849999999</v>
      </c>
      <c r="C253" s="5">
        <v>7.1398430050000004</v>
      </c>
      <c r="D253" s="5">
        <v>1.221874055</v>
      </c>
      <c r="E253" s="5">
        <v>0.19663746200000001</v>
      </c>
      <c r="F253" s="5">
        <v>2.8745567E-2</v>
      </c>
      <c r="G253" s="5">
        <v>2.0647784260000002</v>
      </c>
      <c r="H253" s="5"/>
      <c r="I253" s="5"/>
    </row>
    <row r="254" spans="1:9" x14ac:dyDescent="0.25">
      <c r="A254" s="1">
        <v>46661</v>
      </c>
      <c r="B254" s="5">
        <v>1.238475913</v>
      </c>
      <c r="C254" s="5">
        <v>7.1595843510000003</v>
      </c>
      <c r="D254" s="5">
        <v>1.227991211</v>
      </c>
      <c r="E254" s="5">
        <v>0.19664208999999999</v>
      </c>
      <c r="F254" s="5">
        <v>2.8744654000000001E-2</v>
      </c>
      <c r="G254" s="5">
        <v>2.0630567389999999</v>
      </c>
      <c r="H254" s="5"/>
      <c r="I254" s="5"/>
    </row>
    <row r="255" spans="1:9" x14ac:dyDescent="0.25">
      <c r="A255" s="1">
        <v>46692</v>
      </c>
      <c r="B255" s="5">
        <v>1.243607218</v>
      </c>
      <c r="C255" s="5">
        <v>7.1764807709999996</v>
      </c>
      <c r="D255" s="5">
        <v>1.2325432730000001</v>
      </c>
      <c r="E255" s="5">
        <v>0.196673758</v>
      </c>
      <c r="F255" s="5">
        <v>2.8739771000000001E-2</v>
      </c>
      <c r="G255" s="5">
        <v>2.0613790280000002</v>
      </c>
      <c r="H255" s="5"/>
      <c r="I255" s="5"/>
    </row>
    <row r="256" spans="1:9" x14ac:dyDescent="0.25">
      <c r="A256" s="1">
        <v>46722</v>
      </c>
      <c r="B256" s="5">
        <v>1.2496764140000001</v>
      </c>
      <c r="C256" s="5">
        <v>7.1897227700000004</v>
      </c>
      <c r="D256" s="5">
        <v>1.2361194179999999</v>
      </c>
      <c r="E256" s="5">
        <v>0.196682054</v>
      </c>
      <c r="F256" s="5">
        <v>2.8721976999999999E-2</v>
      </c>
      <c r="G256" s="5">
        <v>2.0599793229999999</v>
      </c>
      <c r="H256" s="5"/>
      <c r="I256" s="5"/>
    </row>
    <row r="257" spans="1:8" x14ac:dyDescent="0.25">
      <c r="A257" s="1"/>
      <c r="B257" s="5"/>
      <c r="C257" s="5"/>
      <c r="D257" s="268"/>
      <c r="G257" s="30"/>
      <c r="H257" s="13"/>
    </row>
    <row r="258" spans="1:8" x14ac:dyDescent="0.25">
      <c r="A258" s="260" t="s">
        <v>998</v>
      </c>
    </row>
    <row r="259" spans="1:8" x14ac:dyDescent="0.25">
      <c r="A259" s="23" t="str">
        <f>"Note: Petroleum product and other liquids include: gasoline, distillate fuels, hydrocarbon gas liquids, jet fuel, residual fuel oil, unfinished oils, other hydrocarbons/oxygenates, and other oils."</f>
        <v>Note: Petroleum product and other liquids include: gasoline, distillate fuels, hydrocarbon gas liquids, jet fuel, residual fuel oil, unfinished oils, other hydrocarbons/oxygenates, and other oils.</v>
      </c>
    </row>
    <row r="261" spans="1:8" x14ac:dyDescent="0.25">
      <c r="A261" s="3"/>
      <c r="B261" s="4" t="s">
        <v>328</v>
      </c>
    </row>
    <row r="262" spans="1:8" x14ac:dyDescent="0.25">
      <c r="A262" s="13">
        <v>184</v>
      </c>
      <c r="B262">
        <v>0</v>
      </c>
    </row>
    <row r="263" spans="1:8" x14ac:dyDescent="0.25">
      <c r="A263" s="13">
        <v>184</v>
      </c>
      <c r="B263">
        <v>1</v>
      </c>
    </row>
  </sheetData>
  <hyperlinks>
    <hyperlink ref="A3" location="Contents!A1" display="Return to Contents" xr:uid="{553C221A-8E27-43E0-832A-A69CFD3535C5}"/>
  </hyperlinks>
  <pageMargins left="0.75" right="0.75" top="1" bottom="1" header="0.5" footer="0.5"/>
  <pageSetup scale="57" fitToHeight="2" orientation="landscape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B81DA-959E-42CE-9526-6DE272E7546E}">
  <sheetPr codeName="Sheet48"/>
  <dimension ref="A2:K285"/>
  <sheetViews>
    <sheetView zoomScaleNormal="100" workbookViewId="0"/>
  </sheetViews>
  <sheetFormatPr defaultRowHeight="13.2" x14ac:dyDescent="0.25"/>
  <cols>
    <col min="2" max="2" width="14" bestFit="1" customWidth="1"/>
    <col min="3" max="3" width="12.5546875" bestFit="1" customWidth="1"/>
    <col min="4" max="4" width="16.33203125" bestFit="1" customWidth="1"/>
    <col min="5" max="5" width="15.33203125" bestFit="1" customWidth="1"/>
    <col min="6" max="6" width="16.33203125" bestFit="1" customWidth="1"/>
  </cols>
  <sheetData>
    <row r="2" spans="1:11" ht="15.6" x14ac:dyDescent="0.3">
      <c r="A2" s="31" t="s">
        <v>968</v>
      </c>
      <c r="F2" s="87"/>
    </row>
    <row r="3" spans="1:11" x14ac:dyDescent="0.25">
      <c r="A3" s="16" t="s">
        <v>15</v>
      </c>
    </row>
    <row r="4" spans="1:11" x14ac:dyDescent="0.25">
      <c r="B4" s="270"/>
      <c r="C4" s="270"/>
      <c r="D4" s="270"/>
      <c r="E4" s="270"/>
      <c r="F4" s="270"/>
      <c r="G4" s="270"/>
      <c r="H4" s="270"/>
      <c r="I4" s="270"/>
      <c r="J4" s="270"/>
      <c r="K4" s="270"/>
    </row>
    <row r="5" spans="1:11" x14ac:dyDescent="0.25">
      <c r="B5" s="270"/>
      <c r="C5" s="270"/>
      <c r="D5" s="270"/>
      <c r="E5" s="270"/>
      <c r="F5" s="270"/>
      <c r="G5" s="270"/>
      <c r="H5" s="270"/>
      <c r="I5" s="270"/>
      <c r="J5" s="270"/>
      <c r="K5" s="270"/>
    </row>
    <row r="6" spans="1:11" x14ac:dyDescent="0.25">
      <c r="B6" s="270"/>
      <c r="C6" s="270"/>
      <c r="D6" s="270"/>
      <c r="E6" s="270"/>
      <c r="F6" s="270"/>
      <c r="G6" s="270"/>
      <c r="H6" s="270"/>
      <c r="I6" s="270"/>
      <c r="J6" s="270"/>
      <c r="K6" s="270"/>
    </row>
    <row r="7" spans="1:11" x14ac:dyDescent="0.25">
      <c r="B7" s="270"/>
      <c r="C7" s="270"/>
      <c r="D7" s="270"/>
      <c r="E7" s="270"/>
      <c r="F7" s="270"/>
      <c r="G7" s="270"/>
      <c r="H7" s="270"/>
      <c r="I7" s="270"/>
      <c r="J7" s="270"/>
      <c r="K7" s="270"/>
    </row>
    <row r="8" spans="1:11" x14ac:dyDescent="0.25">
      <c r="B8" s="270"/>
      <c r="C8" s="270"/>
      <c r="D8" s="270"/>
      <c r="E8" s="270"/>
      <c r="F8" s="270"/>
      <c r="G8" s="270"/>
      <c r="H8" s="270"/>
      <c r="I8" s="270"/>
      <c r="J8" s="270"/>
      <c r="K8" s="270"/>
    </row>
    <row r="9" spans="1:11" x14ac:dyDescent="0.25">
      <c r="B9" s="270"/>
      <c r="C9" s="270"/>
      <c r="D9" s="270"/>
      <c r="E9" s="270"/>
      <c r="F9" s="270"/>
      <c r="G9" s="270"/>
      <c r="H9" s="270"/>
      <c r="I9" s="270"/>
      <c r="J9" s="270"/>
      <c r="K9" s="270"/>
    </row>
    <row r="10" spans="1:11" x14ac:dyDescent="0.25">
      <c r="B10" s="270"/>
      <c r="C10" s="270"/>
      <c r="D10" s="270"/>
      <c r="E10" s="270"/>
      <c r="F10" s="270"/>
      <c r="G10" s="270"/>
      <c r="H10" s="270"/>
      <c r="I10" s="270"/>
      <c r="J10" s="270"/>
      <c r="K10" s="270"/>
    </row>
    <row r="11" spans="1:11" x14ac:dyDescent="0.25">
      <c r="B11" s="270"/>
      <c r="C11" s="270"/>
      <c r="D11" s="270"/>
      <c r="E11" s="270"/>
      <c r="F11" s="270"/>
      <c r="G11" s="270"/>
      <c r="H11" s="270"/>
      <c r="I11" s="270"/>
      <c r="J11" s="270"/>
      <c r="K11" s="270"/>
    </row>
    <row r="12" spans="1:11" x14ac:dyDescent="0.25">
      <c r="B12" s="270"/>
      <c r="C12" s="270"/>
      <c r="D12" s="270"/>
      <c r="E12" s="270"/>
      <c r="F12" s="270"/>
      <c r="G12" s="270"/>
      <c r="H12" s="270"/>
      <c r="I12" s="270"/>
      <c r="J12" s="270"/>
      <c r="K12" s="270"/>
    </row>
    <row r="13" spans="1:11" x14ac:dyDescent="0.25">
      <c r="B13" s="270"/>
      <c r="C13" s="270"/>
      <c r="D13" s="270"/>
      <c r="E13" s="270"/>
      <c r="F13" s="270"/>
      <c r="G13" s="270"/>
      <c r="H13" s="270"/>
      <c r="I13" s="270"/>
      <c r="J13" s="270"/>
      <c r="K13" s="270"/>
    </row>
    <row r="14" spans="1:11" x14ac:dyDescent="0.25">
      <c r="B14" s="270"/>
      <c r="C14" s="270"/>
      <c r="D14" s="270"/>
      <c r="E14" s="270"/>
      <c r="F14" s="270"/>
      <c r="G14" s="270"/>
      <c r="H14" s="270"/>
      <c r="I14" s="270"/>
      <c r="J14" s="270"/>
      <c r="K14" s="270"/>
    </row>
    <row r="15" spans="1:11" x14ac:dyDescent="0.25">
      <c r="B15" s="270"/>
      <c r="C15" s="270"/>
      <c r="D15" s="270"/>
      <c r="E15" s="270"/>
      <c r="F15" s="270"/>
      <c r="G15" s="270"/>
      <c r="H15" s="270"/>
      <c r="I15" s="270"/>
      <c r="J15" s="270"/>
      <c r="K15" s="270"/>
    </row>
    <row r="16" spans="1:11" x14ac:dyDescent="0.25">
      <c r="B16" s="270"/>
      <c r="C16" s="270"/>
      <c r="D16" s="270"/>
      <c r="E16" s="270"/>
      <c r="F16" s="270"/>
      <c r="G16" s="270"/>
      <c r="H16" s="270"/>
      <c r="I16" s="270"/>
      <c r="J16" s="270"/>
      <c r="K16" s="270"/>
    </row>
    <row r="17" spans="2:11" x14ac:dyDescent="0.25">
      <c r="B17" s="270"/>
      <c r="C17" s="270"/>
      <c r="D17" s="270"/>
      <c r="E17" s="270"/>
      <c r="F17" s="270"/>
      <c r="G17" s="270"/>
      <c r="H17" s="270"/>
      <c r="I17" s="270"/>
      <c r="J17" s="270"/>
      <c r="K17" s="270"/>
    </row>
    <row r="18" spans="2:11" x14ac:dyDescent="0.25">
      <c r="B18" s="270"/>
      <c r="C18" s="270"/>
      <c r="D18" s="270"/>
      <c r="E18" s="270"/>
      <c r="F18" s="270"/>
      <c r="G18" s="270"/>
      <c r="H18" s="270"/>
      <c r="I18" s="270"/>
      <c r="J18" s="270"/>
      <c r="K18" s="270"/>
    </row>
    <row r="19" spans="2:11" x14ac:dyDescent="0.25">
      <c r="B19" s="270"/>
      <c r="C19" s="270"/>
      <c r="D19" s="270"/>
      <c r="E19" s="270"/>
      <c r="F19" s="270"/>
      <c r="G19" s="270"/>
      <c r="H19" s="270"/>
      <c r="I19" s="270"/>
      <c r="J19" s="270"/>
      <c r="K19" s="270"/>
    </row>
    <row r="20" spans="2:11" x14ac:dyDescent="0.25">
      <c r="B20" s="270"/>
      <c r="C20" s="270"/>
      <c r="D20" s="270"/>
      <c r="E20" s="270"/>
      <c r="F20" s="270"/>
      <c r="G20" s="270"/>
      <c r="H20" s="270"/>
      <c r="I20" s="270"/>
      <c r="J20" s="270"/>
      <c r="K20" s="270"/>
    </row>
    <row r="21" spans="2:11" x14ac:dyDescent="0.25">
      <c r="B21" s="270"/>
      <c r="C21" s="270"/>
      <c r="D21" s="270"/>
      <c r="E21" s="270"/>
      <c r="F21" s="270"/>
      <c r="G21" s="270"/>
      <c r="H21" s="270"/>
      <c r="I21" s="270"/>
      <c r="J21" s="270"/>
      <c r="K21" s="270"/>
    </row>
    <row r="22" spans="2:11" x14ac:dyDescent="0.25">
      <c r="B22" s="270"/>
      <c r="C22" s="270"/>
      <c r="D22" s="270"/>
      <c r="E22" s="270"/>
      <c r="F22" s="270"/>
      <c r="G22" s="270"/>
      <c r="H22" s="270"/>
      <c r="I22" s="270"/>
      <c r="J22" s="270"/>
      <c r="K22" s="270"/>
    </row>
    <row r="23" spans="2:11" x14ac:dyDescent="0.25">
      <c r="B23" s="270"/>
      <c r="C23" s="270"/>
      <c r="D23" s="270"/>
      <c r="E23" s="270"/>
      <c r="F23" s="270"/>
      <c r="G23" s="270"/>
      <c r="H23" s="270"/>
      <c r="I23" s="270"/>
      <c r="J23" s="270"/>
      <c r="K23" s="270"/>
    </row>
    <row r="24" spans="2:11" x14ac:dyDescent="0.25">
      <c r="B24" s="270"/>
      <c r="C24" s="270"/>
      <c r="D24" s="270"/>
      <c r="E24" s="270"/>
      <c r="F24" s="270"/>
      <c r="G24" s="270"/>
      <c r="H24" s="270"/>
      <c r="I24" s="270"/>
      <c r="J24" s="270"/>
      <c r="K24" s="270"/>
    </row>
    <row r="25" spans="2:11" x14ac:dyDescent="0.25">
      <c r="B25" s="270"/>
      <c r="C25" s="270"/>
      <c r="D25" s="270"/>
      <c r="E25" s="270"/>
      <c r="F25" s="270"/>
      <c r="G25" s="270"/>
      <c r="H25" s="270"/>
      <c r="I25" s="270"/>
      <c r="J25" s="270"/>
      <c r="K25" s="270"/>
    </row>
    <row r="26" spans="2:11" x14ac:dyDescent="0.25">
      <c r="B26" s="270"/>
      <c r="C26" s="270"/>
      <c r="D26" s="270"/>
      <c r="E26" s="270"/>
      <c r="F26" s="270"/>
      <c r="G26" s="270"/>
      <c r="H26" s="270"/>
      <c r="I26" s="270"/>
      <c r="J26" s="270"/>
      <c r="K26" s="270"/>
    </row>
    <row r="27" spans="2:11" x14ac:dyDescent="0.25">
      <c r="B27" s="270"/>
      <c r="C27" s="270"/>
      <c r="D27" s="270"/>
      <c r="E27" s="270"/>
      <c r="F27" s="270"/>
      <c r="G27" s="270"/>
      <c r="H27" s="270"/>
      <c r="I27" s="270"/>
      <c r="J27" s="270"/>
      <c r="K27" s="270"/>
    </row>
    <row r="28" spans="2:11" x14ac:dyDescent="0.25">
      <c r="B28" s="270"/>
      <c r="C28" s="270"/>
      <c r="D28" s="270"/>
      <c r="E28" s="270"/>
      <c r="F28" s="270"/>
      <c r="G28" s="270"/>
      <c r="H28" s="270"/>
      <c r="I28" s="270"/>
      <c r="J28" s="270"/>
      <c r="K28" s="270"/>
    </row>
    <row r="29" spans="2:11" x14ac:dyDescent="0.25">
      <c r="B29" s="270"/>
      <c r="C29" s="270"/>
      <c r="D29" s="270"/>
      <c r="E29" s="270"/>
      <c r="F29" s="270"/>
      <c r="G29" s="270"/>
      <c r="H29" s="270"/>
      <c r="I29" s="270"/>
      <c r="J29" s="270"/>
      <c r="K29" s="270"/>
    </row>
    <row r="30" spans="2:11" x14ac:dyDescent="0.25">
      <c r="B30" s="270"/>
      <c r="C30" s="270"/>
      <c r="D30" s="270"/>
      <c r="E30" s="270"/>
      <c r="F30" s="270"/>
      <c r="G30" s="270"/>
      <c r="H30" s="270"/>
      <c r="I30" s="270"/>
      <c r="J30" s="270"/>
      <c r="K30" s="270"/>
    </row>
    <row r="31" spans="2:11" x14ac:dyDescent="0.25">
      <c r="B31" s="270"/>
      <c r="C31" s="270"/>
      <c r="D31" s="270"/>
      <c r="E31" s="270"/>
      <c r="F31" s="270"/>
      <c r="G31" s="270"/>
      <c r="H31" s="270"/>
      <c r="I31" s="270"/>
      <c r="J31" s="270"/>
      <c r="K31" s="270"/>
    </row>
    <row r="32" spans="2:11" x14ac:dyDescent="0.25">
      <c r="B32" s="270"/>
      <c r="C32" s="270"/>
      <c r="D32" s="270"/>
      <c r="E32" s="270"/>
      <c r="F32" s="270"/>
      <c r="G32" s="270"/>
      <c r="H32" s="270"/>
      <c r="I32" s="270"/>
      <c r="J32" s="270"/>
      <c r="K32" s="270"/>
    </row>
    <row r="33" spans="1:11" x14ac:dyDescent="0.25">
      <c r="B33" s="270"/>
      <c r="C33" s="270"/>
      <c r="D33" s="270"/>
      <c r="E33" s="270"/>
      <c r="F33" s="270"/>
      <c r="G33" s="270"/>
      <c r="H33" s="270"/>
      <c r="I33" s="270"/>
      <c r="J33" s="270"/>
      <c r="K33" s="270"/>
    </row>
    <row r="34" spans="1:11" x14ac:dyDescent="0.25">
      <c r="B34" s="270"/>
      <c r="C34" s="270"/>
      <c r="D34" s="270"/>
      <c r="E34" s="270"/>
      <c r="F34" s="270"/>
      <c r="G34" s="270"/>
      <c r="H34" s="270"/>
      <c r="I34" s="270"/>
      <c r="J34" s="270"/>
      <c r="K34" s="270"/>
    </row>
    <row r="35" spans="1:11" x14ac:dyDescent="0.25">
      <c r="B35" s="270"/>
      <c r="C35" s="270"/>
      <c r="D35" s="270"/>
      <c r="E35" s="270"/>
      <c r="F35" s="270"/>
      <c r="G35" s="270"/>
      <c r="H35" s="270"/>
      <c r="I35" s="270"/>
      <c r="J35" s="270"/>
      <c r="K35" s="270"/>
    </row>
    <row r="36" spans="1:11" x14ac:dyDescent="0.25">
      <c r="B36" s="270"/>
      <c r="C36" s="270"/>
      <c r="D36" s="270"/>
      <c r="E36" s="270"/>
      <c r="F36" s="270"/>
      <c r="G36" s="270"/>
      <c r="H36" s="270"/>
      <c r="I36" s="270"/>
      <c r="J36" s="270"/>
      <c r="K36" s="270"/>
    </row>
    <row r="37" spans="1:11" x14ac:dyDescent="0.25">
      <c r="A37" s="8" t="s">
        <v>910</v>
      </c>
      <c r="B37" s="8" t="s">
        <v>99</v>
      </c>
      <c r="C37" s="8" t="s">
        <v>911</v>
      </c>
      <c r="D37" s="8" t="s">
        <v>98</v>
      </c>
      <c r="E37" s="8" t="s">
        <v>912</v>
      </c>
    </row>
    <row r="38" spans="1:11" x14ac:dyDescent="0.25">
      <c r="A38">
        <v>3</v>
      </c>
      <c r="B38" t="s">
        <v>638</v>
      </c>
      <c r="C38" t="s">
        <v>638</v>
      </c>
      <c r="D38" t="s">
        <v>675</v>
      </c>
      <c r="E38" t="s">
        <v>676</v>
      </c>
    </row>
    <row r="39" spans="1:11" x14ac:dyDescent="0.25">
      <c r="A39">
        <v>3</v>
      </c>
      <c r="B39" t="s">
        <v>638</v>
      </c>
      <c r="C39" t="s">
        <v>638</v>
      </c>
      <c r="D39" t="s">
        <v>675</v>
      </c>
      <c r="E39" t="s">
        <v>677</v>
      </c>
    </row>
    <row r="40" spans="1:11" x14ac:dyDescent="0.25">
      <c r="A40">
        <v>3</v>
      </c>
      <c r="B40" t="s">
        <v>638</v>
      </c>
      <c r="C40" t="s">
        <v>638</v>
      </c>
      <c r="D40" t="s">
        <v>678</v>
      </c>
      <c r="E40" t="s">
        <v>679</v>
      </c>
    </row>
    <row r="41" spans="1:11" x14ac:dyDescent="0.25">
      <c r="A41">
        <v>3</v>
      </c>
      <c r="B41" t="s">
        <v>638</v>
      </c>
      <c r="C41" t="s">
        <v>638</v>
      </c>
      <c r="D41" t="s">
        <v>678</v>
      </c>
      <c r="E41" t="s">
        <v>680</v>
      </c>
    </row>
    <row r="42" spans="1:11" x14ac:dyDescent="0.25">
      <c r="A42">
        <v>3</v>
      </c>
      <c r="B42" t="s">
        <v>638</v>
      </c>
      <c r="C42" t="s">
        <v>638</v>
      </c>
      <c r="D42" t="s">
        <v>678</v>
      </c>
      <c r="E42" t="s">
        <v>681</v>
      </c>
    </row>
    <row r="43" spans="1:11" x14ac:dyDescent="0.25">
      <c r="A43">
        <v>3</v>
      </c>
      <c r="B43" t="s">
        <v>638</v>
      </c>
      <c r="C43" t="s">
        <v>638</v>
      </c>
      <c r="D43" t="s">
        <v>678</v>
      </c>
      <c r="E43" t="s">
        <v>682</v>
      </c>
    </row>
    <row r="44" spans="1:11" x14ac:dyDescent="0.25">
      <c r="A44">
        <v>3</v>
      </c>
      <c r="B44" t="s">
        <v>638</v>
      </c>
      <c r="C44" t="s">
        <v>638</v>
      </c>
      <c r="D44" t="s">
        <v>678</v>
      </c>
      <c r="E44" t="s">
        <v>683</v>
      </c>
    </row>
    <row r="45" spans="1:11" x14ac:dyDescent="0.25">
      <c r="A45">
        <v>3</v>
      </c>
      <c r="B45" t="s">
        <v>638</v>
      </c>
      <c r="C45" t="s">
        <v>638</v>
      </c>
      <c r="D45" t="s">
        <v>678</v>
      </c>
      <c r="E45" t="s">
        <v>684</v>
      </c>
    </row>
    <row r="46" spans="1:11" x14ac:dyDescent="0.25">
      <c r="A46">
        <v>3</v>
      </c>
      <c r="B46" t="s">
        <v>638</v>
      </c>
      <c r="C46" t="s">
        <v>638</v>
      </c>
      <c r="D46" t="s">
        <v>678</v>
      </c>
      <c r="E46" t="s">
        <v>685</v>
      </c>
    </row>
    <row r="47" spans="1:11" x14ac:dyDescent="0.25">
      <c r="A47">
        <v>3</v>
      </c>
      <c r="B47" t="s">
        <v>638</v>
      </c>
      <c r="C47" t="s">
        <v>638</v>
      </c>
      <c r="D47" t="s">
        <v>678</v>
      </c>
      <c r="E47" t="s">
        <v>686</v>
      </c>
    </row>
    <row r="48" spans="1:11" x14ac:dyDescent="0.25">
      <c r="A48">
        <v>3</v>
      </c>
      <c r="B48" t="s">
        <v>638</v>
      </c>
      <c r="C48" t="s">
        <v>638</v>
      </c>
      <c r="D48" t="s">
        <v>678</v>
      </c>
      <c r="E48" t="s">
        <v>687</v>
      </c>
    </row>
    <row r="49" spans="1:5" x14ac:dyDescent="0.25">
      <c r="A49">
        <v>3</v>
      </c>
      <c r="B49" t="s">
        <v>638</v>
      </c>
      <c r="C49" t="s">
        <v>638</v>
      </c>
      <c r="D49" t="s">
        <v>678</v>
      </c>
      <c r="E49" t="s">
        <v>688</v>
      </c>
    </row>
    <row r="50" spans="1:5" x14ac:dyDescent="0.25">
      <c r="A50">
        <v>1</v>
      </c>
      <c r="B50" t="s">
        <v>689</v>
      </c>
      <c r="C50" t="s">
        <v>661</v>
      </c>
      <c r="D50" t="s">
        <v>690</v>
      </c>
      <c r="E50" t="s">
        <v>691</v>
      </c>
    </row>
    <row r="51" spans="1:5" x14ac:dyDescent="0.25">
      <c r="A51">
        <v>1</v>
      </c>
      <c r="B51" t="s">
        <v>689</v>
      </c>
      <c r="C51" t="s">
        <v>661</v>
      </c>
      <c r="D51" t="s">
        <v>690</v>
      </c>
      <c r="E51" t="s">
        <v>692</v>
      </c>
    </row>
    <row r="52" spans="1:5" x14ac:dyDescent="0.25">
      <c r="A52">
        <v>4</v>
      </c>
      <c r="B52" t="s">
        <v>623</v>
      </c>
      <c r="C52" t="s">
        <v>623</v>
      </c>
      <c r="D52" t="s">
        <v>693</v>
      </c>
      <c r="E52" t="s">
        <v>694</v>
      </c>
    </row>
    <row r="53" spans="1:5" x14ac:dyDescent="0.25">
      <c r="A53">
        <v>4</v>
      </c>
      <c r="B53" t="s">
        <v>623</v>
      </c>
      <c r="C53" t="s">
        <v>623</v>
      </c>
      <c r="D53" t="s">
        <v>693</v>
      </c>
      <c r="E53" t="s">
        <v>695</v>
      </c>
    </row>
    <row r="54" spans="1:5" x14ac:dyDescent="0.25">
      <c r="A54">
        <v>4</v>
      </c>
      <c r="B54" t="s">
        <v>623</v>
      </c>
      <c r="C54" t="s">
        <v>623</v>
      </c>
      <c r="D54" t="s">
        <v>693</v>
      </c>
      <c r="E54" t="s">
        <v>696</v>
      </c>
    </row>
    <row r="55" spans="1:5" x14ac:dyDescent="0.25">
      <c r="A55">
        <v>4</v>
      </c>
      <c r="B55" t="s">
        <v>623</v>
      </c>
      <c r="C55" t="s">
        <v>623</v>
      </c>
      <c r="D55" t="s">
        <v>693</v>
      </c>
      <c r="E55" t="s">
        <v>697</v>
      </c>
    </row>
    <row r="56" spans="1:5" x14ac:dyDescent="0.25">
      <c r="A56">
        <v>4</v>
      </c>
      <c r="B56" t="s">
        <v>623</v>
      </c>
      <c r="C56" t="s">
        <v>623</v>
      </c>
      <c r="D56" t="s">
        <v>693</v>
      </c>
      <c r="E56" t="s">
        <v>698</v>
      </c>
    </row>
    <row r="57" spans="1:5" x14ac:dyDescent="0.25">
      <c r="A57">
        <v>2</v>
      </c>
      <c r="B57" t="s">
        <v>623</v>
      </c>
      <c r="C57" t="s">
        <v>623</v>
      </c>
      <c r="D57" t="s">
        <v>699</v>
      </c>
      <c r="E57" t="s">
        <v>700</v>
      </c>
    </row>
    <row r="58" spans="1:5" x14ac:dyDescent="0.25">
      <c r="A58">
        <v>2</v>
      </c>
      <c r="B58" t="s">
        <v>623</v>
      </c>
      <c r="C58" t="s">
        <v>623</v>
      </c>
      <c r="D58" t="s">
        <v>699</v>
      </c>
      <c r="E58" t="s">
        <v>701</v>
      </c>
    </row>
    <row r="59" spans="1:5" x14ac:dyDescent="0.25">
      <c r="A59">
        <v>2</v>
      </c>
      <c r="B59" t="s">
        <v>623</v>
      </c>
      <c r="C59" t="s">
        <v>623</v>
      </c>
      <c r="D59" t="s">
        <v>699</v>
      </c>
      <c r="E59" t="s">
        <v>702</v>
      </c>
    </row>
    <row r="60" spans="1:5" x14ac:dyDescent="0.25">
      <c r="A60">
        <v>2</v>
      </c>
      <c r="B60" t="s">
        <v>623</v>
      </c>
      <c r="C60" t="s">
        <v>623</v>
      </c>
      <c r="D60" t="s">
        <v>699</v>
      </c>
      <c r="E60" t="s">
        <v>703</v>
      </c>
    </row>
    <row r="61" spans="1:5" x14ac:dyDescent="0.25">
      <c r="A61">
        <v>2</v>
      </c>
      <c r="B61" t="s">
        <v>623</v>
      </c>
      <c r="C61" t="s">
        <v>623</v>
      </c>
      <c r="D61" t="s">
        <v>699</v>
      </c>
      <c r="E61" t="s">
        <v>704</v>
      </c>
    </row>
    <row r="62" spans="1:5" x14ac:dyDescent="0.25">
      <c r="A62">
        <v>2</v>
      </c>
      <c r="B62" t="s">
        <v>623</v>
      </c>
      <c r="C62" t="s">
        <v>623</v>
      </c>
      <c r="D62" t="s">
        <v>699</v>
      </c>
      <c r="E62" t="s">
        <v>705</v>
      </c>
    </row>
    <row r="63" spans="1:5" x14ac:dyDescent="0.25">
      <c r="A63">
        <v>2</v>
      </c>
      <c r="B63" t="s">
        <v>623</v>
      </c>
      <c r="C63" t="s">
        <v>623</v>
      </c>
      <c r="D63" t="s">
        <v>699</v>
      </c>
      <c r="E63" t="s">
        <v>706</v>
      </c>
    </row>
    <row r="64" spans="1:5" x14ac:dyDescent="0.25">
      <c r="A64">
        <v>2</v>
      </c>
      <c r="B64" t="s">
        <v>623</v>
      </c>
      <c r="C64" t="s">
        <v>623</v>
      </c>
      <c r="D64" t="s">
        <v>699</v>
      </c>
      <c r="E64" t="s">
        <v>707</v>
      </c>
    </row>
    <row r="65" spans="1:5" x14ac:dyDescent="0.25">
      <c r="A65">
        <v>2</v>
      </c>
      <c r="B65" t="s">
        <v>623</v>
      </c>
      <c r="C65" t="s">
        <v>623</v>
      </c>
      <c r="D65" t="s">
        <v>699</v>
      </c>
      <c r="E65" t="s">
        <v>708</v>
      </c>
    </row>
    <row r="66" spans="1:5" x14ac:dyDescent="0.25">
      <c r="A66">
        <v>2</v>
      </c>
      <c r="B66" t="s">
        <v>623</v>
      </c>
      <c r="C66" t="s">
        <v>623</v>
      </c>
      <c r="D66" t="s">
        <v>699</v>
      </c>
      <c r="E66" t="s">
        <v>709</v>
      </c>
    </row>
    <row r="67" spans="1:5" x14ac:dyDescent="0.25">
      <c r="A67">
        <v>2</v>
      </c>
      <c r="B67" t="s">
        <v>623</v>
      </c>
      <c r="C67" t="s">
        <v>623</v>
      </c>
      <c r="D67" t="s">
        <v>699</v>
      </c>
      <c r="E67" t="s">
        <v>710</v>
      </c>
    </row>
    <row r="68" spans="1:5" x14ac:dyDescent="0.25">
      <c r="A68">
        <v>2</v>
      </c>
      <c r="B68" t="s">
        <v>623</v>
      </c>
      <c r="C68" t="s">
        <v>623</v>
      </c>
      <c r="D68" t="s">
        <v>699</v>
      </c>
      <c r="E68" t="s">
        <v>711</v>
      </c>
    </row>
    <row r="69" spans="1:5" x14ac:dyDescent="0.25">
      <c r="A69">
        <v>2</v>
      </c>
      <c r="B69" t="s">
        <v>623</v>
      </c>
      <c r="C69" t="s">
        <v>623</v>
      </c>
      <c r="D69" t="s">
        <v>699</v>
      </c>
      <c r="E69" t="s">
        <v>712</v>
      </c>
    </row>
    <row r="70" spans="1:5" x14ac:dyDescent="0.25">
      <c r="A70">
        <v>2</v>
      </c>
      <c r="B70" t="s">
        <v>623</v>
      </c>
      <c r="C70" t="s">
        <v>623</v>
      </c>
      <c r="D70" t="s">
        <v>699</v>
      </c>
      <c r="E70" t="s">
        <v>713</v>
      </c>
    </row>
    <row r="71" spans="1:5" x14ac:dyDescent="0.25">
      <c r="A71">
        <v>2</v>
      </c>
      <c r="B71" t="s">
        <v>623</v>
      </c>
      <c r="C71" t="s">
        <v>623</v>
      </c>
      <c r="D71" t="s">
        <v>699</v>
      </c>
      <c r="E71" t="s">
        <v>714</v>
      </c>
    </row>
    <row r="72" spans="1:5" x14ac:dyDescent="0.25">
      <c r="A72">
        <v>3</v>
      </c>
      <c r="B72" t="s">
        <v>622</v>
      </c>
      <c r="C72" t="s">
        <v>622</v>
      </c>
      <c r="D72" t="s">
        <v>715</v>
      </c>
      <c r="E72" t="s">
        <v>716</v>
      </c>
    </row>
    <row r="73" spans="1:5" x14ac:dyDescent="0.25">
      <c r="A73">
        <v>3</v>
      </c>
      <c r="B73" t="s">
        <v>622</v>
      </c>
      <c r="C73" t="s">
        <v>622</v>
      </c>
      <c r="D73" t="s">
        <v>715</v>
      </c>
      <c r="E73" t="s">
        <v>717</v>
      </c>
    </row>
    <row r="74" spans="1:5" x14ac:dyDescent="0.25">
      <c r="A74">
        <v>3</v>
      </c>
      <c r="B74" t="s">
        <v>622</v>
      </c>
      <c r="C74" t="s">
        <v>622</v>
      </c>
      <c r="D74" t="s">
        <v>715</v>
      </c>
      <c r="E74" t="s">
        <v>718</v>
      </c>
    </row>
    <row r="75" spans="1:5" x14ac:dyDescent="0.25">
      <c r="A75">
        <v>3</v>
      </c>
      <c r="B75" t="s">
        <v>622</v>
      </c>
      <c r="C75" t="s">
        <v>622</v>
      </c>
      <c r="D75" t="s">
        <v>715</v>
      </c>
      <c r="E75" t="s">
        <v>697</v>
      </c>
    </row>
    <row r="76" spans="1:5" x14ac:dyDescent="0.25">
      <c r="A76">
        <v>1</v>
      </c>
      <c r="B76" t="s">
        <v>689</v>
      </c>
      <c r="C76" t="s">
        <v>661</v>
      </c>
      <c r="D76" t="s">
        <v>719</v>
      </c>
      <c r="E76" t="s">
        <v>692</v>
      </c>
    </row>
    <row r="77" spans="1:5" x14ac:dyDescent="0.25">
      <c r="A77">
        <v>1</v>
      </c>
      <c r="B77" t="s">
        <v>689</v>
      </c>
      <c r="C77" t="s">
        <v>661</v>
      </c>
      <c r="D77" t="s">
        <v>719</v>
      </c>
      <c r="E77" t="s">
        <v>720</v>
      </c>
    </row>
    <row r="78" spans="1:5" x14ac:dyDescent="0.25">
      <c r="A78">
        <v>1</v>
      </c>
      <c r="B78" t="s">
        <v>689</v>
      </c>
      <c r="C78" t="s">
        <v>661</v>
      </c>
      <c r="D78" t="s">
        <v>719</v>
      </c>
      <c r="E78" t="s">
        <v>721</v>
      </c>
    </row>
    <row r="79" spans="1:5" x14ac:dyDescent="0.25">
      <c r="A79">
        <v>1</v>
      </c>
      <c r="B79" t="s">
        <v>689</v>
      </c>
      <c r="C79" t="s">
        <v>661</v>
      </c>
      <c r="D79" t="s">
        <v>719</v>
      </c>
      <c r="E79" t="s">
        <v>722</v>
      </c>
    </row>
    <row r="80" spans="1:5" x14ac:dyDescent="0.25">
      <c r="A80">
        <v>1</v>
      </c>
      <c r="B80" t="s">
        <v>689</v>
      </c>
      <c r="C80" t="s">
        <v>661</v>
      </c>
      <c r="D80" t="s">
        <v>719</v>
      </c>
      <c r="E80" t="s">
        <v>723</v>
      </c>
    </row>
    <row r="81" spans="1:5" x14ac:dyDescent="0.25">
      <c r="A81">
        <v>1</v>
      </c>
      <c r="B81" t="s">
        <v>689</v>
      </c>
      <c r="C81" t="s">
        <v>661</v>
      </c>
      <c r="D81" t="s">
        <v>719</v>
      </c>
      <c r="E81" t="s">
        <v>724</v>
      </c>
    </row>
    <row r="82" spans="1:5" x14ac:dyDescent="0.25">
      <c r="A82">
        <v>1</v>
      </c>
      <c r="B82" t="s">
        <v>689</v>
      </c>
      <c r="C82" t="s">
        <v>661</v>
      </c>
      <c r="D82" t="s">
        <v>719</v>
      </c>
      <c r="E82" t="s">
        <v>725</v>
      </c>
    </row>
    <row r="83" spans="1:5" x14ac:dyDescent="0.25">
      <c r="A83">
        <v>1</v>
      </c>
      <c r="B83" t="s">
        <v>689</v>
      </c>
      <c r="C83" t="s">
        <v>661</v>
      </c>
      <c r="D83" t="s">
        <v>719</v>
      </c>
      <c r="E83" t="s">
        <v>726</v>
      </c>
    </row>
    <row r="84" spans="1:5" x14ac:dyDescent="0.25">
      <c r="A84">
        <v>1</v>
      </c>
      <c r="B84" t="s">
        <v>689</v>
      </c>
      <c r="C84" t="s">
        <v>661</v>
      </c>
      <c r="D84" t="s">
        <v>719</v>
      </c>
      <c r="E84" t="s">
        <v>727</v>
      </c>
    </row>
    <row r="85" spans="1:5" x14ac:dyDescent="0.25">
      <c r="A85">
        <v>1</v>
      </c>
      <c r="B85" t="s">
        <v>689</v>
      </c>
      <c r="C85" t="s">
        <v>661</v>
      </c>
      <c r="D85" t="s">
        <v>719</v>
      </c>
      <c r="E85" t="s">
        <v>728</v>
      </c>
    </row>
    <row r="86" spans="1:5" x14ac:dyDescent="0.25">
      <c r="A86">
        <v>2</v>
      </c>
      <c r="B86" t="s">
        <v>640</v>
      </c>
      <c r="C86" t="s">
        <v>661</v>
      </c>
      <c r="D86" t="s">
        <v>729</v>
      </c>
      <c r="E86" t="s">
        <v>730</v>
      </c>
    </row>
    <row r="87" spans="1:5" x14ac:dyDescent="0.25">
      <c r="A87">
        <v>2</v>
      </c>
      <c r="B87" t="s">
        <v>640</v>
      </c>
      <c r="C87" t="s">
        <v>661</v>
      </c>
      <c r="D87" t="s">
        <v>729</v>
      </c>
      <c r="E87" t="s">
        <v>731</v>
      </c>
    </row>
    <row r="88" spans="1:5" x14ac:dyDescent="0.25">
      <c r="A88">
        <v>2</v>
      </c>
      <c r="B88" t="s">
        <v>640</v>
      </c>
      <c r="C88" t="s">
        <v>661</v>
      </c>
      <c r="D88" t="s">
        <v>729</v>
      </c>
      <c r="E88" t="s">
        <v>732</v>
      </c>
    </row>
    <row r="89" spans="1:5" x14ac:dyDescent="0.25">
      <c r="A89">
        <v>2</v>
      </c>
      <c r="B89" t="s">
        <v>640</v>
      </c>
      <c r="C89" t="s">
        <v>661</v>
      </c>
      <c r="D89" t="s">
        <v>729</v>
      </c>
      <c r="E89" t="s">
        <v>733</v>
      </c>
    </row>
    <row r="90" spans="1:5" x14ac:dyDescent="0.25">
      <c r="A90">
        <v>2</v>
      </c>
      <c r="B90" t="s">
        <v>640</v>
      </c>
      <c r="C90" t="s">
        <v>661</v>
      </c>
      <c r="D90" t="s">
        <v>729</v>
      </c>
      <c r="E90" t="s">
        <v>734</v>
      </c>
    </row>
    <row r="91" spans="1:5" x14ac:dyDescent="0.25">
      <c r="A91">
        <v>2</v>
      </c>
      <c r="B91" t="s">
        <v>640</v>
      </c>
      <c r="C91" t="s">
        <v>661</v>
      </c>
      <c r="D91" t="s">
        <v>729</v>
      </c>
      <c r="E91" t="s">
        <v>735</v>
      </c>
    </row>
    <row r="92" spans="1:5" x14ac:dyDescent="0.25">
      <c r="A92">
        <v>2</v>
      </c>
      <c r="B92" t="s">
        <v>640</v>
      </c>
      <c r="C92" t="s">
        <v>661</v>
      </c>
      <c r="D92" t="s">
        <v>729</v>
      </c>
      <c r="E92" t="s">
        <v>736</v>
      </c>
    </row>
    <row r="93" spans="1:5" x14ac:dyDescent="0.25">
      <c r="A93">
        <v>2</v>
      </c>
      <c r="B93" t="s">
        <v>640</v>
      </c>
      <c r="C93" t="s">
        <v>661</v>
      </c>
      <c r="D93" t="s">
        <v>729</v>
      </c>
      <c r="E93" t="s">
        <v>737</v>
      </c>
    </row>
    <row r="94" spans="1:5" x14ac:dyDescent="0.25">
      <c r="A94">
        <v>2</v>
      </c>
      <c r="B94" t="s">
        <v>640</v>
      </c>
      <c r="C94" t="s">
        <v>661</v>
      </c>
      <c r="D94" t="s">
        <v>729</v>
      </c>
      <c r="E94" t="s">
        <v>738</v>
      </c>
    </row>
    <row r="95" spans="1:5" x14ac:dyDescent="0.25">
      <c r="A95">
        <v>2</v>
      </c>
      <c r="B95" t="s">
        <v>640</v>
      </c>
      <c r="C95" t="s">
        <v>661</v>
      </c>
      <c r="D95" t="s">
        <v>729</v>
      </c>
      <c r="E95" t="s">
        <v>739</v>
      </c>
    </row>
    <row r="96" spans="1:5" x14ac:dyDescent="0.25">
      <c r="A96">
        <v>2</v>
      </c>
      <c r="B96" t="s">
        <v>640</v>
      </c>
      <c r="C96" t="s">
        <v>661</v>
      </c>
      <c r="D96" t="s">
        <v>729</v>
      </c>
      <c r="E96" t="s">
        <v>740</v>
      </c>
    </row>
    <row r="97" spans="1:5" x14ac:dyDescent="0.25">
      <c r="A97">
        <v>2</v>
      </c>
      <c r="B97" t="s">
        <v>640</v>
      </c>
      <c r="C97" t="s">
        <v>661</v>
      </c>
      <c r="D97" t="s">
        <v>729</v>
      </c>
      <c r="E97" t="s">
        <v>741</v>
      </c>
    </row>
    <row r="98" spans="1:5" x14ac:dyDescent="0.25">
      <c r="A98">
        <v>2</v>
      </c>
      <c r="B98" t="s">
        <v>640</v>
      </c>
      <c r="C98" t="s">
        <v>661</v>
      </c>
      <c r="D98" t="s">
        <v>729</v>
      </c>
      <c r="E98" t="s">
        <v>742</v>
      </c>
    </row>
    <row r="99" spans="1:5" x14ac:dyDescent="0.25">
      <c r="A99">
        <v>2</v>
      </c>
      <c r="B99" t="s">
        <v>640</v>
      </c>
      <c r="C99" t="s">
        <v>661</v>
      </c>
      <c r="D99" t="s">
        <v>729</v>
      </c>
      <c r="E99" t="s">
        <v>743</v>
      </c>
    </row>
    <row r="100" spans="1:5" x14ac:dyDescent="0.25">
      <c r="A100">
        <v>2</v>
      </c>
      <c r="B100" t="s">
        <v>640</v>
      </c>
      <c r="C100" t="s">
        <v>661</v>
      </c>
      <c r="D100" t="s">
        <v>729</v>
      </c>
      <c r="E100" t="s">
        <v>744</v>
      </c>
    </row>
    <row r="101" spans="1:5" x14ac:dyDescent="0.25">
      <c r="A101">
        <v>2</v>
      </c>
      <c r="B101" t="s">
        <v>640</v>
      </c>
      <c r="C101" t="s">
        <v>661</v>
      </c>
      <c r="D101" t="s">
        <v>729</v>
      </c>
      <c r="E101" t="s">
        <v>712</v>
      </c>
    </row>
    <row r="102" spans="1:5" x14ac:dyDescent="0.25">
      <c r="A102">
        <v>2</v>
      </c>
      <c r="B102" t="s">
        <v>640</v>
      </c>
      <c r="C102" t="s">
        <v>661</v>
      </c>
      <c r="D102" t="s">
        <v>729</v>
      </c>
      <c r="E102" t="s">
        <v>745</v>
      </c>
    </row>
    <row r="103" spans="1:5" x14ac:dyDescent="0.25">
      <c r="A103">
        <v>2</v>
      </c>
      <c r="B103" t="s">
        <v>640</v>
      </c>
      <c r="C103" t="s">
        <v>661</v>
      </c>
      <c r="D103" t="s">
        <v>729</v>
      </c>
      <c r="E103" t="s">
        <v>746</v>
      </c>
    </row>
    <row r="104" spans="1:5" x14ac:dyDescent="0.25">
      <c r="A104">
        <v>2</v>
      </c>
      <c r="B104" t="s">
        <v>640</v>
      </c>
      <c r="C104" t="s">
        <v>661</v>
      </c>
      <c r="D104" t="s">
        <v>729</v>
      </c>
      <c r="E104" t="s">
        <v>747</v>
      </c>
    </row>
    <row r="105" spans="1:5" x14ac:dyDescent="0.25">
      <c r="A105">
        <v>2</v>
      </c>
      <c r="B105" t="s">
        <v>640</v>
      </c>
      <c r="C105" t="s">
        <v>661</v>
      </c>
      <c r="D105" t="s">
        <v>729</v>
      </c>
      <c r="E105" t="s">
        <v>748</v>
      </c>
    </row>
    <row r="106" spans="1:5" x14ac:dyDescent="0.25">
      <c r="A106">
        <v>1</v>
      </c>
      <c r="B106" t="s">
        <v>689</v>
      </c>
      <c r="C106" t="s">
        <v>661</v>
      </c>
      <c r="D106" t="s">
        <v>749</v>
      </c>
      <c r="E106" t="s">
        <v>750</v>
      </c>
    </row>
    <row r="107" spans="1:5" x14ac:dyDescent="0.25">
      <c r="A107">
        <v>1</v>
      </c>
      <c r="B107" t="s">
        <v>689</v>
      </c>
      <c r="C107" t="s">
        <v>661</v>
      </c>
      <c r="D107" t="s">
        <v>749</v>
      </c>
      <c r="E107" t="s">
        <v>751</v>
      </c>
    </row>
    <row r="108" spans="1:5" x14ac:dyDescent="0.25">
      <c r="A108">
        <v>1</v>
      </c>
      <c r="B108" t="s">
        <v>689</v>
      </c>
      <c r="C108" t="s">
        <v>661</v>
      </c>
      <c r="D108" t="s">
        <v>749</v>
      </c>
      <c r="E108" t="s">
        <v>752</v>
      </c>
    </row>
    <row r="109" spans="1:5" x14ac:dyDescent="0.25">
      <c r="A109">
        <v>1</v>
      </c>
      <c r="B109" t="s">
        <v>689</v>
      </c>
      <c r="C109" t="s">
        <v>661</v>
      </c>
      <c r="D109" t="s">
        <v>749</v>
      </c>
      <c r="E109" t="s">
        <v>753</v>
      </c>
    </row>
    <row r="110" spans="1:5" x14ac:dyDescent="0.25">
      <c r="A110">
        <v>1</v>
      </c>
      <c r="B110" t="s">
        <v>689</v>
      </c>
      <c r="C110" t="s">
        <v>661</v>
      </c>
      <c r="D110" t="s">
        <v>749</v>
      </c>
      <c r="E110" t="s">
        <v>754</v>
      </c>
    </row>
    <row r="111" spans="1:5" x14ac:dyDescent="0.25">
      <c r="A111">
        <v>1</v>
      </c>
      <c r="B111" t="s">
        <v>689</v>
      </c>
      <c r="C111" t="s">
        <v>661</v>
      </c>
      <c r="D111" t="s">
        <v>749</v>
      </c>
      <c r="E111" t="s">
        <v>755</v>
      </c>
    </row>
    <row r="112" spans="1:5" x14ac:dyDescent="0.25">
      <c r="A112">
        <v>1</v>
      </c>
      <c r="B112" t="s">
        <v>689</v>
      </c>
      <c r="C112" t="s">
        <v>661</v>
      </c>
      <c r="D112" t="s">
        <v>749</v>
      </c>
      <c r="E112" t="s">
        <v>756</v>
      </c>
    </row>
    <row r="113" spans="1:5" x14ac:dyDescent="0.25">
      <c r="A113">
        <v>1</v>
      </c>
      <c r="B113" t="s">
        <v>689</v>
      </c>
      <c r="C113" t="s">
        <v>661</v>
      </c>
      <c r="D113" t="s">
        <v>749</v>
      </c>
      <c r="E113" t="s">
        <v>757</v>
      </c>
    </row>
    <row r="114" spans="1:5" x14ac:dyDescent="0.25">
      <c r="A114">
        <v>1</v>
      </c>
      <c r="B114" t="s">
        <v>689</v>
      </c>
      <c r="C114" t="s">
        <v>661</v>
      </c>
      <c r="D114" t="s">
        <v>749</v>
      </c>
      <c r="E114" t="s">
        <v>758</v>
      </c>
    </row>
    <row r="115" spans="1:5" x14ac:dyDescent="0.25">
      <c r="A115">
        <v>1</v>
      </c>
      <c r="B115" t="s">
        <v>689</v>
      </c>
      <c r="C115" t="s">
        <v>661</v>
      </c>
      <c r="D115" t="s">
        <v>749</v>
      </c>
      <c r="E115" t="s">
        <v>759</v>
      </c>
    </row>
    <row r="116" spans="1:5" x14ac:dyDescent="0.25">
      <c r="A116">
        <v>1</v>
      </c>
      <c r="B116" t="s">
        <v>689</v>
      </c>
      <c r="C116" t="s">
        <v>661</v>
      </c>
      <c r="D116" t="s">
        <v>749</v>
      </c>
      <c r="E116" t="s">
        <v>760</v>
      </c>
    </row>
    <row r="117" spans="1:5" x14ac:dyDescent="0.25">
      <c r="A117">
        <v>1</v>
      </c>
      <c r="B117" t="s">
        <v>689</v>
      </c>
      <c r="C117" t="s">
        <v>661</v>
      </c>
      <c r="D117" t="s">
        <v>749</v>
      </c>
      <c r="E117" t="s">
        <v>761</v>
      </c>
    </row>
    <row r="118" spans="1:5" x14ac:dyDescent="0.25">
      <c r="A118">
        <v>1</v>
      </c>
      <c r="B118" t="s">
        <v>689</v>
      </c>
      <c r="C118" t="s">
        <v>661</v>
      </c>
      <c r="D118" t="s">
        <v>749</v>
      </c>
      <c r="E118" t="s">
        <v>762</v>
      </c>
    </row>
    <row r="119" spans="1:5" x14ac:dyDescent="0.25">
      <c r="A119">
        <v>1</v>
      </c>
      <c r="B119" t="s">
        <v>689</v>
      </c>
      <c r="C119" t="s">
        <v>661</v>
      </c>
      <c r="D119" t="s">
        <v>749</v>
      </c>
      <c r="E119" t="s">
        <v>676</v>
      </c>
    </row>
    <row r="120" spans="1:5" x14ac:dyDescent="0.25">
      <c r="A120">
        <v>1</v>
      </c>
      <c r="B120" t="s">
        <v>689</v>
      </c>
      <c r="C120" t="s">
        <v>661</v>
      </c>
      <c r="D120" t="s">
        <v>749</v>
      </c>
      <c r="E120" t="s">
        <v>763</v>
      </c>
    </row>
    <row r="121" spans="1:5" x14ac:dyDescent="0.25">
      <c r="A121">
        <v>1</v>
      </c>
      <c r="B121" t="s">
        <v>689</v>
      </c>
      <c r="C121" t="s">
        <v>661</v>
      </c>
      <c r="D121" t="s">
        <v>749</v>
      </c>
      <c r="E121" t="s">
        <v>764</v>
      </c>
    </row>
    <row r="122" spans="1:5" x14ac:dyDescent="0.25">
      <c r="A122">
        <v>1</v>
      </c>
      <c r="B122" t="s">
        <v>689</v>
      </c>
      <c r="C122" t="s">
        <v>661</v>
      </c>
      <c r="D122" t="s">
        <v>749</v>
      </c>
      <c r="E122" t="s">
        <v>765</v>
      </c>
    </row>
    <row r="123" spans="1:5" x14ac:dyDescent="0.25">
      <c r="A123">
        <v>1</v>
      </c>
      <c r="B123" t="s">
        <v>689</v>
      </c>
      <c r="C123" t="s">
        <v>661</v>
      </c>
      <c r="D123" t="s">
        <v>749</v>
      </c>
      <c r="E123" t="s">
        <v>766</v>
      </c>
    </row>
    <row r="124" spans="1:5" x14ac:dyDescent="0.25">
      <c r="A124">
        <v>1</v>
      </c>
      <c r="B124" t="s">
        <v>689</v>
      </c>
      <c r="C124" t="s">
        <v>661</v>
      </c>
      <c r="D124" t="s">
        <v>749</v>
      </c>
      <c r="E124" t="s">
        <v>767</v>
      </c>
    </row>
    <row r="125" spans="1:5" x14ac:dyDescent="0.25">
      <c r="A125">
        <v>1</v>
      </c>
      <c r="B125" t="s">
        <v>689</v>
      </c>
      <c r="C125" t="s">
        <v>661</v>
      </c>
      <c r="D125" t="s">
        <v>749</v>
      </c>
      <c r="E125" t="s">
        <v>768</v>
      </c>
    </row>
    <row r="126" spans="1:5" x14ac:dyDescent="0.25">
      <c r="A126">
        <v>1</v>
      </c>
      <c r="B126" t="s">
        <v>689</v>
      </c>
      <c r="C126" t="s">
        <v>661</v>
      </c>
      <c r="D126" t="s">
        <v>749</v>
      </c>
      <c r="E126" t="s">
        <v>769</v>
      </c>
    </row>
    <row r="127" spans="1:5" x14ac:dyDescent="0.25">
      <c r="A127">
        <v>1</v>
      </c>
      <c r="B127" t="s">
        <v>689</v>
      </c>
      <c r="C127" t="s">
        <v>661</v>
      </c>
      <c r="D127" t="s">
        <v>749</v>
      </c>
      <c r="E127" t="s">
        <v>770</v>
      </c>
    </row>
    <row r="128" spans="1:5" x14ac:dyDescent="0.25">
      <c r="A128">
        <v>1</v>
      </c>
      <c r="B128" t="s">
        <v>689</v>
      </c>
      <c r="C128" t="s">
        <v>661</v>
      </c>
      <c r="D128" t="s">
        <v>749</v>
      </c>
      <c r="E128" t="s">
        <v>737</v>
      </c>
    </row>
    <row r="129" spans="1:5" x14ac:dyDescent="0.25">
      <c r="A129">
        <v>1</v>
      </c>
      <c r="B129" t="s">
        <v>689</v>
      </c>
      <c r="C129" t="s">
        <v>661</v>
      </c>
      <c r="D129" t="s">
        <v>749</v>
      </c>
      <c r="E129" t="s">
        <v>771</v>
      </c>
    </row>
    <row r="130" spans="1:5" x14ac:dyDescent="0.25">
      <c r="A130">
        <v>1</v>
      </c>
      <c r="B130" t="s">
        <v>689</v>
      </c>
      <c r="C130" t="s">
        <v>661</v>
      </c>
      <c r="D130" t="s">
        <v>749</v>
      </c>
      <c r="E130" t="s">
        <v>772</v>
      </c>
    </row>
    <row r="131" spans="1:5" x14ac:dyDescent="0.25">
      <c r="A131">
        <v>1</v>
      </c>
      <c r="B131" t="s">
        <v>689</v>
      </c>
      <c r="C131" t="s">
        <v>661</v>
      </c>
      <c r="D131" t="s">
        <v>749</v>
      </c>
      <c r="E131" t="s">
        <v>773</v>
      </c>
    </row>
    <row r="132" spans="1:5" x14ac:dyDescent="0.25">
      <c r="A132">
        <v>1</v>
      </c>
      <c r="B132" t="s">
        <v>689</v>
      </c>
      <c r="C132" t="s">
        <v>661</v>
      </c>
      <c r="D132" t="s">
        <v>749</v>
      </c>
      <c r="E132" t="s">
        <v>774</v>
      </c>
    </row>
    <row r="133" spans="1:5" x14ac:dyDescent="0.25">
      <c r="A133">
        <v>1</v>
      </c>
      <c r="B133" t="s">
        <v>689</v>
      </c>
      <c r="C133" t="s">
        <v>661</v>
      </c>
      <c r="D133" t="s">
        <v>749</v>
      </c>
      <c r="E133" t="s">
        <v>775</v>
      </c>
    </row>
    <row r="134" spans="1:5" x14ac:dyDescent="0.25">
      <c r="A134">
        <v>1</v>
      </c>
      <c r="B134" t="s">
        <v>689</v>
      </c>
      <c r="C134" t="s">
        <v>661</v>
      </c>
      <c r="D134" t="s">
        <v>749</v>
      </c>
      <c r="E134" t="s">
        <v>709</v>
      </c>
    </row>
    <row r="135" spans="1:5" x14ac:dyDescent="0.25">
      <c r="A135">
        <v>1</v>
      </c>
      <c r="B135" t="s">
        <v>689</v>
      </c>
      <c r="C135" t="s">
        <v>661</v>
      </c>
      <c r="D135" t="s">
        <v>749</v>
      </c>
      <c r="E135" t="s">
        <v>776</v>
      </c>
    </row>
    <row r="136" spans="1:5" x14ac:dyDescent="0.25">
      <c r="A136">
        <v>1</v>
      </c>
      <c r="B136" t="s">
        <v>689</v>
      </c>
      <c r="C136" t="s">
        <v>661</v>
      </c>
      <c r="D136" t="s">
        <v>749</v>
      </c>
      <c r="E136" t="s">
        <v>777</v>
      </c>
    </row>
    <row r="137" spans="1:5" x14ac:dyDescent="0.25">
      <c r="A137">
        <v>1</v>
      </c>
      <c r="B137" t="s">
        <v>689</v>
      </c>
      <c r="C137" t="s">
        <v>661</v>
      </c>
      <c r="D137" t="s">
        <v>749</v>
      </c>
      <c r="E137" t="s">
        <v>778</v>
      </c>
    </row>
    <row r="138" spans="1:5" x14ac:dyDescent="0.25">
      <c r="A138">
        <v>1</v>
      </c>
      <c r="B138" t="s">
        <v>689</v>
      </c>
      <c r="C138" t="s">
        <v>661</v>
      </c>
      <c r="D138" t="s">
        <v>749</v>
      </c>
      <c r="E138" t="s">
        <v>779</v>
      </c>
    </row>
    <row r="139" spans="1:5" x14ac:dyDescent="0.25">
      <c r="A139">
        <v>1</v>
      </c>
      <c r="B139" t="s">
        <v>689</v>
      </c>
      <c r="C139" t="s">
        <v>661</v>
      </c>
      <c r="D139" t="s">
        <v>749</v>
      </c>
      <c r="E139" t="s">
        <v>780</v>
      </c>
    </row>
    <row r="140" spans="1:5" x14ac:dyDescent="0.25">
      <c r="A140">
        <v>1</v>
      </c>
      <c r="B140" t="s">
        <v>689</v>
      </c>
      <c r="C140" t="s">
        <v>661</v>
      </c>
      <c r="D140" t="s">
        <v>749</v>
      </c>
      <c r="E140" t="s">
        <v>781</v>
      </c>
    </row>
    <row r="141" spans="1:5" x14ac:dyDescent="0.25">
      <c r="A141">
        <v>1</v>
      </c>
      <c r="B141" t="s">
        <v>689</v>
      </c>
      <c r="C141" t="s">
        <v>661</v>
      </c>
      <c r="D141" t="s">
        <v>749</v>
      </c>
      <c r="E141" t="s">
        <v>782</v>
      </c>
    </row>
    <row r="142" spans="1:5" x14ac:dyDescent="0.25">
      <c r="A142">
        <v>1</v>
      </c>
      <c r="B142" t="s">
        <v>689</v>
      </c>
      <c r="C142" t="s">
        <v>661</v>
      </c>
      <c r="D142" t="s">
        <v>749</v>
      </c>
      <c r="E142" t="s">
        <v>783</v>
      </c>
    </row>
    <row r="143" spans="1:5" x14ac:dyDescent="0.25">
      <c r="A143">
        <v>1</v>
      </c>
      <c r="B143" t="s">
        <v>689</v>
      </c>
      <c r="C143" t="s">
        <v>661</v>
      </c>
      <c r="D143" t="s">
        <v>749</v>
      </c>
      <c r="E143" t="s">
        <v>747</v>
      </c>
    </row>
    <row r="144" spans="1:5" x14ac:dyDescent="0.25">
      <c r="A144">
        <v>1</v>
      </c>
      <c r="B144" t="s">
        <v>689</v>
      </c>
      <c r="C144" t="s">
        <v>661</v>
      </c>
      <c r="D144" t="s">
        <v>749</v>
      </c>
      <c r="E144" t="s">
        <v>748</v>
      </c>
    </row>
    <row r="145" spans="1:5" x14ac:dyDescent="0.25">
      <c r="A145">
        <v>1</v>
      </c>
      <c r="B145" t="s">
        <v>689</v>
      </c>
      <c r="C145" t="s">
        <v>661</v>
      </c>
      <c r="D145" t="s">
        <v>749</v>
      </c>
      <c r="E145" t="s">
        <v>784</v>
      </c>
    </row>
    <row r="146" spans="1:5" x14ac:dyDescent="0.25">
      <c r="A146">
        <v>1</v>
      </c>
      <c r="B146" t="s">
        <v>689</v>
      </c>
      <c r="C146" t="s">
        <v>661</v>
      </c>
      <c r="D146" t="s">
        <v>749</v>
      </c>
      <c r="E146" t="s">
        <v>728</v>
      </c>
    </row>
    <row r="147" spans="1:5" x14ac:dyDescent="0.25">
      <c r="A147">
        <v>3</v>
      </c>
      <c r="B147" t="s">
        <v>622</v>
      </c>
      <c r="C147" t="s">
        <v>622</v>
      </c>
      <c r="D147" t="s">
        <v>785</v>
      </c>
      <c r="E147" t="s">
        <v>786</v>
      </c>
    </row>
    <row r="148" spans="1:5" x14ac:dyDescent="0.25">
      <c r="A148">
        <v>3</v>
      </c>
      <c r="B148" t="s">
        <v>638</v>
      </c>
      <c r="C148" t="s">
        <v>638</v>
      </c>
      <c r="D148" t="s">
        <v>785</v>
      </c>
      <c r="E148" t="s">
        <v>787</v>
      </c>
    </row>
    <row r="149" spans="1:5" x14ac:dyDescent="0.25">
      <c r="A149">
        <v>3</v>
      </c>
      <c r="B149" t="s">
        <v>624</v>
      </c>
      <c r="C149" t="s">
        <v>624</v>
      </c>
      <c r="D149" t="s">
        <v>785</v>
      </c>
      <c r="E149" t="s">
        <v>788</v>
      </c>
    </row>
    <row r="150" spans="1:5" x14ac:dyDescent="0.25">
      <c r="A150">
        <v>3</v>
      </c>
      <c r="B150" t="s">
        <v>622</v>
      </c>
      <c r="C150" t="s">
        <v>622</v>
      </c>
      <c r="D150" t="s">
        <v>785</v>
      </c>
      <c r="E150" t="s">
        <v>789</v>
      </c>
    </row>
    <row r="151" spans="1:5" x14ac:dyDescent="0.25">
      <c r="A151">
        <v>3</v>
      </c>
      <c r="B151" t="s">
        <v>624</v>
      </c>
      <c r="C151" t="s">
        <v>624</v>
      </c>
      <c r="D151" t="s">
        <v>785</v>
      </c>
      <c r="E151" t="s">
        <v>790</v>
      </c>
    </row>
    <row r="152" spans="1:5" x14ac:dyDescent="0.25">
      <c r="A152">
        <v>3</v>
      </c>
      <c r="B152" t="s">
        <v>624</v>
      </c>
      <c r="C152" t="s">
        <v>624</v>
      </c>
      <c r="D152" t="s">
        <v>785</v>
      </c>
      <c r="E152" t="s">
        <v>791</v>
      </c>
    </row>
    <row r="153" spans="1:5" x14ac:dyDescent="0.25">
      <c r="A153">
        <v>3</v>
      </c>
      <c r="B153" t="s">
        <v>622</v>
      </c>
      <c r="C153" t="s">
        <v>622</v>
      </c>
      <c r="D153" t="s">
        <v>785</v>
      </c>
      <c r="E153" t="s">
        <v>792</v>
      </c>
    </row>
    <row r="154" spans="1:5" x14ac:dyDescent="0.25">
      <c r="A154">
        <v>3</v>
      </c>
      <c r="B154" t="s">
        <v>624</v>
      </c>
      <c r="C154" t="s">
        <v>624</v>
      </c>
      <c r="D154" t="s">
        <v>785</v>
      </c>
      <c r="E154" t="s">
        <v>793</v>
      </c>
    </row>
    <row r="155" spans="1:5" x14ac:dyDescent="0.25">
      <c r="A155">
        <v>3</v>
      </c>
      <c r="B155" t="s">
        <v>624</v>
      </c>
      <c r="C155" t="s">
        <v>624</v>
      </c>
      <c r="D155" t="s">
        <v>785</v>
      </c>
      <c r="E155" t="s">
        <v>794</v>
      </c>
    </row>
    <row r="156" spans="1:5" x14ac:dyDescent="0.25">
      <c r="A156">
        <v>3</v>
      </c>
      <c r="B156" t="s">
        <v>638</v>
      </c>
      <c r="C156" t="s">
        <v>638</v>
      </c>
      <c r="D156" t="s">
        <v>785</v>
      </c>
      <c r="E156" t="s">
        <v>795</v>
      </c>
    </row>
    <row r="157" spans="1:5" x14ac:dyDescent="0.25">
      <c r="A157">
        <v>3</v>
      </c>
      <c r="B157" t="s">
        <v>622</v>
      </c>
      <c r="C157" t="s">
        <v>622</v>
      </c>
      <c r="D157" t="s">
        <v>785</v>
      </c>
      <c r="E157" t="s">
        <v>796</v>
      </c>
    </row>
    <row r="158" spans="1:5" x14ac:dyDescent="0.25">
      <c r="A158">
        <v>3</v>
      </c>
      <c r="B158" t="s">
        <v>622</v>
      </c>
      <c r="C158" t="s">
        <v>622</v>
      </c>
      <c r="D158" t="s">
        <v>785</v>
      </c>
      <c r="E158" t="s">
        <v>797</v>
      </c>
    </row>
    <row r="159" spans="1:5" x14ac:dyDescent="0.25">
      <c r="A159">
        <v>3</v>
      </c>
      <c r="B159" t="s">
        <v>622</v>
      </c>
      <c r="C159" t="s">
        <v>622</v>
      </c>
      <c r="D159" t="s">
        <v>785</v>
      </c>
      <c r="E159" t="s">
        <v>798</v>
      </c>
    </row>
    <row r="160" spans="1:5" x14ac:dyDescent="0.25">
      <c r="A160">
        <v>3</v>
      </c>
      <c r="B160" t="s">
        <v>622</v>
      </c>
      <c r="C160" t="s">
        <v>622</v>
      </c>
      <c r="D160" t="s">
        <v>785</v>
      </c>
      <c r="E160" t="s">
        <v>799</v>
      </c>
    </row>
    <row r="161" spans="1:5" x14ac:dyDescent="0.25">
      <c r="A161">
        <v>3</v>
      </c>
      <c r="B161" t="s">
        <v>622</v>
      </c>
      <c r="C161" t="s">
        <v>622</v>
      </c>
      <c r="D161" t="s">
        <v>785</v>
      </c>
      <c r="E161" t="s">
        <v>800</v>
      </c>
    </row>
    <row r="162" spans="1:5" x14ac:dyDescent="0.25">
      <c r="A162">
        <v>3</v>
      </c>
      <c r="B162" t="s">
        <v>622</v>
      </c>
      <c r="C162" t="s">
        <v>622</v>
      </c>
      <c r="D162" t="s">
        <v>785</v>
      </c>
      <c r="E162" t="s">
        <v>801</v>
      </c>
    </row>
    <row r="163" spans="1:5" x14ac:dyDescent="0.25">
      <c r="A163">
        <v>3</v>
      </c>
      <c r="B163" t="s">
        <v>622</v>
      </c>
      <c r="C163" t="s">
        <v>622</v>
      </c>
      <c r="D163" t="s">
        <v>785</v>
      </c>
      <c r="E163" t="s">
        <v>802</v>
      </c>
    </row>
    <row r="164" spans="1:5" x14ac:dyDescent="0.25">
      <c r="A164">
        <v>3</v>
      </c>
      <c r="B164" t="s">
        <v>622</v>
      </c>
      <c r="C164" t="s">
        <v>622</v>
      </c>
      <c r="D164" t="s">
        <v>785</v>
      </c>
      <c r="E164" t="s">
        <v>694</v>
      </c>
    </row>
    <row r="165" spans="1:5" x14ac:dyDescent="0.25">
      <c r="A165">
        <v>3</v>
      </c>
      <c r="B165" t="s">
        <v>624</v>
      </c>
      <c r="C165" t="s">
        <v>624</v>
      </c>
      <c r="D165" t="s">
        <v>785</v>
      </c>
      <c r="E165" t="s">
        <v>803</v>
      </c>
    </row>
    <row r="166" spans="1:5" x14ac:dyDescent="0.25">
      <c r="A166">
        <v>3</v>
      </c>
      <c r="B166" t="s">
        <v>622</v>
      </c>
      <c r="C166" t="s">
        <v>622</v>
      </c>
      <c r="D166" t="s">
        <v>785</v>
      </c>
      <c r="E166" t="s">
        <v>804</v>
      </c>
    </row>
    <row r="167" spans="1:5" x14ac:dyDescent="0.25">
      <c r="A167">
        <v>3</v>
      </c>
      <c r="B167" t="s">
        <v>624</v>
      </c>
      <c r="C167" t="s">
        <v>624</v>
      </c>
      <c r="D167" t="s">
        <v>785</v>
      </c>
      <c r="E167" t="s">
        <v>805</v>
      </c>
    </row>
    <row r="168" spans="1:5" x14ac:dyDescent="0.25">
      <c r="A168">
        <v>3</v>
      </c>
      <c r="B168" t="s">
        <v>622</v>
      </c>
      <c r="C168" t="s">
        <v>622</v>
      </c>
      <c r="D168" t="s">
        <v>785</v>
      </c>
      <c r="E168" t="s">
        <v>806</v>
      </c>
    </row>
    <row r="169" spans="1:5" x14ac:dyDescent="0.25">
      <c r="A169">
        <v>3</v>
      </c>
      <c r="B169" t="s">
        <v>622</v>
      </c>
      <c r="C169" t="s">
        <v>622</v>
      </c>
      <c r="D169" t="s">
        <v>785</v>
      </c>
      <c r="E169" t="s">
        <v>807</v>
      </c>
    </row>
    <row r="170" spans="1:5" x14ac:dyDescent="0.25">
      <c r="A170">
        <v>3</v>
      </c>
      <c r="B170" t="s">
        <v>624</v>
      </c>
      <c r="C170" t="s">
        <v>624</v>
      </c>
      <c r="D170" t="s">
        <v>785</v>
      </c>
      <c r="E170" t="s">
        <v>765</v>
      </c>
    </row>
    <row r="171" spans="1:5" x14ac:dyDescent="0.25">
      <c r="A171">
        <v>3</v>
      </c>
      <c r="B171" t="s">
        <v>622</v>
      </c>
      <c r="C171" t="s">
        <v>622</v>
      </c>
      <c r="D171" t="s">
        <v>785</v>
      </c>
      <c r="E171" t="s">
        <v>808</v>
      </c>
    </row>
    <row r="172" spans="1:5" x14ac:dyDescent="0.25">
      <c r="A172">
        <v>3</v>
      </c>
      <c r="B172" t="s">
        <v>622</v>
      </c>
      <c r="C172" t="s">
        <v>622</v>
      </c>
      <c r="D172" t="s">
        <v>785</v>
      </c>
      <c r="E172" t="s">
        <v>809</v>
      </c>
    </row>
    <row r="173" spans="1:5" x14ac:dyDescent="0.25">
      <c r="A173">
        <v>3</v>
      </c>
      <c r="B173" t="s">
        <v>624</v>
      </c>
      <c r="C173" t="s">
        <v>624</v>
      </c>
      <c r="D173" t="s">
        <v>785</v>
      </c>
      <c r="E173" t="s">
        <v>810</v>
      </c>
    </row>
    <row r="174" spans="1:5" x14ac:dyDescent="0.25">
      <c r="A174">
        <v>3</v>
      </c>
      <c r="B174" t="s">
        <v>622</v>
      </c>
      <c r="C174" t="s">
        <v>622</v>
      </c>
      <c r="D174" t="s">
        <v>785</v>
      </c>
      <c r="E174" t="s">
        <v>811</v>
      </c>
    </row>
    <row r="175" spans="1:5" x14ac:dyDescent="0.25">
      <c r="A175">
        <v>3</v>
      </c>
      <c r="B175" t="s">
        <v>622</v>
      </c>
      <c r="C175" t="s">
        <v>622</v>
      </c>
      <c r="D175" t="s">
        <v>785</v>
      </c>
      <c r="E175" t="s">
        <v>812</v>
      </c>
    </row>
    <row r="176" spans="1:5" x14ac:dyDescent="0.25">
      <c r="A176">
        <v>3</v>
      </c>
      <c r="B176" t="s">
        <v>622</v>
      </c>
      <c r="C176" t="s">
        <v>622</v>
      </c>
      <c r="D176" t="s">
        <v>785</v>
      </c>
      <c r="E176" t="s">
        <v>813</v>
      </c>
    </row>
    <row r="177" spans="1:5" x14ac:dyDescent="0.25">
      <c r="A177">
        <v>3</v>
      </c>
      <c r="B177" t="s">
        <v>624</v>
      </c>
      <c r="C177" t="s">
        <v>624</v>
      </c>
      <c r="D177" t="s">
        <v>785</v>
      </c>
      <c r="E177" t="s">
        <v>814</v>
      </c>
    </row>
    <row r="178" spans="1:5" x14ac:dyDescent="0.25">
      <c r="A178">
        <v>3</v>
      </c>
      <c r="B178" t="s">
        <v>638</v>
      </c>
      <c r="C178" t="s">
        <v>638</v>
      </c>
      <c r="D178" t="s">
        <v>785</v>
      </c>
      <c r="E178" t="s">
        <v>815</v>
      </c>
    </row>
    <row r="179" spans="1:5" x14ac:dyDescent="0.25">
      <c r="A179">
        <v>3</v>
      </c>
      <c r="B179" t="s">
        <v>622</v>
      </c>
      <c r="C179" t="s">
        <v>622</v>
      </c>
      <c r="D179" t="s">
        <v>785</v>
      </c>
      <c r="E179" t="s">
        <v>816</v>
      </c>
    </row>
    <row r="180" spans="1:5" x14ac:dyDescent="0.25">
      <c r="A180">
        <v>3</v>
      </c>
      <c r="B180" t="s">
        <v>638</v>
      </c>
      <c r="C180" t="s">
        <v>638</v>
      </c>
      <c r="D180" t="s">
        <v>785</v>
      </c>
      <c r="E180" t="s">
        <v>735</v>
      </c>
    </row>
    <row r="181" spans="1:5" x14ac:dyDescent="0.25">
      <c r="A181">
        <v>3</v>
      </c>
      <c r="B181" t="s">
        <v>622</v>
      </c>
      <c r="C181" t="s">
        <v>622</v>
      </c>
      <c r="D181" t="s">
        <v>785</v>
      </c>
      <c r="E181" t="s">
        <v>817</v>
      </c>
    </row>
    <row r="182" spans="1:5" x14ac:dyDescent="0.25">
      <c r="A182">
        <v>3</v>
      </c>
      <c r="B182" t="s">
        <v>622</v>
      </c>
      <c r="C182" t="s">
        <v>622</v>
      </c>
      <c r="D182" t="s">
        <v>785</v>
      </c>
      <c r="E182" t="s">
        <v>818</v>
      </c>
    </row>
    <row r="183" spans="1:5" x14ac:dyDescent="0.25">
      <c r="A183">
        <v>3</v>
      </c>
      <c r="B183" t="s">
        <v>622</v>
      </c>
      <c r="C183" t="s">
        <v>622</v>
      </c>
      <c r="D183" t="s">
        <v>785</v>
      </c>
      <c r="E183" t="s">
        <v>819</v>
      </c>
    </row>
    <row r="184" spans="1:5" x14ac:dyDescent="0.25">
      <c r="A184">
        <v>3</v>
      </c>
      <c r="B184" t="s">
        <v>624</v>
      </c>
      <c r="C184" t="s">
        <v>624</v>
      </c>
      <c r="D184" t="s">
        <v>785</v>
      </c>
      <c r="E184" t="s">
        <v>820</v>
      </c>
    </row>
    <row r="185" spans="1:5" x14ac:dyDescent="0.25">
      <c r="A185">
        <v>3</v>
      </c>
      <c r="B185" t="s">
        <v>622</v>
      </c>
      <c r="C185" t="s">
        <v>622</v>
      </c>
      <c r="D185" t="s">
        <v>785</v>
      </c>
      <c r="E185" t="s">
        <v>821</v>
      </c>
    </row>
    <row r="186" spans="1:5" x14ac:dyDescent="0.25">
      <c r="A186">
        <v>3</v>
      </c>
      <c r="B186" t="s">
        <v>622</v>
      </c>
      <c r="C186" t="s">
        <v>622</v>
      </c>
      <c r="D186" t="s">
        <v>785</v>
      </c>
      <c r="E186" t="s">
        <v>822</v>
      </c>
    </row>
    <row r="187" spans="1:5" x14ac:dyDescent="0.25">
      <c r="A187">
        <v>3</v>
      </c>
      <c r="B187" t="s">
        <v>622</v>
      </c>
      <c r="C187" t="s">
        <v>622</v>
      </c>
      <c r="D187" t="s">
        <v>785</v>
      </c>
      <c r="E187" t="s">
        <v>823</v>
      </c>
    </row>
    <row r="188" spans="1:5" x14ac:dyDescent="0.25">
      <c r="A188">
        <v>3</v>
      </c>
      <c r="B188" t="s">
        <v>624</v>
      </c>
      <c r="C188" t="s">
        <v>624</v>
      </c>
      <c r="D188" t="s">
        <v>785</v>
      </c>
      <c r="E188" t="s">
        <v>824</v>
      </c>
    </row>
    <row r="189" spans="1:5" x14ac:dyDescent="0.25">
      <c r="A189">
        <v>3</v>
      </c>
      <c r="B189" t="s">
        <v>624</v>
      </c>
      <c r="C189" t="s">
        <v>624</v>
      </c>
      <c r="D189" t="s">
        <v>785</v>
      </c>
      <c r="E189" t="s">
        <v>825</v>
      </c>
    </row>
    <row r="190" spans="1:5" x14ac:dyDescent="0.25">
      <c r="A190">
        <v>3</v>
      </c>
      <c r="B190" t="s">
        <v>624</v>
      </c>
      <c r="C190" t="s">
        <v>624</v>
      </c>
      <c r="D190" t="s">
        <v>785</v>
      </c>
      <c r="E190" t="s">
        <v>826</v>
      </c>
    </row>
    <row r="191" spans="1:5" x14ac:dyDescent="0.25">
      <c r="A191">
        <v>3</v>
      </c>
      <c r="B191" t="s">
        <v>624</v>
      </c>
      <c r="C191" t="s">
        <v>624</v>
      </c>
      <c r="D191" t="s">
        <v>785</v>
      </c>
      <c r="E191" t="s">
        <v>827</v>
      </c>
    </row>
    <row r="192" spans="1:5" x14ac:dyDescent="0.25">
      <c r="A192">
        <v>3</v>
      </c>
      <c r="B192" t="s">
        <v>622</v>
      </c>
      <c r="C192" t="s">
        <v>622</v>
      </c>
      <c r="D192" t="s">
        <v>785</v>
      </c>
      <c r="E192" t="s">
        <v>828</v>
      </c>
    </row>
    <row r="193" spans="1:5" x14ac:dyDescent="0.25">
      <c r="A193">
        <v>3</v>
      </c>
      <c r="B193" t="s">
        <v>622</v>
      </c>
      <c r="C193" t="s">
        <v>622</v>
      </c>
      <c r="D193" t="s">
        <v>785</v>
      </c>
      <c r="E193" t="s">
        <v>829</v>
      </c>
    </row>
    <row r="194" spans="1:5" x14ac:dyDescent="0.25">
      <c r="A194">
        <v>3</v>
      </c>
      <c r="B194" t="s">
        <v>622</v>
      </c>
      <c r="C194" t="s">
        <v>622</v>
      </c>
      <c r="D194" t="s">
        <v>785</v>
      </c>
      <c r="E194" t="s">
        <v>830</v>
      </c>
    </row>
    <row r="195" spans="1:5" x14ac:dyDescent="0.25">
      <c r="A195">
        <v>3</v>
      </c>
      <c r="B195" t="s">
        <v>624</v>
      </c>
      <c r="C195" t="s">
        <v>624</v>
      </c>
      <c r="D195" t="s">
        <v>785</v>
      </c>
      <c r="E195" t="s">
        <v>831</v>
      </c>
    </row>
    <row r="196" spans="1:5" x14ac:dyDescent="0.25">
      <c r="A196">
        <v>3</v>
      </c>
      <c r="B196" t="s">
        <v>624</v>
      </c>
      <c r="C196" t="s">
        <v>624</v>
      </c>
      <c r="D196" t="s">
        <v>785</v>
      </c>
      <c r="E196" t="s">
        <v>832</v>
      </c>
    </row>
    <row r="197" spans="1:5" x14ac:dyDescent="0.25">
      <c r="A197">
        <v>3</v>
      </c>
      <c r="B197" t="s">
        <v>638</v>
      </c>
      <c r="C197" t="s">
        <v>638</v>
      </c>
      <c r="D197" t="s">
        <v>785</v>
      </c>
      <c r="E197" t="s">
        <v>833</v>
      </c>
    </row>
    <row r="198" spans="1:5" x14ac:dyDescent="0.25">
      <c r="A198">
        <v>3</v>
      </c>
      <c r="B198" t="s">
        <v>622</v>
      </c>
      <c r="C198" t="s">
        <v>622</v>
      </c>
      <c r="D198" t="s">
        <v>785</v>
      </c>
      <c r="E198" t="s">
        <v>834</v>
      </c>
    </row>
    <row r="199" spans="1:5" x14ac:dyDescent="0.25">
      <c r="A199">
        <v>3</v>
      </c>
      <c r="B199" t="s">
        <v>624</v>
      </c>
      <c r="C199" t="s">
        <v>624</v>
      </c>
      <c r="D199" t="s">
        <v>785</v>
      </c>
      <c r="E199" t="s">
        <v>835</v>
      </c>
    </row>
    <row r="200" spans="1:5" x14ac:dyDescent="0.25">
      <c r="A200">
        <v>3</v>
      </c>
      <c r="B200" t="s">
        <v>622</v>
      </c>
      <c r="C200" t="s">
        <v>622</v>
      </c>
      <c r="D200" t="s">
        <v>785</v>
      </c>
      <c r="E200" t="s">
        <v>836</v>
      </c>
    </row>
    <row r="201" spans="1:5" x14ac:dyDescent="0.25">
      <c r="A201">
        <v>3</v>
      </c>
      <c r="B201" t="s">
        <v>622</v>
      </c>
      <c r="C201" t="s">
        <v>622</v>
      </c>
      <c r="D201" t="s">
        <v>785</v>
      </c>
      <c r="E201" t="s">
        <v>837</v>
      </c>
    </row>
    <row r="202" spans="1:5" x14ac:dyDescent="0.25">
      <c r="A202">
        <v>3</v>
      </c>
      <c r="B202" t="s">
        <v>624</v>
      </c>
      <c r="C202" t="s">
        <v>624</v>
      </c>
      <c r="D202" t="s">
        <v>785</v>
      </c>
      <c r="E202" t="s">
        <v>838</v>
      </c>
    </row>
    <row r="203" spans="1:5" x14ac:dyDescent="0.25">
      <c r="A203">
        <v>3</v>
      </c>
      <c r="B203" t="s">
        <v>622</v>
      </c>
      <c r="C203" t="s">
        <v>622</v>
      </c>
      <c r="D203" t="s">
        <v>785</v>
      </c>
      <c r="E203" t="s">
        <v>839</v>
      </c>
    </row>
    <row r="204" spans="1:5" x14ac:dyDescent="0.25">
      <c r="A204">
        <v>3</v>
      </c>
      <c r="B204" t="s">
        <v>622</v>
      </c>
      <c r="C204" t="s">
        <v>622</v>
      </c>
      <c r="D204" t="s">
        <v>785</v>
      </c>
      <c r="E204" t="s">
        <v>840</v>
      </c>
    </row>
    <row r="205" spans="1:5" x14ac:dyDescent="0.25">
      <c r="A205">
        <v>3</v>
      </c>
      <c r="B205" t="s">
        <v>638</v>
      </c>
      <c r="C205" t="s">
        <v>638</v>
      </c>
      <c r="D205" t="s">
        <v>785</v>
      </c>
      <c r="E205" t="s">
        <v>841</v>
      </c>
    </row>
    <row r="206" spans="1:5" x14ac:dyDescent="0.25">
      <c r="A206">
        <v>3</v>
      </c>
      <c r="B206" t="s">
        <v>622</v>
      </c>
      <c r="C206" t="s">
        <v>622</v>
      </c>
      <c r="D206" t="s">
        <v>785</v>
      </c>
      <c r="E206" t="s">
        <v>842</v>
      </c>
    </row>
    <row r="207" spans="1:5" x14ac:dyDescent="0.25">
      <c r="A207">
        <v>3</v>
      </c>
      <c r="B207" t="s">
        <v>638</v>
      </c>
      <c r="C207" t="s">
        <v>638</v>
      </c>
      <c r="D207" t="s">
        <v>785</v>
      </c>
      <c r="E207" t="s">
        <v>843</v>
      </c>
    </row>
    <row r="208" spans="1:5" x14ac:dyDescent="0.25">
      <c r="A208">
        <v>3</v>
      </c>
      <c r="B208" t="s">
        <v>622</v>
      </c>
      <c r="C208" t="s">
        <v>622</v>
      </c>
      <c r="D208" t="s">
        <v>785</v>
      </c>
      <c r="E208" t="s">
        <v>844</v>
      </c>
    </row>
    <row r="209" spans="1:5" x14ac:dyDescent="0.25">
      <c r="A209">
        <v>3</v>
      </c>
      <c r="B209" t="s">
        <v>622</v>
      </c>
      <c r="C209" t="s">
        <v>622</v>
      </c>
      <c r="D209" t="s">
        <v>785</v>
      </c>
      <c r="E209" t="s">
        <v>845</v>
      </c>
    </row>
    <row r="210" spans="1:5" x14ac:dyDescent="0.25">
      <c r="A210">
        <v>3</v>
      </c>
      <c r="B210" t="s">
        <v>622</v>
      </c>
      <c r="C210" t="s">
        <v>622</v>
      </c>
      <c r="D210" t="s">
        <v>785</v>
      </c>
      <c r="E210" t="s">
        <v>846</v>
      </c>
    </row>
    <row r="211" spans="1:5" x14ac:dyDescent="0.25">
      <c r="A211">
        <v>3</v>
      </c>
      <c r="B211" t="s">
        <v>622</v>
      </c>
      <c r="C211" t="s">
        <v>622</v>
      </c>
      <c r="D211" t="s">
        <v>785</v>
      </c>
      <c r="E211" t="s">
        <v>847</v>
      </c>
    </row>
    <row r="212" spans="1:5" x14ac:dyDescent="0.25">
      <c r="A212">
        <v>3</v>
      </c>
      <c r="B212" t="s">
        <v>638</v>
      </c>
      <c r="C212" t="s">
        <v>638</v>
      </c>
      <c r="D212" t="s">
        <v>785</v>
      </c>
      <c r="E212" t="s">
        <v>848</v>
      </c>
    </row>
    <row r="213" spans="1:5" x14ac:dyDescent="0.25">
      <c r="A213">
        <v>3</v>
      </c>
      <c r="B213" t="s">
        <v>638</v>
      </c>
      <c r="C213" t="s">
        <v>638</v>
      </c>
      <c r="D213" t="s">
        <v>785</v>
      </c>
      <c r="E213" t="s">
        <v>686</v>
      </c>
    </row>
    <row r="214" spans="1:5" x14ac:dyDescent="0.25">
      <c r="A214">
        <v>3</v>
      </c>
      <c r="B214" t="s">
        <v>638</v>
      </c>
      <c r="C214" t="s">
        <v>638</v>
      </c>
      <c r="D214" t="s">
        <v>785</v>
      </c>
      <c r="E214" t="s">
        <v>849</v>
      </c>
    </row>
    <row r="215" spans="1:5" x14ac:dyDescent="0.25">
      <c r="A215">
        <v>3</v>
      </c>
      <c r="B215" t="s">
        <v>622</v>
      </c>
      <c r="C215" t="s">
        <v>622</v>
      </c>
      <c r="D215" t="s">
        <v>785</v>
      </c>
      <c r="E215" t="s">
        <v>850</v>
      </c>
    </row>
    <row r="216" spans="1:5" x14ac:dyDescent="0.25">
      <c r="A216">
        <v>3</v>
      </c>
      <c r="B216" t="s">
        <v>622</v>
      </c>
      <c r="C216" t="s">
        <v>622</v>
      </c>
      <c r="D216" t="s">
        <v>785</v>
      </c>
      <c r="E216" t="s">
        <v>851</v>
      </c>
    </row>
    <row r="217" spans="1:5" x14ac:dyDescent="0.25">
      <c r="A217">
        <v>3</v>
      </c>
      <c r="B217" t="s">
        <v>638</v>
      </c>
      <c r="C217" t="s">
        <v>638</v>
      </c>
      <c r="D217" t="s">
        <v>785</v>
      </c>
      <c r="E217" t="s">
        <v>852</v>
      </c>
    </row>
    <row r="218" spans="1:5" x14ac:dyDescent="0.25">
      <c r="A218">
        <v>3</v>
      </c>
      <c r="B218" t="s">
        <v>638</v>
      </c>
      <c r="C218" t="s">
        <v>638</v>
      </c>
      <c r="D218" t="s">
        <v>785</v>
      </c>
      <c r="E218" t="s">
        <v>853</v>
      </c>
    </row>
    <row r="219" spans="1:5" x14ac:dyDescent="0.25">
      <c r="A219">
        <v>3</v>
      </c>
      <c r="B219" t="s">
        <v>622</v>
      </c>
      <c r="C219" t="s">
        <v>622</v>
      </c>
      <c r="D219" t="s">
        <v>785</v>
      </c>
      <c r="E219" t="s">
        <v>854</v>
      </c>
    </row>
    <row r="220" spans="1:5" x14ac:dyDescent="0.25">
      <c r="A220">
        <v>3</v>
      </c>
      <c r="B220" t="s">
        <v>622</v>
      </c>
      <c r="C220" t="s">
        <v>622</v>
      </c>
      <c r="D220" t="s">
        <v>785</v>
      </c>
      <c r="E220" t="s">
        <v>855</v>
      </c>
    </row>
    <row r="221" spans="1:5" x14ac:dyDescent="0.25">
      <c r="A221">
        <v>3</v>
      </c>
      <c r="B221" t="s">
        <v>622</v>
      </c>
      <c r="C221" t="s">
        <v>622</v>
      </c>
      <c r="D221" t="s">
        <v>785</v>
      </c>
      <c r="E221" t="s">
        <v>856</v>
      </c>
    </row>
    <row r="222" spans="1:5" x14ac:dyDescent="0.25">
      <c r="A222">
        <v>3</v>
      </c>
      <c r="B222" t="s">
        <v>622</v>
      </c>
      <c r="C222" t="s">
        <v>622</v>
      </c>
      <c r="D222" t="s">
        <v>785</v>
      </c>
      <c r="E222" t="s">
        <v>857</v>
      </c>
    </row>
    <row r="223" spans="1:5" x14ac:dyDescent="0.25">
      <c r="A223">
        <v>3</v>
      </c>
      <c r="B223" t="s">
        <v>622</v>
      </c>
      <c r="C223" t="s">
        <v>622</v>
      </c>
      <c r="D223" t="s">
        <v>785</v>
      </c>
      <c r="E223" t="s">
        <v>858</v>
      </c>
    </row>
    <row r="224" spans="1:5" x14ac:dyDescent="0.25">
      <c r="A224">
        <v>3</v>
      </c>
      <c r="B224" t="s">
        <v>638</v>
      </c>
      <c r="C224" t="s">
        <v>638</v>
      </c>
      <c r="D224" t="s">
        <v>785</v>
      </c>
      <c r="E224" t="s">
        <v>859</v>
      </c>
    </row>
    <row r="225" spans="1:5" x14ac:dyDescent="0.25">
      <c r="A225">
        <v>3</v>
      </c>
      <c r="B225" t="s">
        <v>622</v>
      </c>
      <c r="C225" t="s">
        <v>622</v>
      </c>
      <c r="D225" t="s">
        <v>785</v>
      </c>
      <c r="E225" t="s">
        <v>860</v>
      </c>
    </row>
    <row r="226" spans="1:5" x14ac:dyDescent="0.25">
      <c r="A226">
        <v>3</v>
      </c>
      <c r="B226" t="s">
        <v>622</v>
      </c>
      <c r="C226" t="s">
        <v>622</v>
      </c>
      <c r="D226" t="s">
        <v>785</v>
      </c>
      <c r="E226" t="s">
        <v>861</v>
      </c>
    </row>
    <row r="227" spans="1:5" x14ac:dyDescent="0.25">
      <c r="A227">
        <v>3</v>
      </c>
      <c r="B227" t="s">
        <v>622</v>
      </c>
      <c r="C227" t="s">
        <v>622</v>
      </c>
      <c r="D227" t="s">
        <v>785</v>
      </c>
      <c r="E227" t="s">
        <v>713</v>
      </c>
    </row>
    <row r="228" spans="1:5" x14ac:dyDescent="0.25">
      <c r="A228">
        <v>3</v>
      </c>
      <c r="B228" t="s">
        <v>624</v>
      </c>
      <c r="C228" t="s">
        <v>624</v>
      </c>
      <c r="D228" t="s">
        <v>785</v>
      </c>
      <c r="E228" t="s">
        <v>862</v>
      </c>
    </row>
    <row r="229" spans="1:5" x14ac:dyDescent="0.25">
      <c r="A229">
        <v>3</v>
      </c>
      <c r="B229" t="s">
        <v>624</v>
      </c>
      <c r="C229" t="s">
        <v>624</v>
      </c>
      <c r="D229" t="s">
        <v>785</v>
      </c>
      <c r="E229" t="s">
        <v>863</v>
      </c>
    </row>
    <row r="230" spans="1:5" x14ac:dyDescent="0.25">
      <c r="A230">
        <v>3</v>
      </c>
      <c r="B230" t="s">
        <v>622</v>
      </c>
      <c r="C230" t="s">
        <v>622</v>
      </c>
      <c r="D230" t="s">
        <v>785</v>
      </c>
      <c r="E230" t="s">
        <v>864</v>
      </c>
    </row>
    <row r="231" spans="1:5" x14ac:dyDescent="0.25">
      <c r="A231">
        <v>3</v>
      </c>
      <c r="B231" t="s">
        <v>622</v>
      </c>
      <c r="C231" t="s">
        <v>622</v>
      </c>
      <c r="D231" t="s">
        <v>785</v>
      </c>
      <c r="E231" t="s">
        <v>865</v>
      </c>
    </row>
    <row r="232" spans="1:5" x14ac:dyDescent="0.25">
      <c r="A232">
        <v>3</v>
      </c>
      <c r="B232" t="s">
        <v>624</v>
      </c>
      <c r="C232" t="s">
        <v>624</v>
      </c>
      <c r="D232" t="s">
        <v>785</v>
      </c>
      <c r="E232" t="s">
        <v>866</v>
      </c>
    </row>
    <row r="233" spans="1:5" x14ac:dyDescent="0.25">
      <c r="A233">
        <v>1</v>
      </c>
      <c r="B233" t="s">
        <v>689</v>
      </c>
      <c r="C233" t="s">
        <v>661</v>
      </c>
      <c r="D233" t="s">
        <v>867</v>
      </c>
      <c r="E233" t="s">
        <v>868</v>
      </c>
    </row>
    <row r="234" spans="1:5" x14ac:dyDescent="0.25">
      <c r="A234">
        <v>1</v>
      </c>
      <c r="B234" t="s">
        <v>689</v>
      </c>
      <c r="C234" t="s">
        <v>661</v>
      </c>
      <c r="D234" t="s">
        <v>867</v>
      </c>
      <c r="E234" t="s">
        <v>869</v>
      </c>
    </row>
    <row r="235" spans="1:5" x14ac:dyDescent="0.25">
      <c r="A235">
        <v>1</v>
      </c>
      <c r="B235" t="s">
        <v>689</v>
      </c>
      <c r="C235" t="s">
        <v>661</v>
      </c>
      <c r="D235" t="s">
        <v>867</v>
      </c>
      <c r="E235" t="s">
        <v>870</v>
      </c>
    </row>
    <row r="236" spans="1:5" x14ac:dyDescent="0.25">
      <c r="A236">
        <v>1</v>
      </c>
      <c r="B236" t="s">
        <v>689</v>
      </c>
      <c r="C236" t="s">
        <v>661</v>
      </c>
      <c r="D236" t="s">
        <v>867</v>
      </c>
      <c r="E236" t="s">
        <v>871</v>
      </c>
    </row>
    <row r="237" spans="1:5" x14ac:dyDescent="0.25">
      <c r="A237">
        <v>1</v>
      </c>
      <c r="B237" t="s">
        <v>689</v>
      </c>
      <c r="C237" t="s">
        <v>661</v>
      </c>
      <c r="D237" t="s">
        <v>867</v>
      </c>
      <c r="E237" t="s">
        <v>872</v>
      </c>
    </row>
    <row r="238" spans="1:5" x14ac:dyDescent="0.25">
      <c r="A238">
        <v>1</v>
      </c>
      <c r="B238" t="s">
        <v>689</v>
      </c>
      <c r="C238" t="s">
        <v>661</v>
      </c>
      <c r="D238" t="s">
        <v>867</v>
      </c>
      <c r="E238" t="s">
        <v>873</v>
      </c>
    </row>
    <row r="239" spans="1:5" x14ac:dyDescent="0.25">
      <c r="A239">
        <v>1</v>
      </c>
      <c r="B239" t="s">
        <v>689</v>
      </c>
      <c r="C239" t="s">
        <v>661</v>
      </c>
      <c r="D239" t="s">
        <v>867</v>
      </c>
      <c r="E239" t="s">
        <v>874</v>
      </c>
    </row>
    <row r="240" spans="1:5" x14ac:dyDescent="0.25">
      <c r="A240">
        <v>1</v>
      </c>
      <c r="B240" t="s">
        <v>689</v>
      </c>
      <c r="C240" t="s">
        <v>661</v>
      </c>
      <c r="D240" t="s">
        <v>867</v>
      </c>
      <c r="E240" t="s">
        <v>765</v>
      </c>
    </row>
    <row r="241" spans="1:5" x14ac:dyDescent="0.25">
      <c r="A241">
        <v>1</v>
      </c>
      <c r="B241" t="s">
        <v>689</v>
      </c>
      <c r="C241" t="s">
        <v>661</v>
      </c>
      <c r="D241" t="s">
        <v>867</v>
      </c>
      <c r="E241" t="s">
        <v>875</v>
      </c>
    </row>
    <row r="242" spans="1:5" x14ac:dyDescent="0.25">
      <c r="A242">
        <v>1</v>
      </c>
      <c r="B242" t="s">
        <v>689</v>
      </c>
      <c r="C242" t="s">
        <v>661</v>
      </c>
      <c r="D242" t="s">
        <v>867</v>
      </c>
      <c r="E242" t="s">
        <v>876</v>
      </c>
    </row>
    <row r="243" spans="1:5" x14ac:dyDescent="0.25">
      <c r="A243">
        <v>1</v>
      </c>
      <c r="B243" t="s">
        <v>689</v>
      </c>
      <c r="C243" t="s">
        <v>661</v>
      </c>
      <c r="D243" t="s">
        <v>867</v>
      </c>
      <c r="E243" t="s">
        <v>877</v>
      </c>
    </row>
    <row r="244" spans="1:5" x14ac:dyDescent="0.25">
      <c r="A244">
        <v>1</v>
      </c>
      <c r="B244" t="s">
        <v>689</v>
      </c>
      <c r="C244" t="s">
        <v>661</v>
      </c>
      <c r="D244" t="s">
        <v>867</v>
      </c>
      <c r="E244" t="s">
        <v>878</v>
      </c>
    </row>
    <row r="245" spans="1:5" x14ac:dyDescent="0.25">
      <c r="A245">
        <v>1</v>
      </c>
      <c r="B245" t="s">
        <v>689</v>
      </c>
      <c r="C245" t="s">
        <v>661</v>
      </c>
      <c r="D245" t="s">
        <v>867</v>
      </c>
      <c r="E245" t="s">
        <v>879</v>
      </c>
    </row>
    <row r="246" spans="1:5" x14ac:dyDescent="0.25">
      <c r="A246">
        <v>1</v>
      </c>
      <c r="B246" t="s">
        <v>689</v>
      </c>
      <c r="C246" t="s">
        <v>661</v>
      </c>
      <c r="D246" t="s">
        <v>867</v>
      </c>
      <c r="E246" t="s">
        <v>880</v>
      </c>
    </row>
    <row r="247" spans="1:5" x14ac:dyDescent="0.25">
      <c r="A247">
        <v>1</v>
      </c>
      <c r="B247" t="s">
        <v>689</v>
      </c>
      <c r="C247" t="s">
        <v>661</v>
      </c>
      <c r="D247" t="s">
        <v>867</v>
      </c>
      <c r="E247" t="s">
        <v>735</v>
      </c>
    </row>
    <row r="248" spans="1:5" x14ac:dyDescent="0.25">
      <c r="A248">
        <v>1</v>
      </c>
      <c r="B248" t="s">
        <v>689</v>
      </c>
      <c r="C248" t="s">
        <v>661</v>
      </c>
      <c r="D248" t="s">
        <v>867</v>
      </c>
      <c r="E248" t="s">
        <v>881</v>
      </c>
    </row>
    <row r="249" spans="1:5" x14ac:dyDescent="0.25">
      <c r="A249">
        <v>1</v>
      </c>
      <c r="B249" t="s">
        <v>689</v>
      </c>
      <c r="C249" t="s">
        <v>661</v>
      </c>
      <c r="D249" t="s">
        <v>867</v>
      </c>
      <c r="E249" t="s">
        <v>882</v>
      </c>
    </row>
    <row r="250" spans="1:5" x14ac:dyDescent="0.25">
      <c r="A250">
        <v>1</v>
      </c>
      <c r="B250" t="s">
        <v>689</v>
      </c>
      <c r="C250" t="s">
        <v>661</v>
      </c>
      <c r="D250" t="s">
        <v>867</v>
      </c>
      <c r="E250" t="s">
        <v>883</v>
      </c>
    </row>
    <row r="251" spans="1:5" x14ac:dyDescent="0.25">
      <c r="A251">
        <v>1</v>
      </c>
      <c r="B251" t="s">
        <v>689</v>
      </c>
      <c r="C251" t="s">
        <v>661</v>
      </c>
      <c r="D251" t="s">
        <v>867</v>
      </c>
      <c r="E251" t="s">
        <v>884</v>
      </c>
    </row>
    <row r="252" spans="1:5" x14ac:dyDescent="0.25">
      <c r="A252">
        <v>1</v>
      </c>
      <c r="B252" t="s">
        <v>689</v>
      </c>
      <c r="C252" t="s">
        <v>661</v>
      </c>
      <c r="D252" t="s">
        <v>867</v>
      </c>
      <c r="E252" t="s">
        <v>885</v>
      </c>
    </row>
    <row r="253" spans="1:5" x14ac:dyDescent="0.25">
      <c r="A253">
        <v>1</v>
      </c>
      <c r="B253" t="s">
        <v>689</v>
      </c>
      <c r="C253" t="s">
        <v>661</v>
      </c>
      <c r="D253" t="s">
        <v>867</v>
      </c>
      <c r="E253" t="s">
        <v>886</v>
      </c>
    </row>
    <row r="254" spans="1:5" x14ac:dyDescent="0.25">
      <c r="A254">
        <v>1</v>
      </c>
      <c r="B254" t="s">
        <v>689</v>
      </c>
      <c r="C254" t="s">
        <v>661</v>
      </c>
      <c r="D254" t="s">
        <v>867</v>
      </c>
      <c r="E254" t="s">
        <v>833</v>
      </c>
    </row>
    <row r="255" spans="1:5" x14ac:dyDescent="0.25">
      <c r="A255">
        <v>1</v>
      </c>
      <c r="B255" t="s">
        <v>689</v>
      </c>
      <c r="C255" t="s">
        <v>661</v>
      </c>
      <c r="D255" t="s">
        <v>867</v>
      </c>
      <c r="E255" t="s">
        <v>887</v>
      </c>
    </row>
    <row r="256" spans="1:5" x14ac:dyDescent="0.25">
      <c r="A256">
        <v>1</v>
      </c>
      <c r="B256" t="s">
        <v>689</v>
      </c>
      <c r="C256" t="s">
        <v>661</v>
      </c>
      <c r="D256" t="s">
        <v>867</v>
      </c>
      <c r="E256" t="s">
        <v>888</v>
      </c>
    </row>
    <row r="257" spans="1:5" x14ac:dyDescent="0.25">
      <c r="A257">
        <v>1</v>
      </c>
      <c r="B257" t="s">
        <v>689</v>
      </c>
      <c r="C257" t="s">
        <v>661</v>
      </c>
      <c r="D257" t="s">
        <v>867</v>
      </c>
      <c r="E257" t="s">
        <v>709</v>
      </c>
    </row>
    <row r="258" spans="1:5" x14ac:dyDescent="0.25">
      <c r="A258">
        <v>1</v>
      </c>
      <c r="B258" t="s">
        <v>689</v>
      </c>
      <c r="C258" t="s">
        <v>661</v>
      </c>
      <c r="D258" t="s">
        <v>867</v>
      </c>
      <c r="E258" t="s">
        <v>889</v>
      </c>
    </row>
    <row r="259" spans="1:5" x14ac:dyDescent="0.25">
      <c r="A259">
        <v>1</v>
      </c>
      <c r="B259" t="s">
        <v>689</v>
      </c>
      <c r="C259" t="s">
        <v>661</v>
      </c>
      <c r="D259" t="s">
        <v>867</v>
      </c>
      <c r="E259" t="s">
        <v>890</v>
      </c>
    </row>
    <row r="260" spans="1:5" x14ac:dyDescent="0.25">
      <c r="A260">
        <v>1</v>
      </c>
      <c r="B260" t="s">
        <v>689</v>
      </c>
      <c r="C260" t="s">
        <v>661</v>
      </c>
      <c r="D260" t="s">
        <v>867</v>
      </c>
      <c r="E260" t="s">
        <v>891</v>
      </c>
    </row>
    <row r="261" spans="1:5" x14ac:dyDescent="0.25">
      <c r="A261">
        <v>1</v>
      </c>
      <c r="B261" t="s">
        <v>689</v>
      </c>
      <c r="C261" t="s">
        <v>661</v>
      </c>
      <c r="D261" t="s">
        <v>867</v>
      </c>
      <c r="E261" t="s">
        <v>739</v>
      </c>
    </row>
    <row r="262" spans="1:5" x14ac:dyDescent="0.25">
      <c r="A262">
        <v>1</v>
      </c>
      <c r="B262" t="s">
        <v>689</v>
      </c>
      <c r="C262" t="s">
        <v>661</v>
      </c>
      <c r="D262" t="s">
        <v>867</v>
      </c>
      <c r="E262" t="s">
        <v>740</v>
      </c>
    </row>
    <row r="263" spans="1:5" x14ac:dyDescent="0.25">
      <c r="A263">
        <v>1</v>
      </c>
      <c r="B263" t="s">
        <v>689</v>
      </c>
      <c r="C263" t="s">
        <v>661</v>
      </c>
      <c r="D263" t="s">
        <v>867</v>
      </c>
      <c r="E263" t="s">
        <v>892</v>
      </c>
    </row>
    <row r="264" spans="1:5" x14ac:dyDescent="0.25">
      <c r="A264">
        <v>1</v>
      </c>
      <c r="B264" t="s">
        <v>689</v>
      </c>
      <c r="C264" t="s">
        <v>661</v>
      </c>
      <c r="D264" t="s">
        <v>867</v>
      </c>
      <c r="E264" t="s">
        <v>729</v>
      </c>
    </row>
    <row r="265" spans="1:5" x14ac:dyDescent="0.25">
      <c r="A265">
        <v>1</v>
      </c>
      <c r="B265" t="s">
        <v>689</v>
      </c>
      <c r="C265" t="s">
        <v>661</v>
      </c>
      <c r="D265" t="s">
        <v>867</v>
      </c>
      <c r="E265" t="s">
        <v>893</v>
      </c>
    </row>
    <row r="266" spans="1:5" x14ac:dyDescent="0.25">
      <c r="A266">
        <v>1</v>
      </c>
      <c r="B266" t="s">
        <v>689</v>
      </c>
      <c r="C266" t="s">
        <v>661</v>
      </c>
      <c r="D266" t="s">
        <v>867</v>
      </c>
      <c r="E266" t="s">
        <v>894</v>
      </c>
    </row>
    <row r="267" spans="1:5" x14ac:dyDescent="0.25">
      <c r="A267">
        <v>1</v>
      </c>
      <c r="B267" t="s">
        <v>689</v>
      </c>
      <c r="C267" t="s">
        <v>661</v>
      </c>
      <c r="D267" t="s">
        <v>867</v>
      </c>
      <c r="E267" t="s">
        <v>895</v>
      </c>
    </row>
    <row r="268" spans="1:5" x14ac:dyDescent="0.25">
      <c r="A268">
        <v>1</v>
      </c>
      <c r="B268" t="s">
        <v>689</v>
      </c>
      <c r="C268" t="s">
        <v>661</v>
      </c>
      <c r="D268" t="s">
        <v>867</v>
      </c>
      <c r="E268" t="s">
        <v>896</v>
      </c>
    </row>
    <row r="269" spans="1:5" x14ac:dyDescent="0.25">
      <c r="A269">
        <v>1</v>
      </c>
      <c r="B269" t="s">
        <v>689</v>
      </c>
      <c r="C269" t="s">
        <v>661</v>
      </c>
      <c r="D269" t="s">
        <v>867</v>
      </c>
      <c r="E269" t="s">
        <v>897</v>
      </c>
    </row>
    <row r="270" spans="1:5" x14ac:dyDescent="0.25">
      <c r="A270">
        <v>1</v>
      </c>
      <c r="B270" t="s">
        <v>689</v>
      </c>
      <c r="C270" t="s">
        <v>661</v>
      </c>
      <c r="D270" t="s">
        <v>867</v>
      </c>
      <c r="E270" t="s">
        <v>898</v>
      </c>
    </row>
    <row r="271" spans="1:5" x14ac:dyDescent="0.25">
      <c r="A271">
        <v>1</v>
      </c>
      <c r="B271" t="s">
        <v>689</v>
      </c>
      <c r="C271" t="s">
        <v>661</v>
      </c>
      <c r="D271" t="s">
        <v>867</v>
      </c>
      <c r="E271" t="s">
        <v>899</v>
      </c>
    </row>
    <row r="272" spans="1:5" x14ac:dyDescent="0.25">
      <c r="A272">
        <v>1</v>
      </c>
      <c r="B272" t="s">
        <v>689</v>
      </c>
      <c r="C272" t="s">
        <v>661</v>
      </c>
      <c r="D272" t="s">
        <v>867</v>
      </c>
      <c r="E272" t="s">
        <v>900</v>
      </c>
    </row>
    <row r="273" spans="1:5" x14ac:dyDescent="0.25">
      <c r="A273">
        <v>1</v>
      </c>
      <c r="B273" t="s">
        <v>689</v>
      </c>
      <c r="C273" t="s">
        <v>661</v>
      </c>
      <c r="D273" t="s">
        <v>867</v>
      </c>
      <c r="E273" t="s">
        <v>901</v>
      </c>
    </row>
    <row r="274" spans="1:5" x14ac:dyDescent="0.25">
      <c r="A274">
        <v>1</v>
      </c>
      <c r="B274" t="s">
        <v>689</v>
      </c>
      <c r="C274" t="s">
        <v>661</v>
      </c>
      <c r="D274" t="s">
        <v>867</v>
      </c>
      <c r="E274" t="s">
        <v>902</v>
      </c>
    </row>
    <row r="275" spans="1:5" x14ac:dyDescent="0.25">
      <c r="A275">
        <v>1</v>
      </c>
      <c r="B275" t="s">
        <v>689</v>
      </c>
      <c r="C275" t="s">
        <v>661</v>
      </c>
      <c r="D275" t="s">
        <v>867</v>
      </c>
      <c r="E275" t="s">
        <v>903</v>
      </c>
    </row>
    <row r="276" spans="1:5" x14ac:dyDescent="0.25">
      <c r="A276">
        <v>1</v>
      </c>
      <c r="B276" t="s">
        <v>689</v>
      </c>
      <c r="C276" t="s">
        <v>661</v>
      </c>
      <c r="D276" t="s">
        <v>867</v>
      </c>
      <c r="E276" t="s">
        <v>904</v>
      </c>
    </row>
    <row r="277" spans="1:5" x14ac:dyDescent="0.25">
      <c r="A277">
        <v>1</v>
      </c>
      <c r="B277" t="s">
        <v>689</v>
      </c>
      <c r="C277" t="s">
        <v>661</v>
      </c>
      <c r="D277" t="s">
        <v>867</v>
      </c>
      <c r="E277" t="s">
        <v>905</v>
      </c>
    </row>
    <row r="278" spans="1:5" x14ac:dyDescent="0.25">
      <c r="A278">
        <v>1</v>
      </c>
      <c r="B278" t="s">
        <v>689</v>
      </c>
      <c r="C278" t="s">
        <v>661</v>
      </c>
      <c r="D278" t="s">
        <v>867</v>
      </c>
      <c r="E278" t="s">
        <v>859</v>
      </c>
    </row>
    <row r="279" spans="1:5" x14ac:dyDescent="0.25">
      <c r="A279">
        <v>1</v>
      </c>
      <c r="B279" t="s">
        <v>689</v>
      </c>
      <c r="C279" t="s">
        <v>661</v>
      </c>
      <c r="D279" t="s">
        <v>867</v>
      </c>
      <c r="E279" t="s">
        <v>748</v>
      </c>
    </row>
    <row r="280" spans="1:5" x14ac:dyDescent="0.25">
      <c r="A280">
        <v>1</v>
      </c>
      <c r="B280" t="s">
        <v>689</v>
      </c>
      <c r="C280" t="s">
        <v>661</v>
      </c>
      <c r="D280" t="s">
        <v>867</v>
      </c>
      <c r="E280" t="s">
        <v>688</v>
      </c>
    </row>
    <row r="281" spans="1:5" x14ac:dyDescent="0.25">
      <c r="A281">
        <v>1</v>
      </c>
      <c r="B281" t="s">
        <v>689</v>
      </c>
      <c r="C281" t="s">
        <v>661</v>
      </c>
      <c r="D281" t="s">
        <v>867</v>
      </c>
      <c r="E281" t="s">
        <v>906</v>
      </c>
    </row>
    <row r="282" spans="1:5" x14ac:dyDescent="0.25">
      <c r="A282">
        <v>1</v>
      </c>
      <c r="B282" t="s">
        <v>689</v>
      </c>
      <c r="C282" t="s">
        <v>661</v>
      </c>
      <c r="D282" t="s">
        <v>867</v>
      </c>
      <c r="E282" t="s">
        <v>907</v>
      </c>
    </row>
    <row r="283" spans="1:5" x14ac:dyDescent="0.25">
      <c r="A283">
        <v>1</v>
      </c>
      <c r="B283" t="s">
        <v>689</v>
      </c>
      <c r="C283" t="s">
        <v>661</v>
      </c>
      <c r="D283" t="s">
        <v>867</v>
      </c>
      <c r="E283" t="s">
        <v>908</v>
      </c>
    </row>
    <row r="284" spans="1:5" x14ac:dyDescent="0.25">
      <c r="A284">
        <v>1</v>
      </c>
      <c r="B284" t="s">
        <v>689</v>
      </c>
      <c r="C284" t="s">
        <v>661</v>
      </c>
      <c r="D284" t="s">
        <v>867</v>
      </c>
      <c r="E284" t="s">
        <v>728</v>
      </c>
    </row>
    <row r="285" spans="1:5" x14ac:dyDescent="0.25">
      <c r="A285">
        <v>1</v>
      </c>
      <c r="B285" t="s">
        <v>689</v>
      </c>
      <c r="C285" t="s">
        <v>661</v>
      </c>
      <c r="D285" t="s">
        <v>867</v>
      </c>
      <c r="E285" t="s">
        <v>909</v>
      </c>
    </row>
  </sheetData>
  <hyperlinks>
    <hyperlink ref="A3" location="Contents!A1" display="Return to Contents" xr:uid="{B22695AD-7FE0-4466-8108-28D2A5FB5AE3}"/>
  </hyperlinks>
  <pageMargins left="0.7" right="0.7" top="0.75" bottom="0.75" header="0.3" footer="0.3"/>
  <pageSetup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0AD69-9886-449F-A1E4-805504D5C45A}">
  <sheetPr codeName="Sheet49"/>
  <dimension ref="A2:J86"/>
  <sheetViews>
    <sheetView zoomScaleNormal="100" workbookViewId="0"/>
  </sheetViews>
  <sheetFormatPr defaultRowHeight="13.2" x14ac:dyDescent="0.25"/>
  <cols>
    <col min="2" max="2" width="14.88671875" bestFit="1" customWidth="1"/>
    <col min="3" max="3" width="23.33203125" bestFit="1" customWidth="1"/>
    <col min="4" max="4" width="16.33203125" bestFit="1" customWidth="1"/>
    <col min="5" max="5" width="15.33203125" bestFit="1" customWidth="1"/>
    <col min="6" max="6" width="16.33203125" bestFit="1" customWidth="1"/>
  </cols>
  <sheetData>
    <row r="2" spans="1:10" ht="15.6" x14ac:dyDescent="0.3">
      <c r="A2" s="31" t="s">
        <v>968</v>
      </c>
      <c r="F2" s="87"/>
    </row>
    <row r="3" spans="1:10" x14ac:dyDescent="0.25">
      <c r="A3" s="16" t="s">
        <v>15</v>
      </c>
    </row>
    <row r="4" spans="1:10" x14ac:dyDescent="0.25">
      <c r="B4" s="270"/>
      <c r="C4" s="270"/>
      <c r="D4" s="270"/>
      <c r="E4" s="270"/>
      <c r="F4" s="270"/>
      <c r="G4" s="270"/>
      <c r="H4" s="270"/>
      <c r="I4" s="270"/>
      <c r="J4" s="270"/>
    </row>
    <row r="5" spans="1:10" x14ac:dyDescent="0.25">
      <c r="B5" s="270"/>
      <c r="C5" s="270"/>
      <c r="D5" s="270"/>
      <c r="E5" s="270"/>
      <c r="F5" s="270"/>
      <c r="G5" s="270"/>
      <c r="H5" s="270"/>
      <c r="I5" s="270"/>
      <c r="J5" s="270"/>
    </row>
    <row r="6" spans="1:10" x14ac:dyDescent="0.25">
      <c r="B6" s="270"/>
      <c r="C6" s="270"/>
      <c r="D6" s="270"/>
      <c r="E6" s="270"/>
      <c r="F6" s="270"/>
      <c r="G6" s="270"/>
      <c r="H6" s="270"/>
      <c r="I6" s="270"/>
      <c r="J6" s="270"/>
    </row>
    <row r="7" spans="1:10" x14ac:dyDescent="0.25">
      <c r="B7" s="270"/>
      <c r="C7" s="270"/>
      <c r="D7" s="270"/>
      <c r="E7" s="270"/>
      <c r="F7" s="270"/>
      <c r="G7" s="270"/>
      <c r="H7" s="270"/>
      <c r="I7" s="270"/>
      <c r="J7" s="270"/>
    </row>
    <row r="8" spans="1:10" x14ac:dyDescent="0.25">
      <c r="B8" s="270"/>
      <c r="C8" s="270"/>
      <c r="D8" s="270"/>
      <c r="E8" s="270"/>
      <c r="F8" s="270"/>
      <c r="G8" s="270"/>
      <c r="H8" s="270"/>
      <c r="I8" s="270"/>
      <c r="J8" s="270"/>
    </row>
    <row r="9" spans="1:10" x14ac:dyDescent="0.25">
      <c r="B9" s="270"/>
      <c r="C9" s="270"/>
      <c r="D9" s="270"/>
      <c r="E9" s="270"/>
      <c r="F9" s="270"/>
      <c r="G9" s="270"/>
      <c r="H9" s="270"/>
      <c r="I9" s="270"/>
      <c r="J9" s="270"/>
    </row>
    <row r="10" spans="1:10" x14ac:dyDescent="0.25">
      <c r="B10" s="270"/>
      <c r="C10" s="270"/>
      <c r="D10" s="270"/>
      <c r="E10" s="270"/>
      <c r="F10" s="270"/>
      <c r="G10" s="270"/>
      <c r="H10" s="270"/>
      <c r="I10" s="270"/>
      <c r="J10" s="270"/>
    </row>
    <row r="11" spans="1:10" x14ac:dyDescent="0.25">
      <c r="B11" s="270"/>
      <c r="C11" s="270"/>
      <c r="D11" s="270"/>
      <c r="E11" s="270"/>
      <c r="F11" s="270"/>
      <c r="G11" s="270"/>
      <c r="H11" s="270"/>
      <c r="I11" s="270"/>
      <c r="J11" s="270"/>
    </row>
    <row r="12" spans="1:10" x14ac:dyDescent="0.25">
      <c r="B12" s="270"/>
      <c r="C12" s="270"/>
      <c r="D12" s="270"/>
      <c r="E12" s="270"/>
      <c r="F12" s="270"/>
      <c r="G12" s="270"/>
      <c r="H12" s="270"/>
      <c r="I12" s="270"/>
      <c r="J12" s="270"/>
    </row>
    <row r="13" spans="1:10" x14ac:dyDescent="0.25">
      <c r="B13" s="270"/>
      <c r="C13" s="270"/>
      <c r="D13" s="270"/>
      <c r="E13" s="270"/>
      <c r="F13" s="270"/>
      <c r="G13" s="270"/>
      <c r="H13" s="270"/>
      <c r="I13" s="270"/>
      <c r="J13" s="270"/>
    </row>
    <row r="14" spans="1:10" x14ac:dyDescent="0.25">
      <c r="B14" s="270"/>
      <c r="C14" s="270"/>
      <c r="D14" s="270"/>
      <c r="E14" s="270"/>
      <c r="F14" s="270"/>
      <c r="G14" s="270"/>
      <c r="H14" s="270"/>
      <c r="I14" s="270"/>
      <c r="J14" s="270"/>
    </row>
    <row r="15" spans="1:10" x14ac:dyDescent="0.25">
      <c r="B15" s="270"/>
      <c r="C15" s="270"/>
      <c r="D15" s="270"/>
      <c r="E15" s="270"/>
      <c r="F15" s="270"/>
      <c r="G15" s="270"/>
      <c r="H15" s="270"/>
      <c r="I15" s="270"/>
      <c r="J15" s="270"/>
    </row>
    <row r="16" spans="1:10" x14ac:dyDescent="0.25">
      <c r="B16" s="270"/>
      <c r="C16" s="270"/>
      <c r="D16" s="270"/>
      <c r="E16" s="270"/>
      <c r="F16" s="270"/>
      <c r="G16" s="270"/>
      <c r="H16" s="270"/>
      <c r="I16" s="270"/>
      <c r="J16" s="270"/>
    </row>
    <row r="17" spans="2:10" x14ac:dyDescent="0.25">
      <c r="B17" s="270"/>
      <c r="C17" s="270"/>
      <c r="D17" s="270"/>
      <c r="E17" s="270"/>
      <c r="F17" s="270"/>
      <c r="G17" s="270"/>
      <c r="H17" s="270"/>
      <c r="I17" s="270"/>
      <c r="J17" s="270"/>
    </row>
    <row r="18" spans="2:10" x14ac:dyDescent="0.25">
      <c r="B18" s="270"/>
      <c r="C18" s="270"/>
      <c r="D18" s="270"/>
      <c r="E18" s="270"/>
      <c r="F18" s="270"/>
      <c r="G18" s="270"/>
      <c r="H18" s="270"/>
      <c r="I18" s="270"/>
      <c r="J18" s="270"/>
    </row>
    <row r="19" spans="2:10" x14ac:dyDescent="0.25">
      <c r="B19" s="270"/>
      <c r="C19" s="270"/>
      <c r="D19" s="270"/>
      <c r="E19" s="270"/>
      <c r="F19" s="270"/>
      <c r="G19" s="270"/>
      <c r="H19" s="270"/>
      <c r="I19" s="270"/>
      <c r="J19" s="270"/>
    </row>
    <row r="20" spans="2:10" x14ac:dyDescent="0.25">
      <c r="B20" s="270"/>
      <c r="C20" s="270"/>
      <c r="D20" s="270"/>
      <c r="E20" s="270"/>
      <c r="F20" s="270"/>
      <c r="G20" s="270"/>
      <c r="H20" s="270"/>
      <c r="I20" s="270"/>
      <c r="J20" s="270"/>
    </row>
    <row r="21" spans="2:10" x14ac:dyDescent="0.25">
      <c r="B21" s="270"/>
      <c r="C21" s="270"/>
      <c r="D21" s="270"/>
      <c r="E21" s="270"/>
      <c r="F21" s="270"/>
      <c r="G21" s="270"/>
      <c r="H21" s="270"/>
      <c r="I21" s="270"/>
      <c r="J21" s="270"/>
    </row>
    <row r="22" spans="2:10" x14ac:dyDescent="0.25">
      <c r="B22" s="270"/>
      <c r="C22" s="270"/>
      <c r="D22" s="270"/>
      <c r="E22" s="270"/>
      <c r="F22" s="270"/>
      <c r="G22" s="270"/>
      <c r="H22" s="270"/>
      <c r="I22" s="270"/>
      <c r="J22" s="270"/>
    </row>
    <row r="23" spans="2:10" x14ac:dyDescent="0.25">
      <c r="B23" s="270"/>
      <c r="C23" s="270"/>
      <c r="D23" s="270"/>
      <c r="E23" s="270"/>
      <c r="F23" s="270"/>
      <c r="G23" s="270"/>
      <c r="H23" s="270"/>
      <c r="I23" s="270"/>
      <c r="J23" s="270"/>
    </row>
    <row r="24" spans="2:10" x14ac:dyDescent="0.25">
      <c r="B24" s="270"/>
      <c r="C24" s="270"/>
      <c r="D24" s="270"/>
      <c r="E24" s="270"/>
      <c r="F24" s="270"/>
      <c r="G24" s="270"/>
      <c r="H24" s="270"/>
      <c r="I24" s="270"/>
      <c r="J24" s="270"/>
    </row>
    <row r="25" spans="2:10" x14ac:dyDescent="0.25">
      <c r="B25" s="270"/>
      <c r="C25" s="270"/>
      <c r="D25" s="270"/>
      <c r="E25" s="270"/>
      <c r="F25" s="270"/>
      <c r="G25" s="270"/>
      <c r="H25" s="270"/>
      <c r="I25" s="270"/>
      <c r="J25" s="270"/>
    </row>
    <row r="26" spans="2:10" x14ac:dyDescent="0.25">
      <c r="B26" s="270"/>
      <c r="C26" s="270"/>
      <c r="D26" s="270"/>
      <c r="E26" s="270"/>
      <c r="F26" s="270"/>
      <c r="G26" s="270"/>
      <c r="H26" s="270"/>
      <c r="I26" s="270"/>
      <c r="J26" s="270"/>
    </row>
    <row r="27" spans="2:10" x14ac:dyDescent="0.25">
      <c r="B27" s="270"/>
      <c r="C27" s="270"/>
      <c r="D27" s="270"/>
      <c r="E27" s="270"/>
      <c r="F27" s="270"/>
      <c r="G27" s="270"/>
      <c r="H27" s="270"/>
      <c r="I27" s="270"/>
      <c r="J27" s="270"/>
    </row>
    <row r="28" spans="2:10" x14ac:dyDescent="0.25">
      <c r="B28" s="270"/>
      <c r="C28" s="270"/>
      <c r="D28" s="270"/>
      <c r="E28" s="270"/>
      <c r="F28" s="270"/>
      <c r="G28" s="270"/>
      <c r="H28" s="270"/>
      <c r="I28" s="270"/>
      <c r="J28" s="270"/>
    </row>
    <row r="29" spans="2:10" x14ac:dyDescent="0.25">
      <c r="B29" s="270"/>
      <c r="C29" s="270"/>
      <c r="D29" s="270"/>
      <c r="E29" s="270"/>
      <c r="F29" s="270"/>
      <c r="G29" s="270"/>
      <c r="H29" s="270"/>
      <c r="I29" s="270"/>
      <c r="J29" s="270"/>
    </row>
    <row r="30" spans="2:10" x14ac:dyDescent="0.25">
      <c r="B30" s="270"/>
      <c r="C30" s="270"/>
      <c r="D30" s="270"/>
      <c r="E30" s="270"/>
      <c r="F30" s="270"/>
      <c r="G30" s="270"/>
      <c r="H30" s="270"/>
      <c r="I30" s="270"/>
      <c r="J30" s="270"/>
    </row>
    <row r="31" spans="2:10" x14ac:dyDescent="0.25">
      <c r="B31" s="270"/>
      <c r="C31" s="270"/>
      <c r="D31" s="270"/>
      <c r="E31" s="270"/>
      <c r="F31" s="270"/>
      <c r="G31" s="270"/>
      <c r="H31" s="270"/>
      <c r="I31" s="270"/>
      <c r="J31" s="270"/>
    </row>
    <row r="32" spans="2:10" x14ac:dyDescent="0.25">
      <c r="B32" s="270"/>
      <c r="C32" s="270"/>
      <c r="D32" s="270"/>
      <c r="E32" s="270"/>
      <c r="F32" s="270"/>
      <c r="G32" s="270"/>
      <c r="H32" s="270"/>
      <c r="I32" s="270"/>
      <c r="J32" s="270"/>
    </row>
    <row r="33" spans="1:10" x14ac:dyDescent="0.25">
      <c r="B33" s="270"/>
      <c r="C33" s="270"/>
      <c r="D33" s="270"/>
      <c r="E33" s="270"/>
      <c r="F33" s="270"/>
      <c r="G33" s="270"/>
      <c r="H33" s="270"/>
      <c r="I33" s="270"/>
      <c r="J33" s="270"/>
    </row>
    <row r="34" spans="1:10" x14ac:dyDescent="0.25">
      <c r="B34" s="270"/>
      <c r="C34" s="270"/>
      <c r="D34" s="270"/>
      <c r="E34" s="270"/>
      <c r="F34" s="270"/>
      <c r="G34" s="270"/>
      <c r="H34" s="270"/>
      <c r="I34" s="270"/>
      <c r="J34" s="270"/>
    </row>
    <row r="35" spans="1:10" x14ac:dyDescent="0.25">
      <c r="B35" s="270"/>
      <c r="C35" s="270"/>
      <c r="D35" s="270"/>
      <c r="E35" s="270"/>
      <c r="F35" s="270"/>
      <c r="G35" s="270"/>
      <c r="H35" s="270"/>
      <c r="I35" s="270"/>
      <c r="J35" s="270"/>
    </row>
    <row r="36" spans="1:10" x14ac:dyDescent="0.25">
      <c r="B36" s="270"/>
      <c r="C36" s="270"/>
      <c r="D36" s="270"/>
      <c r="E36" s="270"/>
      <c r="F36" s="270"/>
      <c r="G36" s="270"/>
      <c r="H36" s="270"/>
      <c r="I36" s="270"/>
      <c r="J36" s="270"/>
    </row>
    <row r="37" spans="1:10" x14ac:dyDescent="0.25">
      <c r="A37" s="8" t="s">
        <v>910</v>
      </c>
      <c r="B37" s="8" t="s">
        <v>948</v>
      </c>
      <c r="C37" s="8" t="s">
        <v>98</v>
      </c>
    </row>
    <row r="38" spans="1:10" x14ac:dyDescent="0.25">
      <c r="A38">
        <v>1</v>
      </c>
      <c r="B38" t="s">
        <v>949</v>
      </c>
      <c r="C38" t="s">
        <v>914</v>
      </c>
    </row>
    <row r="39" spans="1:10" x14ac:dyDescent="0.25">
      <c r="A39">
        <v>1</v>
      </c>
      <c r="B39" t="s">
        <v>949</v>
      </c>
      <c r="C39" t="s">
        <v>915</v>
      </c>
    </row>
    <row r="40" spans="1:10" x14ac:dyDescent="0.25">
      <c r="A40">
        <v>1</v>
      </c>
      <c r="B40" t="s">
        <v>949</v>
      </c>
      <c r="C40" t="s">
        <v>690</v>
      </c>
    </row>
    <row r="41" spans="1:10" x14ac:dyDescent="0.25">
      <c r="A41">
        <v>1</v>
      </c>
      <c r="B41" t="s">
        <v>949</v>
      </c>
      <c r="C41" t="s">
        <v>921</v>
      </c>
    </row>
    <row r="42" spans="1:10" x14ac:dyDescent="0.25">
      <c r="A42">
        <v>1</v>
      </c>
      <c r="B42" t="s">
        <v>949</v>
      </c>
      <c r="C42" t="s">
        <v>719</v>
      </c>
    </row>
    <row r="43" spans="1:10" x14ac:dyDescent="0.25">
      <c r="A43">
        <v>1</v>
      </c>
      <c r="B43" t="s">
        <v>949</v>
      </c>
      <c r="C43" t="s">
        <v>749</v>
      </c>
    </row>
    <row r="44" spans="1:10" x14ac:dyDescent="0.25">
      <c r="A44">
        <v>1</v>
      </c>
      <c r="B44" t="s">
        <v>950</v>
      </c>
      <c r="C44" t="s">
        <v>916</v>
      </c>
    </row>
    <row r="45" spans="1:10" x14ac:dyDescent="0.25">
      <c r="A45">
        <v>1</v>
      </c>
      <c r="B45" t="s">
        <v>950</v>
      </c>
      <c r="C45" t="s">
        <v>917</v>
      </c>
    </row>
    <row r="46" spans="1:10" x14ac:dyDescent="0.25">
      <c r="A46">
        <v>1</v>
      </c>
      <c r="B46" t="s">
        <v>950</v>
      </c>
      <c r="C46" t="s">
        <v>922</v>
      </c>
    </row>
    <row r="47" spans="1:10" x14ac:dyDescent="0.25">
      <c r="A47">
        <v>1</v>
      </c>
      <c r="B47" t="s">
        <v>950</v>
      </c>
      <c r="C47" t="s">
        <v>924</v>
      </c>
    </row>
    <row r="48" spans="1:10" x14ac:dyDescent="0.25">
      <c r="A48">
        <v>1</v>
      </c>
      <c r="B48" t="s">
        <v>950</v>
      </c>
      <c r="C48" t="s">
        <v>926</v>
      </c>
    </row>
    <row r="49" spans="1:3" x14ac:dyDescent="0.25">
      <c r="A49">
        <v>1</v>
      </c>
      <c r="B49" t="s">
        <v>950</v>
      </c>
      <c r="C49" t="s">
        <v>867</v>
      </c>
    </row>
    <row r="50" spans="1:3" x14ac:dyDescent="0.25">
      <c r="A50">
        <v>1</v>
      </c>
      <c r="B50" t="s">
        <v>115</v>
      </c>
      <c r="C50" t="s">
        <v>913</v>
      </c>
    </row>
    <row r="51" spans="1:3" x14ac:dyDescent="0.25">
      <c r="A51">
        <v>1</v>
      </c>
      <c r="B51" t="s">
        <v>115</v>
      </c>
      <c r="C51" t="s">
        <v>918</v>
      </c>
    </row>
    <row r="52" spans="1:3" x14ac:dyDescent="0.25">
      <c r="A52">
        <v>1</v>
      </c>
      <c r="B52" t="s">
        <v>115</v>
      </c>
      <c r="C52" t="s">
        <v>919</v>
      </c>
    </row>
    <row r="53" spans="1:3" x14ac:dyDescent="0.25">
      <c r="A53">
        <v>1</v>
      </c>
      <c r="B53" t="s">
        <v>115</v>
      </c>
      <c r="C53" t="s">
        <v>920</v>
      </c>
    </row>
    <row r="54" spans="1:3" x14ac:dyDescent="0.25">
      <c r="A54">
        <v>1</v>
      </c>
      <c r="B54" t="s">
        <v>115</v>
      </c>
      <c r="C54" t="s">
        <v>923</v>
      </c>
    </row>
    <row r="55" spans="1:3" x14ac:dyDescent="0.25">
      <c r="A55">
        <v>1</v>
      </c>
      <c r="B55" t="s">
        <v>115</v>
      </c>
      <c r="C55" t="s">
        <v>925</v>
      </c>
    </row>
    <row r="56" spans="1:3" x14ac:dyDescent="0.25">
      <c r="A56">
        <v>2</v>
      </c>
      <c r="B56" t="s">
        <v>123</v>
      </c>
      <c r="C56" t="s">
        <v>927</v>
      </c>
    </row>
    <row r="57" spans="1:3" x14ac:dyDescent="0.25">
      <c r="A57">
        <v>2</v>
      </c>
      <c r="B57" t="s">
        <v>123</v>
      </c>
      <c r="C57" t="s">
        <v>770</v>
      </c>
    </row>
    <row r="58" spans="1:3" x14ac:dyDescent="0.25">
      <c r="A58">
        <v>2</v>
      </c>
      <c r="B58" t="s">
        <v>123</v>
      </c>
      <c r="C58" t="s">
        <v>928</v>
      </c>
    </row>
    <row r="59" spans="1:3" x14ac:dyDescent="0.25">
      <c r="A59">
        <v>2</v>
      </c>
      <c r="B59" t="s">
        <v>123</v>
      </c>
      <c r="C59" t="s">
        <v>929</v>
      </c>
    </row>
    <row r="60" spans="1:3" x14ac:dyDescent="0.25">
      <c r="A60">
        <v>2</v>
      </c>
      <c r="B60" t="s">
        <v>123</v>
      </c>
      <c r="C60" t="s">
        <v>930</v>
      </c>
    </row>
    <row r="61" spans="1:3" x14ac:dyDescent="0.25">
      <c r="A61">
        <v>2</v>
      </c>
      <c r="B61" t="s">
        <v>123</v>
      </c>
      <c r="C61" t="s">
        <v>931</v>
      </c>
    </row>
    <row r="62" spans="1:3" x14ac:dyDescent="0.25">
      <c r="A62">
        <v>2</v>
      </c>
      <c r="B62" t="s">
        <v>123</v>
      </c>
      <c r="C62" t="s">
        <v>932</v>
      </c>
    </row>
    <row r="63" spans="1:3" x14ac:dyDescent="0.25">
      <c r="A63">
        <v>2</v>
      </c>
      <c r="B63" t="s">
        <v>123</v>
      </c>
      <c r="C63" t="s">
        <v>933</v>
      </c>
    </row>
    <row r="64" spans="1:3" x14ac:dyDescent="0.25">
      <c r="A64">
        <v>2</v>
      </c>
      <c r="B64" t="s">
        <v>123</v>
      </c>
      <c r="C64" t="s">
        <v>934</v>
      </c>
    </row>
    <row r="65" spans="1:3" x14ac:dyDescent="0.25">
      <c r="A65">
        <v>2</v>
      </c>
      <c r="B65" t="s">
        <v>123</v>
      </c>
      <c r="C65" t="s">
        <v>699</v>
      </c>
    </row>
    <row r="66" spans="1:3" x14ac:dyDescent="0.25">
      <c r="A66">
        <v>2</v>
      </c>
      <c r="B66" t="s">
        <v>123</v>
      </c>
      <c r="C66" t="s">
        <v>729</v>
      </c>
    </row>
    <row r="67" spans="1:3" x14ac:dyDescent="0.25">
      <c r="A67">
        <v>2</v>
      </c>
      <c r="B67" t="s">
        <v>123</v>
      </c>
      <c r="C67" t="s">
        <v>935</v>
      </c>
    </row>
    <row r="68" spans="1:3" x14ac:dyDescent="0.25">
      <c r="A68">
        <v>2</v>
      </c>
      <c r="B68" t="s">
        <v>123</v>
      </c>
      <c r="C68" t="s">
        <v>936</v>
      </c>
    </row>
    <row r="69" spans="1:3" x14ac:dyDescent="0.25">
      <c r="A69">
        <v>2</v>
      </c>
      <c r="B69" t="s">
        <v>123</v>
      </c>
      <c r="C69" t="s">
        <v>937</v>
      </c>
    </row>
    <row r="70" spans="1:3" x14ac:dyDescent="0.25">
      <c r="A70">
        <v>2</v>
      </c>
      <c r="B70" t="s">
        <v>123</v>
      </c>
      <c r="C70" t="s">
        <v>938</v>
      </c>
    </row>
    <row r="71" spans="1:3" x14ac:dyDescent="0.25">
      <c r="A71">
        <v>3</v>
      </c>
      <c r="B71" t="s">
        <v>951</v>
      </c>
      <c r="C71" t="s">
        <v>939</v>
      </c>
    </row>
    <row r="72" spans="1:3" x14ac:dyDescent="0.25">
      <c r="A72">
        <v>3</v>
      </c>
      <c r="B72" t="s">
        <v>951</v>
      </c>
      <c r="C72" t="s">
        <v>675</v>
      </c>
    </row>
    <row r="73" spans="1:3" x14ac:dyDescent="0.25">
      <c r="A73">
        <v>3</v>
      </c>
      <c r="B73" t="s">
        <v>951</v>
      </c>
      <c r="C73" t="s">
        <v>678</v>
      </c>
    </row>
    <row r="74" spans="1:3" x14ac:dyDescent="0.25">
      <c r="A74">
        <v>3</v>
      </c>
      <c r="B74" t="s">
        <v>951</v>
      </c>
      <c r="C74" t="s">
        <v>940</v>
      </c>
    </row>
    <row r="75" spans="1:3" x14ac:dyDescent="0.25">
      <c r="A75">
        <v>3</v>
      </c>
      <c r="B75" t="s">
        <v>951</v>
      </c>
      <c r="C75" t="s">
        <v>715</v>
      </c>
    </row>
    <row r="76" spans="1:3" x14ac:dyDescent="0.25">
      <c r="A76">
        <v>3</v>
      </c>
      <c r="B76" t="s">
        <v>951</v>
      </c>
      <c r="C76" t="s">
        <v>785</v>
      </c>
    </row>
    <row r="77" spans="1:3" x14ac:dyDescent="0.25">
      <c r="A77">
        <v>4</v>
      </c>
      <c r="B77" t="s">
        <v>952</v>
      </c>
      <c r="C77" t="s">
        <v>941</v>
      </c>
    </row>
    <row r="78" spans="1:3" x14ac:dyDescent="0.25">
      <c r="A78">
        <v>4</v>
      </c>
      <c r="B78" t="s">
        <v>952</v>
      </c>
      <c r="C78" t="s">
        <v>942</v>
      </c>
    </row>
    <row r="79" spans="1:3" x14ac:dyDescent="0.25">
      <c r="A79">
        <v>4</v>
      </c>
      <c r="B79" t="s">
        <v>952</v>
      </c>
      <c r="C79" t="s">
        <v>693</v>
      </c>
    </row>
    <row r="80" spans="1:3" x14ac:dyDescent="0.25">
      <c r="A80">
        <v>4</v>
      </c>
      <c r="B80" t="s">
        <v>952</v>
      </c>
      <c r="C80" t="s">
        <v>943</v>
      </c>
    </row>
    <row r="81" spans="1:3" x14ac:dyDescent="0.25">
      <c r="A81">
        <v>4</v>
      </c>
      <c r="B81" t="s">
        <v>952</v>
      </c>
      <c r="C81" t="s">
        <v>728</v>
      </c>
    </row>
    <row r="82" spans="1:3" x14ac:dyDescent="0.25">
      <c r="A82">
        <v>5</v>
      </c>
      <c r="B82" t="s">
        <v>953</v>
      </c>
      <c r="C82" t="s">
        <v>944</v>
      </c>
    </row>
    <row r="83" spans="1:3" x14ac:dyDescent="0.25">
      <c r="A83">
        <v>5</v>
      </c>
      <c r="B83" t="s">
        <v>953</v>
      </c>
      <c r="C83" t="s">
        <v>945</v>
      </c>
    </row>
    <row r="84" spans="1:3" x14ac:dyDescent="0.25">
      <c r="A84">
        <v>5</v>
      </c>
      <c r="B84" t="s">
        <v>953</v>
      </c>
      <c r="C84" t="s">
        <v>946</v>
      </c>
    </row>
    <row r="85" spans="1:3" x14ac:dyDescent="0.25">
      <c r="A85">
        <v>5</v>
      </c>
      <c r="B85" t="s">
        <v>953</v>
      </c>
      <c r="C85" t="s">
        <v>947</v>
      </c>
    </row>
    <row r="86" spans="1:3" x14ac:dyDescent="0.25">
      <c r="A86">
        <v>5</v>
      </c>
      <c r="B86" t="s">
        <v>953</v>
      </c>
      <c r="C86" t="s">
        <v>747</v>
      </c>
    </row>
  </sheetData>
  <hyperlinks>
    <hyperlink ref="A3" location="Contents!A1" display="Return to Contents" xr:uid="{1108D4C5-1D24-46E2-A565-DDA1886E4336}"/>
  </hyperlink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pageSetUpPr fitToPage="1"/>
  </sheetPr>
  <dimension ref="A2:Q103"/>
  <sheetViews>
    <sheetView zoomScaleNormal="100" workbookViewId="0"/>
  </sheetViews>
  <sheetFormatPr defaultColWidth="9.33203125" defaultRowHeight="13.2" x14ac:dyDescent="0.25"/>
  <cols>
    <col min="1" max="1" width="9.33203125" style="70"/>
    <col min="2" max="2" width="15.5546875" style="70" customWidth="1"/>
    <col min="3" max="15" width="9.33203125" style="70"/>
    <col min="16" max="16" width="20.5546875" style="70" customWidth="1"/>
    <col min="17" max="17" width="14.6640625" style="70" customWidth="1"/>
    <col min="18" max="16384" width="9.33203125" style="70"/>
  </cols>
  <sheetData>
    <row r="2" spans="1:17" ht="15.6" x14ac:dyDescent="0.3">
      <c r="A2" s="31" t="s">
        <v>968</v>
      </c>
    </row>
    <row r="3" spans="1:17" x14ac:dyDescent="0.25">
      <c r="A3" s="16" t="s">
        <v>15</v>
      </c>
    </row>
    <row r="4" spans="1:17" x14ac:dyDescent="0.25">
      <c r="B4" s="136"/>
      <c r="C4" s="136"/>
      <c r="D4" s="136"/>
      <c r="E4" s="136"/>
      <c r="F4" s="136"/>
      <c r="G4" s="136"/>
      <c r="H4" s="136"/>
      <c r="I4" s="136"/>
      <c r="J4" s="136"/>
    </row>
    <row r="5" spans="1:17" x14ac:dyDescent="0.25">
      <c r="B5" s="136"/>
      <c r="C5" s="136"/>
      <c r="D5" s="136"/>
      <c r="E5" s="136"/>
      <c r="F5" s="136"/>
      <c r="G5" s="136"/>
      <c r="H5" s="136"/>
      <c r="I5" s="136"/>
      <c r="J5" s="136"/>
      <c r="L5" s="89"/>
      <c r="P5" s="451" t="s">
        <v>329</v>
      </c>
      <c r="Q5" s="452"/>
    </row>
    <row r="6" spans="1:17" x14ac:dyDescent="0.25">
      <c r="B6" s="136"/>
      <c r="C6" s="136"/>
      <c r="D6" s="136"/>
      <c r="E6" s="136"/>
      <c r="F6" s="136"/>
      <c r="G6" s="136"/>
      <c r="H6" s="136"/>
      <c r="I6" s="136"/>
      <c r="J6" s="136"/>
      <c r="L6" s="89"/>
      <c r="P6" s="154" t="s">
        <v>17</v>
      </c>
      <c r="Q6" s="155" t="s">
        <v>289</v>
      </c>
    </row>
    <row r="7" spans="1:17" x14ac:dyDescent="0.25">
      <c r="B7" s="136"/>
      <c r="C7" s="136"/>
      <c r="D7" s="136"/>
      <c r="E7" s="136"/>
      <c r="F7" s="136"/>
      <c r="G7" s="136"/>
      <c r="H7" s="136"/>
      <c r="I7" s="136"/>
      <c r="J7" s="136"/>
      <c r="P7" s="156" t="s">
        <v>18</v>
      </c>
      <c r="Q7" s="134"/>
    </row>
    <row r="8" spans="1:17" x14ac:dyDescent="0.25">
      <c r="B8" s="136"/>
      <c r="C8" s="136"/>
      <c r="D8" s="136"/>
      <c r="E8" s="136"/>
      <c r="F8" s="136"/>
      <c r="G8" s="136"/>
      <c r="H8" s="136"/>
      <c r="I8" s="136"/>
      <c r="J8" s="136"/>
      <c r="P8" s="156" t="s">
        <v>19</v>
      </c>
      <c r="Q8" s="134" t="s">
        <v>290</v>
      </c>
    </row>
    <row r="9" spans="1:17" x14ac:dyDescent="0.25">
      <c r="B9" s="136"/>
      <c r="C9" s="136"/>
      <c r="D9" s="136"/>
      <c r="E9" s="136"/>
      <c r="F9" s="136"/>
      <c r="G9" s="136"/>
      <c r="H9" s="136"/>
      <c r="I9" s="136"/>
      <c r="J9" s="136"/>
      <c r="P9" s="156" t="s">
        <v>20</v>
      </c>
      <c r="Q9" s="134" t="s">
        <v>291</v>
      </c>
    </row>
    <row r="10" spans="1:17" x14ac:dyDescent="0.25">
      <c r="B10" s="136"/>
      <c r="C10" s="136"/>
      <c r="D10" s="136"/>
      <c r="E10" s="136"/>
      <c r="F10" s="136"/>
      <c r="G10" s="136"/>
      <c r="H10" s="136"/>
      <c r="I10" s="136"/>
      <c r="J10" s="136"/>
      <c r="P10" s="156" t="s">
        <v>21</v>
      </c>
      <c r="Q10" s="134" t="s">
        <v>292</v>
      </c>
    </row>
    <row r="11" spans="1:17" x14ac:dyDescent="0.25">
      <c r="B11" s="136"/>
      <c r="C11" s="136"/>
      <c r="D11" s="136"/>
      <c r="E11" s="136"/>
      <c r="F11" s="136"/>
      <c r="G11" s="136"/>
      <c r="H11" s="136"/>
      <c r="I11" s="136"/>
      <c r="J11" s="136"/>
      <c r="P11" s="157" t="s">
        <v>288</v>
      </c>
      <c r="Q11" s="134"/>
    </row>
    <row r="12" spans="1:17" x14ac:dyDescent="0.25">
      <c r="B12" s="136"/>
      <c r="C12" s="136"/>
      <c r="D12" s="136"/>
      <c r="E12" s="136"/>
      <c r="F12" s="136"/>
      <c r="G12" s="136"/>
      <c r="H12" s="136"/>
      <c r="I12" s="136"/>
      <c r="J12" s="136"/>
      <c r="P12" s="156" t="s">
        <v>24</v>
      </c>
      <c r="Q12" s="134" t="s">
        <v>293</v>
      </c>
    </row>
    <row r="13" spans="1:17" x14ac:dyDescent="0.25">
      <c r="B13" s="136"/>
      <c r="C13" s="136"/>
      <c r="D13" s="136"/>
      <c r="E13" s="136"/>
      <c r="F13" s="136"/>
      <c r="G13" s="136"/>
      <c r="H13" s="136"/>
      <c r="I13" s="136"/>
      <c r="J13" s="136"/>
      <c r="P13" s="156" t="s">
        <v>22</v>
      </c>
      <c r="Q13" s="134" t="s">
        <v>294</v>
      </c>
    </row>
    <row r="14" spans="1:17" x14ac:dyDescent="0.25">
      <c r="B14" s="136"/>
      <c r="C14" s="136"/>
      <c r="D14" s="136"/>
      <c r="E14" s="136"/>
      <c r="F14" s="136"/>
      <c r="G14" s="136"/>
      <c r="H14" s="136"/>
      <c r="I14" s="136"/>
      <c r="J14" s="136"/>
      <c r="P14" s="156" t="s">
        <v>23</v>
      </c>
      <c r="Q14" s="134" t="s">
        <v>295</v>
      </c>
    </row>
    <row r="15" spans="1:17" x14ac:dyDescent="0.25">
      <c r="B15" s="136"/>
      <c r="C15" s="136"/>
      <c r="D15" s="136"/>
      <c r="E15" s="136"/>
      <c r="F15" s="136"/>
      <c r="G15" s="136"/>
      <c r="H15" s="136"/>
      <c r="I15" s="136"/>
      <c r="J15" s="136"/>
      <c r="P15" s="156" t="s">
        <v>32</v>
      </c>
      <c r="Q15" s="134" t="s">
        <v>296</v>
      </c>
    </row>
    <row r="16" spans="1:17" x14ac:dyDescent="0.25">
      <c r="B16" s="136"/>
      <c r="C16" s="136"/>
      <c r="D16" s="136"/>
      <c r="E16" s="136"/>
      <c r="F16" s="136"/>
      <c r="G16" s="136"/>
      <c r="H16" s="136"/>
      <c r="I16" s="136"/>
      <c r="J16" s="136"/>
      <c r="P16" s="156" t="s">
        <v>25</v>
      </c>
      <c r="Q16" s="134"/>
    </row>
    <row r="17" spans="2:17" x14ac:dyDescent="0.25">
      <c r="B17" s="136"/>
      <c r="C17" s="136"/>
      <c r="D17" s="136"/>
      <c r="E17" s="136"/>
      <c r="F17" s="136"/>
      <c r="G17" s="136"/>
      <c r="H17" s="136"/>
      <c r="I17" s="136"/>
      <c r="J17" s="136"/>
      <c r="P17" s="156" t="s">
        <v>26</v>
      </c>
      <c r="Q17" s="134" t="s">
        <v>297</v>
      </c>
    </row>
    <row r="18" spans="2:17" x14ac:dyDescent="0.25">
      <c r="B18" s="136"/>
      <c r="C18" s="136"/>
      <c r="D18" s="136"/>
      <c r="E18" s="136"/>
      <c r="F18" s="136"/>
      <c r="G18" s="136"/>
      <c r="H18" s="136"/>
      <c r="I18" s="136"/>
      <c r="J18" s="136"/>
      <c r="P18" s="156" t="s">
        <v>27</v>
      </c>
      <c r="Q18" s="134" t="s">
        <v>298</v>
      </c>
    </row>
    <row r="19" spans="2:17" x14ac:dyDescent="0.25">
      <c r="B19" s="136"/>
      <c r="C19" s="136"/>
      <c r="D19" s="136"/>
      <c r="E19" s="136"/>
      <c r="F19" s="136"/>
      <c r="G19" s="136"/>
      <c r="H19" s="136"/>
      <c r="I19" s="136"/>
      <c r="J19" s="136"/>
      <c r="P19" s="156" t="s">
        <v>28</v>
      </c>
      <c r="Q19" s="134" t="s">
        <v>299</v>
      </c>
    </row>
    <row r="20" spans="2:17" x14ac:dyDescent="0.25">
      <c r="B20" s="136"/>
      <c r="C20" s="136"/>
      <c r="D20" s="136"/>
      <c r="E20" s="136"/>
      <c r="F20" s="136"/>
      <c r="G20" s="136"/>
      <c r="H20" s="136"/>
      <c r="I20" s="136"/>
      <c r="J20" s="136"/>
      <c r="P20" s="156" t="s">
        <v>29</v>
      </c>
      <c r="Q20" s="134" t="s">
        <v>300</v>
      </c>
    </row>
    <row r="21" spans="2:17" x14ac:dyDescent="0.25">
      <c r="B21" s="136"/>
      <c r="C21" s="136"/>
      <c r="D21" s="136"/>
      <c r="E21" s="136"/>
      <c r="F21" s="136"/>
      <c r="G21" s="136"/>
      <c r="H21" s="136"/>
      <c r="I21" s="136"/>
      <c r="J21" s="136"/>
      <c r="P21" s="156" t="s">
        <v>30</v>
      </c>
      <c r="Q21" s="134"/>
    </row>
    <row r="22" spans="2:17" x14ac:dyDescent="0.25">
      <c r="B22" s="136"/>
      <c r="C22" s="136"/>
      <c r="D22" s="136"/>
      <c r="E22" s="136"/>
      <c r="F22" s="136"/>
      <c r="G22" s="136"/>
      <c r="H22" s="136"/>
      <c r="I22" s="136"/>
      <c r="J22" s="136"/>
      <c r="P22" s="158" t="s">
        <v>31</v>
      </c>
      <c r="Q22" s="135" t="s">
        <v>278</v>
      </c>
    </row>
    <row r="23" spans="2:17" x14ac:dyDescent="0.25">
      <c r="B23" s="136"/>
      <c r="C23" s="136"/>
      <c r="D23" s="136"/>
      <c r="E23" s="136"/>
      <c r="F23" s="136"/>
      <c r="G23" s="136"/>
      <c r="H23" s="136"/>
      <c r="I23" s="136"/>
      <c r="J23" s="136"/>
    </row>
    <row r="24" spans="2:17" x14ac:dyDescent="0.25">
      <c r="B24" s="136"/>
      <c r="C24" s="136"/>
      <c r="D24" s="136"/>
      <c r="E24" s="136"/>
      <c r="F24" s="136"/>
      <c r="G24" s="136"/>
      <c r="H24" s="136"/>
      <c r="I24" s="136"/>
      <c r="J24" s="136"/>
    </row>
    <row r="25" spans="2:17" x14ac:dyDescent="0.25">
      <c r="B25" s="136"/>
      <c r="C25" s="136"/>
      <c r="D25" s="136"/>
      <c r="E25" s="136"/>
      <c r="F25" s="136"/>
      <c r="G25" s="136"/>
      <c r="H25" s="136"/>
      <c r="I25" s="136"/>
      <c r="J25" s="136"/>
    </row>
    <row r="26" spans="2:17" x14ac:dyDescent="0.25">
      <c r="B26" s="116"/>
      <c r="C26" s="119"/>
      <c r="D26" s="450" t="s">
        <v>457</v>
      </c>
      <c r="E26" s="450"/>
      <c r="F26" s="450"/>
      <c r="G26" s="450"/>
      <c r="H26" s="117"/>
      <c r="I26" s="118" t="s">
        <v>962</v>
      </c>
      <c r="J26" s="184"/>
      <c r="K26" s="118"/>
      <c r="L26" s="118"/>
    </row>
    <row r="27" spans="2:17" x14ac:dyDescent="0.25">
      <c r="B27" s="119" t="s">
        <v>16</v>
      </c>
      <c r="C27" s="119">
        <v>2023</v>
      </c>
      <c r="D27" s="119">
        <v>2024</v>
      </c>
      <c r="E27" s="119">
        <v>2025</v>
      </c>
      <c r="F27" s="119">
        <v>2026</v>
      </c>
      <c r="G27" s="119">
        <v>2027</v>
      </c>
      <c r="H27" s="119"/>
      <c r="I27" s="119">
        <v>2024</v>
      </c>
      <c r="J27" s="119">
        <v>2025</v>
      </c>
      <c r="K27" s="119">
        <v>2026</v>
      </c>
      <c r="L27" s="119">
        <v>2027</v>
      </c>
    </row>
    <row r="28" spans="2:17" x14ac:dyDescent="0.25">
      <c r="B28" s="120" t="s">
        <v>17</v>
      </c>
      <c r="C28" s="114">
        <v>28.511460822</v>
      </c>
      <c r="D28" s="114">
        <v>28.430682786999999</v>
      </c>
      <c r="E28" s="114">
        <v>29.263955616000001</v>
      </c>
      <c r="F28" s="114">
        <v>25.244604319</v>
      </c>
      <c r="G28" s="114">
        <v>29.363090634999999</v>
      </c>
      <c r="H28" s="121"/>
      <c r="I28" s="122">
        <f>D28-C28</f>
        <v>-8.077803500000158E-2</v>
      </c>
      <c r="J28" s="122">
        <f>E28-D28</f>
        <v>0.83327282900000199</v>
      </c>
      <c r="K28" s="122">
        <f>F28-E28</f>
        <v>-4.019351297</v>
      </c>
      <c r="L28" s="122">
        <f>G28-F28</f>
        <v>4.1184863159999985</v>
      </c>
    </row>
    <row r="29" spans="2:17" x14ac:dyDescent="0.25">
      <c r="B29" s="120" t="s">
        <v>18</v>
      </c>
      <c r="C29" s="121">
        <f>SUM(C30:C32)</f>
        <v>29.859965605799999</v>
      </c>
      <c r="D29" s="121">
        <f>SUM(D30:D32)</f>
        <v>30.850692554299997</v>
      </c>
      <c r="E29" s="121">
        <f>SUM(E30:E32)</f>
        <v>31.754560610599999</v>
      </c>
      <c r="F29" s="121">
        <f>SUM(F30:F32)</f>
        <v>32.262966526299998</v>
      </c>
      <c r="G29" s="121">
        <f>SUM(G30:G32)</f>
        <v>33.218619549499998</v>
      </c>
      <c r="H29" s="121"/>
      <c r="I29" s="122">
        <f t="shared" ref="I29:L44" si="0">D29-C29</f>
        <v>0.99072694849999721</v>
      </c>
      <c r="J29" s="122">
        <f t="shared" si="0"/>
        <v>0.90386805630000211</v>
      </c>
      <c r="K29" s="122">
        <f t="shared" si="0"/>
        <v>0.50840591569999916</v>
      </c>
      <c r="L29" s="122">
        <f t="shared" si="0"/>
        <v>0.95565302320000001</v>
      </c>
    </row>
    <row r="30" spans="2:17" x14ac:dyDescent="0.25">
      <c r="B30" s="120" t="s">
        <v>19</v>
      </c>
      <c r="C30" s="114">
        <v>5.7593008219000001</v>
      </c>
      <c r="D30" s="114">
        <v>5.9966950819999996</v>
      </c>
      <c r="E30" s="114">
        <v>6.2737904110000002</v>
      </c>
      <c r="F30" s="114">
        <v>6.3567341533999997</v>
      </c>
      <c r="G30" s="114">
        <v>6.4728277128</v>
      </c>
      <c r="H30" s="121"/>
      <c r="I30" s="122">
        <f t="shared" si="0"/>
        <v>0.23739426009999942</v>
      </c>
      <c r="J30" s="122">
        <f t="shared" si="0"/>
        <v>0.27709532900000067</v>
      </c>
      <c r="K30" s="122">
        <f t="shared" si="0"/>
        <v>8.2943742399999465E-2</v>
      </c>
      <c r="L30" s="122">
        <f t="shared" si="0"/>
        <v>0.11609355940000032</v>
      </c>
    </row>
    <row r="31" spans="2:17" x14ac:dyDescent="0.25">
      <c r="B31" s="120" t="s">
        <v>20</v>
      </c>
      <c r="C31" s="114">
        <v>2.1192210959</v>
      </c>
      <c r="D31" s="114">
        <v>2.0103991802999999</v>
      </c>
      <c r="E31" s="114">
        <v>1.8692136986000001</v>
      </c>
      <c r="F31" s="114">
        <v>1.8041846259000001</v>
      </c>
      <c r="G31" s="114">
        <v>1.7356639496999999</v>
      </c>
      <c r="H31" s="121"/>
      <c r="I31" s="122">
        <f t="shared" si="0"/>
        <v>-0.1088219156000001</v>
      </c>
      <c r="J31" s="122">
        <f t="shared" si="0"/>
        <v>-0.14118548169999978</v>
      </c>
      <c r="K31" s="122">
        <f t="shared" si="0"/>
        <v>-6.5029072700000023E-2</v>
      </c>
      <c r="L31" s="122">
        <f t="shared" si="0"/>
        <v>-6.852067620000013E-2</v>
      </c>
    </row>
    <row r="32" spans="2:17" x14ac:dyDescent="0.25">
      <c r="B32" s="120" t="s">
        <v>21</v>
      </c>
      <c r="C32" s="114">
        <v>21.981443687999999</v>
      </c>
      <c r="D32" s="114">
        <v>22.843598291999999</v>
      </c>
      <c r="E32" s="114">
        <v>23.611556500999999</v>
      </c>
      <c r="F32" s="114">
        <v>24.102047747</v>
      </c>
      <c r="G32" s="114">
        <v>25.010127886999999</v>
      </c>
      <c r="H32" s="121"/>
      <c r="I32" s="122">
        <f t="shared" si="0"/>
        <v>0.86215460400000055</v>
      </c>
      <c r="J32" s="122">
        <f t="shared" si="0"/>
        <v>0.76795820899999967</v>
      </c>
      <c r="K32" s="122">
        <f t="shared" si="0"/>
        <v>0.49049124600000127</v>
      </c>
      <c r="L32" s="122">
        <f t="shared" si="0"/>
        <v>0.90808013999999915</v>
      </c>
    </row>
    <row r="33" spans="2:12" x14ac:dyDescent="0.25">
      <c r="B33" s="122" t="s">
        <v>288</v>
      </c>
      <c r="C33" s="121">
        <f>SUM(C34:C37)</f>
        <v>13.761402466189999</v>
      </c>
      <c r="D33" s="121">
        <f>SUM(D34:D37)</f>
        <v>13.307315573650001</v>
      </c>
      <c r="E33" s="121">
        <f>SUM(E34:E37)</f>
        <v>13.52462137022</v>
      </c>
      <c r="F33" s="121">
        <f>SUM(F34:F37)</f>
        <v>13.347659333400001</v>
      </c>
      <c r="G33" s="121">
        <f>SUM(G34:G37)</f>
        <v>13.599104098970001</v>
      </c>
      <c r="H33" s="121"/>
      <c r="I33" s="122">
        <f t="shared" si="0"/>
        <v>-0.45408689253999768</v>
      </c>
      <c r="J33" s="122">
        <f t="shared" si="0"/>
        <v>0.21730579656999893</v>
      </c>
      <c r="K33" s="122">
        <f t="shared" si="0"/>
        <v>-0.17696203681999911</v>
      </c>
      <c r="L33" s="122">
        <f t="shared" si="0"/>
        <v>0.25144476556999962</v>
      </c>
    </row>
    <row r="34" spans="2:12" x14ac:dyDescent="0.25">
      <c r="B34" s="120" t="s">
        <v>24</v>
      </c>
      <c r="C34" s="114">
        <v>10.906653972999999</v>
      </c>
      <c r="D34" s="114">
        <v>10.533067213000001</v>
      </c>
      <c r="E34" s="114">
        <v>10.534363561999999</v>
      </c>
      <c r="F34" s="114">
        <v>10.464554720000001</v>
      </c>
      <c r="G34" s="114">
        <v>10.646690672</v>
      </c>
      <c r="H34" s="121"/>
      <c r="I34" s="122">
        <f t="shared" si="0"/>
        <v>-0.37358675999999846</v>
      </c>
      <c r="J34" s="122">
        <f>E34-D34</f>
        <v>1.2963489999986422E-3</v>
      </c>
      <c r="K34" s="122">
        <f>F34-E34</f>
        <v>-6.9808841999998705E-2</v>
      </c>
      <c r="L34" s="122">
        <f>G34-F34</f>
        <v>0.18213595199999943</v>
      </c>
    </row>
    <row r="35" spans="2:12" x14ac:dyDescent="0.25">
      <c r="B35" s="120" t="s">
        <v>22</v>
      </c>
      <c r="C35" s="114">
        <v>0.62296958903999999</v>
      </c>
      <c r="D35" s="114">
        <v>0.59691639344000003</v>
      </c>
      <c r="E35" s="114">
        <v>0.56639123288000004</v>
      </c>
      <c r="F35" s="114">
        <v>0.53702746025000003</v>
      </c>
      <c r="G35" s="114">
        <v>0.53712084754</v>
      </c>
      <c r="H35" s="121"/>
      <c r="I35" s="122">
        <f t="shared" si="0"/>
        <v>-2.6053195599999968E-2</v>
      </c>
      <c r="J35" s="122">
        <f t="shared" si="0"/>
        <v>-3.0525160559999986E-2</v>
      </c>
      <c r="K35" s="122">
        <f t="shared" si="0"/>
        <v>-2.9363772630000007E-2</v>
      </c>
      <c r="L35" s="122">
        <f t="shared" si="0"/>
        <v>9.3387289999968814E-5</v>
      </c>
    </row>
    <row r="36" spans="2:12" x14ac:dyDescent="0.25">
      <c r="B36" s="120" t="s">
        <v>23</v>
      </c>
      <c r="C36" s="114">
        <v>1.9572704110000001</v>
      </c>
      <c r="D36" s="114">
        <v>1.9028409836</v>
      </c>
      <c r="E36" s="114">
        <v>2.1494079452000001</v>
      </c>
      <c r="F36" s="114">
        <v>2.0715086489000001</v>
      </c>
      <c r="G36" s="114">
        <v>2.1406702105000002</v>
      </c>
      <c r="H36" s="121"/>
      <c r="I36" s="122">
        <f t="shared" si="0"/>
        <v>-5.4429427400000119E-2</v>
      </c>
      <c r="J36" s="122">
        <f t="shared" si="0"/>
        <v>0.24656696160000013</v>
      </c>
      <c r="K36" s="122">
        <f t="shared" si="0"/>
        <v>-7.7899296300000032E-2</v>
      </c>
      <c r="L36" s="122">
        <f t="shared" si="0"/>
        <v>6.9161561600000088E-2</v>
      </c>
    </row>
    <row r="37" spans="2:12" x14ac:dyDescent="0.25">
      <c r="B37" s="120" t="s">
        <v>32</v>
      </c>
      <c r="C37" s="114">
        <v>0.27450849314999998</v>
      </c>
      <c r="D37" s="114">
        <v>0.27449098361000002</v>
      </c>
      <c r="E37" s="114">
        <v>0.27445863013999999</v>
      </c>
      <c r="F37" s="114">
        <v>0.27456850425000001</v>
      </c>
      <c r="G37" s="114">
        <v>0.27462236893000003</v>
      </c>
      <c r="H37" s="121"/>
      <c r="I37" s="122">
        <f t="shared" si="0"/>
        <v>-1.75095399999603E-5</v>
      </c>
      <c r="J37" s="122">
        <f t="shared" si="0"/>
        <v>-3.2353470000023865E-5</v>
      </c>
      <c r="K37" s="122">
        <f t="shared" si="0"/>
        <v>1.098741100000189E-4</v>
      </c>
      <c r="L37" s="122">
        <f t="shared" si="0"/>
        <v>5.3864680000015319E-5</v>
      </c>
    </row>
    <row r="38" spans="2:12" x14ac:dyDescent="0.25">
      <c r="B38" s="120" t="s">
        <v>25</v>
      </c>
      <c r="C38" s="121">
        <f>SUM(C39:C42)</f>
        <v>6.2377890410699992</v>
      </c>
      <c r="D38" s="121">
        <f>SUM(D39:D42)</f>
        <v>6.29946010925</v>
      </c>
      <c r="E38" s="121">
        <f>SUM(E39:E42)</f>
        <v>6.7352446575800009</v>
      </c>
      <c r="F38" s="121">
        <f>SUM(F39:F42)</f>
        <v>7.1938406126199999</v>
      </c>
      <c r="G38" s="121">
        <f>SUM(G39:G42)</f>
        <v>7.4245208416599997</v>
      </c>
      <c r="H38" s="121"/>
      <c r="I38" s="122">
        <f t="shared" si="0"/>
        <v>6.1671068180000788E-2</v>
      </c>
      <c r="J38" s="122">
        <f t="shared" si="0"/>
        <v>0.43578454833000091</v>
      </c>
      <c r="K38" s="122">
        <f t="shared" si="0"/>
        <v>0.45859595503999895</v>
      </c>
      <c r="L38" s="122">
        <f t="shared" si="0"/>
        <v>0.23068022903999985</v>
      </c>
    </row>
    <row r="39" spans="2:12" x14ac:dyDescent="0.25">
      <c r="B39" s="120" t="s">
        <v>26</v>
      </c>
      <c r="C39" s="114">
        <v>0.81886520547999997</v>
      </c>
      <c r="D39" s="114">
        <v>0.89169480873999996</v>
      </c>
      <c r="E39" s="114">
        <v>0.98332712329000005</v>
      </c>
      <c r="F39" s="114">
        <v>1.0713811016000001</v>
      </c>
      <c r="G39" s="114">
        <v>1.1277789117000001</v>
      </c>
      <c r="H39" s="121"/>
      <c r="I39" s="122">
        <f t="shared" si="0"/>
        <v>7.2829603259999987E-2</v>
      </c>
      <c r="J39" s="122">
        <f t="shared" si="0"/>
        <v>9.1632314550000094E-2</v>
      </c>
      <c r="K39" s="122">
        <f t="shared" si="0"/>
        <v>8.8053978310000058E-2</v>
      </c>
      <c r="L39" s="122">
        <f t="shared" si="0"/>
        <v>5.6397810100000001E-2</v>
      </c>
    </row>
    <row r="40" spans="2:12" x14ac:dyDescent="0.25">
      <c r="B40" s="120" t="s">
        <v>27</v>
      </c>
      <c r="C40" s="114">
        <v>4.2815887670999997</v>
      </c>
      <c r="D40" s="114">
        <v>4.2768696721000001</v>
      </c>
      <c r="E40" s="114">
        <v>4.6548473973000002</v>
      </c>
      <c r="F40" s="114">
        <v>5.0511521845000003</v>
      </c>
      <c r="G40" s="114">
        <v>5.220389741</v>
      </c>
      <c r="H40" s="121"/>
      <c r="I40" s="122">
        <f t="shared" si="0"/>
        <v>-4.7190949999995624E-3</v>
      </c>
      <c r="J40" s="122">
        <f t="shared" si="0"/>
        <v>0.37797772520000006</v>
      </c>
      <c r="K40" s="122">
        <f t="shared" si="0"/>
        <v>0.39630478720000006</v>
      </c>
      <c r="L40" s="122">
        <f t="shared" si="0"/>
        <v>0.16923755649999972</v>
      </c>
    </row>
    <row r="41" spans="2:12" x14ac:dyDescent="0.25">
      <c r="B41" s="120" t="s">
        <v>28</v>
      </c>
      <c r="C41" s="114">
        <v>0.80797698630000003</v>
      </c>
      <c r="D41" s="114">
        <v>0.80299535518999998</v>
      </c>
      <c r="E41" s="114">
        <v>0.77681863013999997</v>
      </c>
      <c r="F41" s="114">
        <v>0.76194578033000004</v>
      </c>
      <c r="G41" s="114">
        <v>0.76549022698000002</v>
      </c>
      <c r="H41" s="121"/>
      <c r="I41" s="122">
        <f t="shared" si="0"/>
        <v>-4.981631110000051E-3</v>
      </c>
      <c r="J41" s="122">
        <f t="shared" si="0"/>
        <v>-2.6176725050000016E-2</v>
      </c>
      <c r="K41" s="122">
        <f t="shared" si="0"/>
        <v>-1.4872849809999922E-2</v>
      </c>
      <c r="L41" s="122">
        <f t="shared" si="0"/>
        <v>3.5444466499999772E-3</v>
      </c>
    </row>
    <row r="42" spans="2:12" x14ac:dyDescent="0.25">
      <c r="B42" s="120" t="s">
        <v>29</v>
      </c>
      <c r="C42" s="114">
        <v>0.32935808219000001</v>
      </c>
      <c r="D42" s="114">
        <v>0.32790027321999998</v>
      </c>
      <c r="E42" s="114">
        <v>0.32025150684999998</v>
      </c>
      <c r="F42" s="114">
        <v>0.30936154619</v>
      </c>
      <c r="G42" s="114">
        <v>0.31086196197999999</v>
      </c>
      <c r="H42" s="121"/>
      <c r="I42" s="122">
        <f t="shared" si="0"/>
        <v>-1.4578089700000296E-3</v>
      </c>
      <c r="J42" s="122">
        <f t="shared" si="0"/>
        <v>-7.6487663700000041E-3</v>
      </c>
      <c r="K42" s="122">
        <f t="shared" si="0"/>
        <v>-1.0889960659999975E-2</v>
      </c>
      <c r="L42" s="122">
        <f t="shared" si="0"/>
        <v>1.500415789999987E-3</v>
      </c>
    </row>
    <row r="43" spans="2:12" x14ac:dyDescent="0.25">
      <c r="B43" s="120" t="s">
        <v>30</v>
      </c>
      <c r="C43" s="121">
        <f>C44-C28-C29-C33-C38</f>
        <v>24.32652888494</v>
      </c>
      <c r="D43" s="121">
        <f>D44-D28-D29-D33-D38</f>
        <v>24.466418575800013</v>
      </c>
      <c r="E43" s="121">
        <f>E44-E28-E29-E33-E38</f>
        <v>25.072515005599996</v>
      </c>
      <c r="F43" s="121">
        <f>F44-F28-F29-F33-F38</f>
        <v>23.547769188679993</v>
      </c>
      <c r="G43" s="121">
        <f>G44-G28-G29-G33-G38</f>
        <v>25.892612944870017</v>
      </c>
      <c r="H43" s="121"/>
      <c r="I43" s="122">
        <f t="shared" si="0"/>
        <v>0.13988969086001291</v>
      </c>
      <c r="J43" s="122">
        <f t="shared" ref="J43:L44" si="1">E43-D43</f>
        <v>0.60609642979998313</v>
      </c>
      <c r="K43" s="122">
        <f t="shared" si="1"/>
        <v>-1.524745816920003</v>
      </c>
      <c r="L43" s="122">
        <f t="shared" si="1"/>
        <v>2.3448437561900235</v>
      </c>
    </row>
    <row r="44" spans="2:12" x14ac:dyDescent="0.25">
      <c r="B44" s="123" t="s">
        <v>31</v>
      </c>
      <c r="C44" s="125">
        <v>102.69714682</v>
      </c>
      <c r="D44" s="125">
        <v>103.3545696</v>
      </c>
      <c r="E44" s="125">
        <v>106.35089726</v>
      </c>
      <c r="F44" s="125">
        <v>101.59683998</v>
      </c>
      <c r="G44" s="125">
        <v>109.49794807000001</v>
      </c>
      <c r="H44" s="124"/>
      <c r="I44" s="146">
        <f t="shared" si="0"/>
        <v>0.65742278000000454</v>
      </c>
      <c r="J44" s="146">
        <f t="shared" si="1"/>
        <v>2.9963276599999915</v>
      </c>
      <c r="K44" s="146">
        <f t="shared" si="1"/>
        <v>-4.7540572799999978</v>
      </c>
      <c r="L44" s="146">
        <f t="shared" si="1"/>
        <v>7.9011080900000081</v>
      </c>
    </row>
    <row r="45" spans="2:12" x14ac:dyDescent="0.25">
      <c r="B45" s="120"/>
      <c r="C45" s="114"/>
      <c r="D45" s="114"/>
      <c r="E45" s="114"/>
      <c r="H45" s="121"/>
      <c r="I45" s="121"/>
      <c r="J45" s="121"/>
      <c r="K45" s="121"/>
      <c r="L45" s="121"/>
    </row>
    <row r="46" spans="2:12" x14ac:dyDescent="0.25">
      <c r="B46" s="260" t="s">
        <v>998</v>
      </c>
    </row>
    <row r="47" spans="2:12" x14ac:dyDescent="0.25">
      <c r="B47" s="260"/>
    </row>
    <row r="48" spans="2:12" x14ac:dyDescent="0.25">
      <c r="B48" s="260"/>
    </row>
    <row r="49" spans="1:6" ht="26.4" x14ac:dyDescent="0.25">
      <c r="A49" s="109"/>
      <c r="B49" s="109"/>
      <c r="C49" s="341" t="s">
        <v>433</v>
      </c>
      <c r="D49" s="341" t="s">
        <v>434</v>
      </c>
      <c r="E49" s="378" t="s">
        <v>208</v>
      </c>
      <c r="F49" s="378" t="s">
        <v>442</v>
      </c>
    </row>
    <row r="50" spans="1:6" ht="14.4" x14ac:dyDescent="0.3">
      <c r="A50" s="21">
        <f>+YEAR(B50)</f>
        <v>2024</v>
      </c>
      <c r="B50" s="95">
        <v>45292</v>
      </c>
      <c r="C50" s="96">
        <v>101.70135066</v>
      </c>
      <c r="D50" s="74" t="e">
        <v>#N/A</v>
      </c>
      <c r="E50" s="97"/>
      <c r="F50" s="377">
        <v>101.70135066</v>
      </c>
    </row>
    <row r="51" spans="1:6" ht="14.4" x14ac:dyDescent="0.3">
      <c r="A51" s="21">
        <f t="shared" ref="A51:A91" si="2">+YEAR(B51)</f>
        <v>2024</v>
      </c>
      <c r="B51" s="95">
        <v>45323</v>
      </c>
      <c r="C51" s="96">
        <v>102.95329959</v>
      </c>
      <c r="D51" s="74" t="e">
        <v>#N/A</v>
      </c>
      <c r="E51" s="104">
        <f t="shared" ref="E51:E60" si="3">AVERAGEIF($A$34:$A$97,A51,$F$34:$F$97)</f>
        <v>103.35275312499998</v>
      </c>
      <c r="F51" s="377">
        <v>102.95329959</v>
      </c>
    </row>
    <row r="52" spans="1:6" ht="14.4" x14ac:dyDescent="0.3">
      <c r="A52" s="21">
        <f t="shared" si="2"/>
        <v>2024</v>
      </c>
      <c r="B52" s="95">
        <v>45352</v>
      </c>
      <c r="C52" s="96">
        <v>103.75889845</v>
      </c>
      <c r="D52" s="74" t="e">
        <v>#N/A</v>
      </c>
      <c r="E52" s="104">
        <f t="shared" si="3"/>
        <v>103.35275312499998</v>
      </c>
      <c r="F52" s="377">
        <v>103.75889845</v>
      </c>
    </row>
    <row r="53" spans="1:6" ht="14.4" x14ac:dyDescent="0.3">
      <c r="A53" s="21">
        <f t="shared" si="2"/>
        <v>2024</v>
      </c>
      <c r="B53" s="95">
        <v>45383</v>
      </c>
      <c r="C53" s="96">
        <v>103.64277321</v>
      </c>
      <c r="D53" s="74" t="e">
        <v>#N/A</v>
      </c>
      <c r="E53" s="104">
        <f t="shared" si="3"/>
        <v>103.35275312499998</v>
      </c>
      <c r="F53" s="377">
        <v>103.64277321</v>
      </c>
    </row>
    <row r="54" spans="1:6" ht="14.4" x14ac:dyDescent="0.3">
      <c r="A54" s="21">
        <f t="shared" si="2"/>
        <v>2024</v>
      </c>
      <c r="B54" s="95">
        <v>45413</v>
      </c>
      <c r="C54" s="96">
        <v>103.27851913000001</v>
      </c>
      <c r="D54" s="74" t="e">
        <v>#N/A</v>
      </c>
      <c r="E54" s="104">
        <f t="shared" si="3"/>
        <v>103.35275312499998</v>
      </c>
      <c r="F54" s="377">
        <v>103.27851913000001</v>
      </c>
    </row>
    <row r="55" spans="1:6" ht="14.4" x14ac:dyDescent="0.3">
      <c r="A55" s="21">
        <f t="shared" si="2"/>
        <v>2024</v>
      </c>
      <c r="B55" s="95">
        <v>45444</v>
      </c>
      <c r="C55" s="96">
        <v>103.26742539</v>
      </c>
      <c r="D55" s="74" t="e">
        <v>#N/A</v>
      </c>
      <c r="E55" s="104">
        <f t="shared" si="3"/>
        <v>103.35275312499998</v>
      </c>
      <c r="F55" s="377">
        <v>103.26742539</v>
      </c>
    </row>
    <row r="56" spans="1:6" ht="14.4" x14ac:dyDescent="0.3">
      <c r="A56" s="21">
        <f t="shared" si="2"/>
        <v>2024</v>
      </c>
      <c r="B56" s="95">
        <v>45474</v>
      </c>
      <c r="C56" s="96">
        <v>103.37317931</v>
      </c>
      <c r="D56" s="74" t="e">
        <v>#N/A</v>
      </c>
      <c r="E56" s="104">
        <f t="shared" si="3"/>
        <v>103.35275312499998</v>
      </c>
      <c r="F56" s="377">
        <v>103.37317931</v>
      </c>
    </row>
    <row r="57" spans="1:6" ht="14.4" x14ac:dyDescent="0.3">
      <c r="A57" s="21">
        <f t="shared" si="2"/>
        <v>2024</v>
      </c>
      <c r="B57" s="95">
        <v>45505</v>
      </c>
      <c r="C57" s="96">
        <v>103.75630099999999</v>
      </c>
      <c r="D57" s="74" t="e">
        <v>#N/A</v>
      </c>
      <c r="E57" s="104">
        <f t="shared" si="3"/>
        <v>103.35275312499998</v>
      </c>
      <c r="F57" s="377">
        <v>103.75630099999999</v>
      </c>
    </row>
    <row r="58" spans="1:6" ht="14.4" x14ac:dyDescent="0.3">
      <c r="A58" s="21">
        <f t="shared" si="2"/>
        <v>2024</v>
      </c>
      <c r="B58" s="95">
        <v>45536</v>
      </c>
      <c r="C58" s="96">
        <v>102.59400565</v>
      </c>
      <c r="D58" s="74" t="e">
        <v>#N/A</v>
      </c>
      <c r="E58" s="104">
        <f t="shared" si="3"/>
        <v>103.35275312499998</v>
      </c>
      <c r="F58" s="377">
        <v>102.59400565</v>
      </c>
    </row>
    <row r="59" spans="1:6" ht="14.4" x14ac:dyDescent="0.3">
      <c r="A59" s="21">
        <f t="shared" si="2"/>
        <v>2024</v>
      </c>
      <c r="B59" s="95">
        <v>45566</v>
      </c>
      <c r="C59" s="96">
        <v>103.93859499</v>
      </c>
      <c r="D59" s="74" t="e">
        <v>#N/A</v>
      </c>
      <c r="E59" s="104">
        <f t="shared" si="3"/>
        <v>103.35275312499998</v>
      </c>
      <c r="F59" s="377">
        <v>103.93859499</v>
      </c>
    </row>
    <row r="60" spans="1:6" ht="14.4" x14ac:dyDescent="0.3">
      <c r="A60" s="21">
        <f t="shared" si="2"/>
        <v>2024</v>
      </c>
      <c r="B60" s="95">
        <v>45597</v>
      </c>
      <c r="C60" s="96">
        <v>104.04088715</v>
      </c>
      <c r="D60" s="74" t="e">
        <v>#N/A</v>
      </c>
      <c r="E60" s="104">
        <f t="shared" si="3"/>
        <v>103.35275312499998</v>
      </c>
      <c r="F60" s="377">
        <v>104.04088715</v>
      </c>
    </row>
    <row r="61" spans="1:6" ht="14.4" x14ac:dyDescent="0.3">
      <c r="A61" s="21">
        <f t="shared" si="2"/>
        <v>2024</v>
      </c>
      <c r="B61" s="95">
        <v>45627</v>
      </c>
      <c r="C61" s="96">
        <v>103.92780297</v>
      </c>
      <c r="D61" s="74" t="e">
        <v>#N/A</v>
      </c>
      <c r="E61" s="97"/>
      <c r="F61" s="377">
        <v>103.92780297</v>
      </c>
    </row>
    <row r="62" spans="1:6" ht="14.4" x14ac:dyDescent="0.3">
      <c r="A62" s="21">
        <f t="shared" si="2"/>
        <v>2025</v>
      </c>
      <c r="B62" s="95">
        <v>45658</v>
      </c>
      <c r="C62" s="96">
        <v>102.82127357</v>
      </c>
      <c r="D62" s="74" t="e">
        <v>#N/A</v>
      </c>
      <c r="E62" s="97"/>
      <c r="F62" s="377">
        <v>102.82127357</v>
      </c>
    </row>
    <row r="63" spans="1:6" ht="14.4" x14ac:dyDescent="0.3">
      <c r="A63" s="21">
        <f t="shared" si="2"/>
        <v>2025</v>
      </c>
      <c r="B63" s="95">
        <v>45689</v>
      </c>
      <c r="C63" s="96">
        <v>103.33950179</v>
      </c>
      <c r="D63" s="74" t="e">
        <v>#N/A</v>
      </c>
      <c r="E63" s="104">
        <f t="shared" ref="E63:E72" si="4">AVERAGEIF($A$34:$A$97,A63,$F$34:$F$97)</f>
        <v>106.33424510416665</v>
      </c>
      <c r="F63" s="377">
        <v>103.33950179</v>
      </c>
    </row>
    <row r="64" spans="1:6" ht="14.4" x14ac:dyDescent="0.3">
      <c r="A64" s="21">
        <f t="shared" si="2"/>
        <v>2025</v>
      </c>
      <c r="B64" s="95">
        <v>45717</v>
      </c>
      <c r="C64" s="96">
        <v>104.80782739</v>
      </c>
      <c r="D64" s="74" t="e">
        <v>#N/A</v>
      </c>
      <c r="E64" s="104">
        <f t="shared" si="4"/>
        <v>106.33424510416665</v>
      </c>
      <c r="F64" s="377">
        <v>104.80782739</v>
      </c>
    </row>
    <row r="65" spans="1:6" ht="14.4" x14ac:dyDescent="0.3">
      <c r="A65" s="21">
        <f t="shared" si="2"/>
        <v>2025</v>
      </c>
      <c r="B65" s="95">
        <v>45748</v>
      </c>
      <c r="C65" s="96">
        <v>104.49064447000001</v>
      </c>
      <c r="D65" s="74" t="e">
        <v>#N/A</v>
      </c>
      <c r="E65" s="104">
        <f t="shared" si="4"/>
        <v>106.33424510416665</v>
      </c>
      <c r="F65" s="377">
        <v>104.49064447000001</v>
      </c>
    </row>
    <row r="66" spans="1:6" ht="14.4" x14ac:dyDescent="0.3">
      <c r="A66" s="21">
        <f t="shared" si="2"/>
        <v>2025</v>
      </c>
      <c r="B66" s="95">
        <v>45778</v>
      </c>
      <c r="C66" s="96">
        <v>104.99776365</v>
      </c>
      <c r="D66" s="74" t="e">
        <v>#N/A</v>
      </c>
      <c r="E66" s="104">
        <f t="shared" si="4"/>
        <v>106.33424510416665</v>
      </c>
      <c r="F66" s="377">
        <v>104.99776365</v>
      </c>
    </row>
    <row r="67" spans="1:6" ht="14.4" x14ac:dyDescent="0.3">
      <c r="A67" s="21">
        <f t="shared" si="2"/>
        <v>2025</v>
      </c>
      <c r="B67" s="95">
        <v>45809</v>
      </c>
      <c r="C67" s="96">
        <v>106.17891537</v>
      </c>
      <c r="D67" s="74" t="e">
        <v>#N/A</v>
      </c>
      <c r="E67" s="104">
        <f t="shared" si="4"/>
        <v>106.33424510416665</v>
      </c>
      <c r="F67" s="377">
        <v>106.17891537</v>
      </c>
    </row>
    <row r="68" spans="1:6" ht="14.4" x14ac:dyDescent="0.3">
      <c r="A68" s="21">
        <f t="shared" si="2"/>
        <v>2025</v>
      </c>
      <c r="B68" s="95">
        <v>45839</v>
      </c>
      <c r="C68" s="96">
        <v>107.23463735</v>
      </c>
      <c r="D68" s="74" t="e">
        <v>#N/A</v>
      </c>
      <c r="E68" s="104">
        <f t="shared" si="4"/>
        <v>106.33424510416665</v>
      </c>
      <c r="F68" s="377">
        <v>107.23463735</v>
      </c>
    </row>
    <row r="69" spans="1:6" ht="14.4" x14ac:dyDescent="0.3">
      <c r="A69" s="21">
        <f t="shared" si="2"/>
        <v>2025</v>
      </c>
      <c r="B69" s="95">
        <v>45870</v>
      </c>
      <c r="C69" s="96">
        <v>107.7957291</v>
      </c>
      <c r="D69" s="74" t="e">
        <v>#N/A</v>
      </c>
      <c r="E69" s="104">
        <f t="shared" si="4"/>
        <v>106.33424510416665</v>
      </c>
      <c r="F69" s="377">
        <v>107.7957291</v>
      </c>
    </row>
    <row r="70" spans="1:6" ht="14.4" x14ac:dyDescent="0.3">
      <c r="A70" s="21">
        <f t="shared" si="2"/>
        <v>2025</v>
      </c>
      <c r="B70" s="95">
        <v>45901</v>
      </c>
      <c r="C70" s="96">
        <v>108.8939396</v>
      </c>
      <c r="D70" s="74" t="e">
        <v>#N/A</v>
      </c>
      <c r="E70" s="104">
        <f t="shared" si="4"/>
        <v>106.33424510416665</v>
      </c>
      <c r="F70" s="377">
        <v>108.8939396</v>
      </c>
    </row>
    <row r="71" spans="1:6" ht="14.4" x14ac:dyDescent="0.3">
      <c r="A71" s="21">
        <f t="shared" si="2"/>
        <v>2025</v>
      </c>
      <c r="B71" s="95">
        <v>45931</v>
      </c>
      <c r="C71" s="96">
        <v>108.60963993999999</v>
      </c>
      <c r="D71" s="74" t="e">
        <v>#N/A</v>
      </c>
      <c r="E71" s="104">
        <f t="shared" si="4"/>
        <v>106.33424510416665</v>
      </c>
      <c r="F71" s="377">
        <v>108.60963993999999</v>
      </c>
    </row>
    <row r="72" spans="1:6" ht="14.4" x14ac:dyDescent="0.3">
      <c r="A72" s="21">
        <f t="shared" si="2"/>
        <v>2025</v>
      </c>
      <c r="B72" s="95">
        <v>45962</v>
      </c>
      <c r="C72" s="96">
        <v>108.6796745</v>
      </c>
      <c r="D72" s="74" t="e">
        <v>#N/A</v>
      </c>
      <c r="E72" s="104">
        <f t="shared" si="4"/>
        <v>106.33424510416665</v>
      </c>
      <c r="F72" s="377">
        <v>108.6796745</v>
      </c>
    </row>
    <row r="73" spans="1:6" ht="14.4" x14ac:dyDescent="0.3">
      <c r="A73" s="21">
        <f t="shared" si="2"/>
        <v>2025</v>
      </c>
      <c r="B73" s="95">
        <v>45992</v>
      </c>
      <c r="C73" s="96">
        <v>108.16139452</v>
      </c>
      <c r="D73" s="74" t="e">
        <v>#N/A</v>
      </c>
      <c r="E73" s="97"/>
      <c r="F73" s="377">
        <v>108.16139452</v>
      </c>
    </row>
    <row r="74" spans="1:6" ht="14.4" x14ac:dyDescent="0.3">
      <c r="A74" s="21">
        <f t="shared" si="2"/>
        <v>2026</v>
      </c>
      <c r="B74" s="95">
        <v>46023</v>
      </c>
      <c r="C74" s="96">
        <v>106.05223696</v>
      </c>
      <c r="D74" s="74" t="e">
        <v>#N/A</v>
      </c>
      <c r="E74" s="97"/>
      <c r="F74" s="377">
        <v>106.05223696</v>
      </c>
    </row>
    <row r="75" spans="1:6" ht="14.4" x14ac:dyDescent="0.3">
      <c r="A75" s="21">
        <f t="shared" si="2"/>
        <v>2026</v>
      </c>
      <c r="B75" s="95">
        <v>46054</v>
      </c>
      <c r="C75" s="96">
        <v>108.85973556</v>
      </c>
      <c r="D75" s="74" t="e">
        <v>#N/A</v>
      </c>
      <c r="E75" s="104">
        <f t="shared" ref="E75:E84" si="5">AVERAGEIF($A$34:$A$97,A75,$F$34:$F$97)</f>
        <v>101.64166938233335</v>
      </c>
      <c r="F75" s="377">
        <v>108.85973556</v>
      </c>
    </row>
    <row r="76" spans="1:6" ht="14.4" x14ac:dyDescent="0.3">
      <c r="A76" s="21">
        <f t="shared" si="2"/>
        <v>2026</v>
      </c>
      <c r="B76" s="95">
        <v>46082</v>
      </c>
      <c r="C76" s="96">
        <v>97.057280087999999</v>
      </c>
      <c r="D76" s="74" t="e">
        <v>#N/A</v>
      </c>
      <c r="E76" s="104">
        <f t="shared" si="5"/>
        <v>101.64166938233335</v>
      </c>
      <c r="F76" s="377">
        <v>97.057280087999999</v>
      </c>
    </row>
    <row r="77" spans="1:6" ht="14.4" x14ac:dyDescent="0.3">
      <c r="A77" s="21">
        <f t="shared" si="2"/>
        <v>2026</v>
      </c>
      <c r="B77" s="95">
        <v>46113</v>
      </c>
      <c r="C77" s="96">
        <v>94.548265611999994</v>
      </c>
      <c r="D77" s="74">
        <v>94.548265611999994</v>
      </c>
      <c r="E77" s="104">
        <f t="shared" si="5"/>
        <v>101.64166938233335</v>
      </c>
      <c r="F77" s="377">
        <v>94.548265611999994</v>
      </c>
    </row>
    <row r="78" spans="1:6" ht="14.4" x14ac:dyDescent="0.3">
      <c r="A78" s="21">
        <f t="shared" si="2"/>
        <v>2026</v>
      </c>
      <c r="B78" s="95">
        <v>46143</v>
      </c>
      <c r="C78" s="96" t="e">
        <v>#N/A</v>
      </c>
      <c r="D78" s="74">
        <v>94.400825478000002</v>
      </c>
      <c r="E78" s="104">
        <f t="shared" si="5"/>
        <v>101.64166938233335</v>
      </c>
      <c r="F78" s="377">
        <v>94.400825478000002</v>
      </c>
    </row>
    <row r="79" spans="1:6" ht="14.4" x14ac:dyDescent="0.3">
      <c r="A79" s="21">
        <f t="shared" si="2"/>
        <v>2026</v>
      </c>
      <c r="B79" s="95">
        <v>46174</v>
      </c>
      <c r="C79" s="96" t="e">
        <v>#N/A</v>
      </c>
      <c r="D79" s="74">
        <v>97.249588774000003</v>
      </c>
      <c r="E79" s="104">
        <f t="shared" si="5"/>
        <v>101.64166938233335</v>
      </c>
      <c r="F79" s="377">
        <v>97.249588774000003</v>
      </c>
    </row>
    <row r="80" spans="1:6" ht="14.4" x14ac:dyDescent="0.3">
      <c r="A80" s="21">
        <f t="shared" si="2"/>
        <v>2026</v>
      </c>
      <c r="B80" s="95">
        <v>46204</v>
      </c>
      <c r="C80" s="96" t="e">
        <v>#N/A</v>
      </c>
      <c r="D80" s="74">
        <v>98.631456626000002</v>
      </c>
      <c r="E80" s="104">
        <f t="shared" si="5"/>
        <v>101.64166938233335</v>
      </c>
      <c r="F80" s="377">
        <v>98.631456626000002</v>
      </c>
    </row>
    <row r="81" spans="1:6" ht="14.4" x14ac:dyDescent="0.3">
      <c r="A81" s="21">
        <f t="shared" si="2"/>
        <v>2026</v>
      </c>
      <c r="B81" s="95">
        <v>46235</v>
      </c>
      <c r="C81" s="96" t="e">
        <v>#N/A</v>
      </c>
      <c r="D81" s="74">
        <v>100.67530099</v>
      </c>
      <c r="E81" s="104">
        <f t="shared" si="5"/>
        <v>101.64166938233335</v>
      </c>
      <c r="F81" s="377">
        <v>100.67530099</v>
      </c>
    </row>
    <row r="82" spans="1:6" ht="14.4" x14ac:dyDescent="0.3">
      <c r="A82" s="21">
        <f t="shared" si="2"/>
        <v>2026</v>
      </c>
      <c r="B82" s="95">
        <v>46266</v>
      </c>
      <c r="C82" s="96" t="e">
        <v>#N/A</v>
      </c>
      <c r="D82" s="74">
        <v>102.32790936000001</v>
      </c>
      <c r="E82" s="104">
        <f t="shared" si="5"/>
        <v>101.64166938233335</v>
      </c>
      <c r="F82" s="377">
        <v>102.32790936000001</v>
      </c>
    </row>
    <row r="83" spans="1:6" ht="14.4" x14ac:dyDescent="0.3">
      <c r="A83" s="21">
        <f t="shared" si="2"/>
        <v>2026</v>
      </c>
      <c r="B83" s="95">
        <v>46296</v>
      </c>
      <c r="C83" s="96" t="e">
        <v>#N/A</v>
      </c>
      <c r="D83" s="74">
        <v>104.88495211</v>
      </c>
      <c r="E83" s="104">
        <f t="shared" si="5"/>
        <v>101.64166938233335</v>
      </c>
      <c r="F83" s="377">
        <v>104.88495211</v>
      </c>
    </row>
    <row r="84" spans="1:6" ht="14.4" x14ac:dyDescent="0.3">
      <c r="A84" s="21">
        <f t="shared" si="2"/>
        <v>2026</v>
      </c>
      <c r="B84" s="95">
        <v>46327</v>
      </c>
      <c r="C84" s="96" t="e">
        <v>#N/A</v>
      </c>
      <c r="D84" s="74">
        <v>107.14944694</v>
      </c>
      <c r="E84" s="104">
        <f t="shared" si="5"/>
        <v>101.64166938233335</v>
      </c>
      <c r="F84" s="377">
        <v>107.14944694</v>
      </c>
    </row>
    <row r="85" spans="1:6" ht="14.4" x14ac:dyDescent="0.3">
      <c r="A85" s="21">
        <f t="shared" si="2"/>
        <v>2026</v>
      </c>
      <c r="B85" s="95">
        <v>46357</v>
      </c>
      <c r="C85" s="96" t="e">
        <v>#N/A</v>
      </c>
      <c r="D85" s="74">
        <v>107.86303409</v>
      </c>
      <c r="E85" s="97"/>
      <c r="F85" s="377">
        <v>107.86303409</v>
      </c>
    </row>
    <row r="86" spans="1:6" ht="14.4" x14ac:dyDescent="0.3">
      <c r="A86" s="21">
        <f t="shared" si="2"/>
        <v>2027</v>
      </c>
      <c r="B86" s="95">
        <v>46388</v>
      </c>
      <c r="C86" s="96" t="e">
        <v>#N/A</v>
      </c>
      <c r="D86" s="74">
        <v>107.7676981</v>
      </c>
      <c r="E86" s="97"/>
      <c r="F86" s="377">
        <v>107.7676981</v>
      </c>
    </row>
    <row r="87" spans="1:6" ht="14.4" x14ac:dyDescent="0.3">
      <c r="A87" s="21">
        <f t="shared" si="2"/>
        <v>2027</v>
      </c>
      <c r="B87" s="95">
        <v>46419</v>
      </c>
      <c r="C87" s="96" t="e">
        <v>#N/A</v>
      </c>
      <c r="D87" s="74">
        <v>108.01032298</v>
      </c>
      <c r="E87" s="104">
        <f t="shared" ref="E87:E96" si="6">AVERAGEIF($A$34:$A$97,A87,$F$34:$F$97)</f>
        <v>109.48937195833334</v>
      </c>
      <c r="F87" s="377">
        <v>108.01032298</v>
      </c>
    </row>
    <row r="88" spans="1:6" ht="14.4" x14ac:dyDescent="0.3">
      <c r="A88" s="21">
        <f t="shared" si="2"/>
        <v>2027</v>
      </c>
      <c r="B88" s="95">
        <v>46447</v>
      </c>
      <c r="C88" s="96" t="e">
        <v>#N/A</v>
      </c>
      <c r="D88" s="74">
        <v>108.28695762</v>
      </c>
      <c r="E88" s="104">
        <f t="shared" si="6"/>
        <v>109.48937195833334</v>
      </c>
      <c r="F88" s="377">
        <v>108.28695762</v>
      </c>
    </row>
    <row r="89" spans="1:6" ht="14.4" x14ac:dyDescent="0.3">
      <c r="A89" s="21">
        <f t="shared" si="2"/>
        <v>2027</v>
      </c>
      <c r="B89" s="95">
        <v>46478</v>
      </c>
      <c r="C89" s="96" t="e">
        <v>#N/A</v>
      </c>
      <c r="D89" s="74">
        <v>108.72373825</v>
      </c>
      <c r="E89" s="104">
        <f t="shared" si="6"/>
        <v>109.48937195833334</v>
      </c>
      <c r="F89" s="377">
        <v>108.72373825</v>
      </c>
    </row>
    <row r="90" spans="1:6" ht="14.4" x14ac:dyDescent="0.3">
      <c r="A90" s="21">
        <f t="shared" si="2"/>
        <v>2027</v>
      </c>
      <c r="B90" s="95">
        <v>46508</v>
      </c>
      <c r="C90" s="96" t="e">
        <v>#N/A</v>
      </c>
      <c r="D90" s="74">
        <v>108.79012087</v>
      </c>
      <c r="E90" s="104">
        <f t="shared" si="6"/>
        <v>109.48937195833334</v>
      </c>
      <c r="F90" s="377">
        <v>108.79012087</v>
      </c>
    </row>
    <row r="91" spans="1:6" ht="14.4" x14ac:dyDescent="0.3">
      <c r="A91" s="21">
        <f t="shared" si="2"/>
        <v>2027</v>
      </c>
      <c r="B91" s="95">
        <v>46539</v>
      </c>
      <c r="C91" s="96" t="e">
        <v>#N/A</v>
      </c>
      <c r="D91" s="74">
        <v>109.53763300999999</v>
      </c>
      <c r="E91" s="104">
        <f t="shared" si="6"/>
        <v>109.48937195833334</v>
      </c>
      <c r="F91" s="377">
        <v>109.53763300999999</v>
      </c>
    </row>
    <row r="92" spans="1:6" ht="14.4" x14ac:dyDescent="0.3">
      <c r="A92" s="21">
        <f t="shared" ref="A92:A97" si="7">+YEAR(B92)</f>
        <v>2027</v>
      </c>
      <c r="B92" s="95">
        <v>46569</v>
      </c>
      <c r="C92" s="96" t="e">
        <v>#N/A</v>
      </c>
      <c r="D92" s="74">
        <v>109.87675900000001</v>
      </c>
      <c r="E92" s="104">
        <f t="shared" si="6"/>
        <v>109.48937195833334</v>
      </c>
      <c r="F92" s="377">
        <v>109.87675900000001</v>
      </c>
    </row>
    <row r="93" spans="1:6" ht="14.4" x14ac:dyDescent="0.3">
      <c r="A93" s="21">
        <f t="shared" si="7"/>
        <v>2027</v>
      </c>
      <c r="B93" s="95">
        <v>46600</v>
      </c>
      <c r="C93" s="96" t="e">
        <v>#N/A</v>
      </c>
      <c r="D93" s="74">
        <v>110.15309877</v>
      </c>
      <c r="E93" s="104">
        <f t="shared" si="6"/>
        <v>109.48937195833334</v>
      </c>
      <c r="F93" s="377">
        <v>110.15309877</v>
      </c>
    </row>
    <row r="94" spans="1:6" ht="14.4" x14ac:dyDescent="0.3">
      <c r="A94" s="21">
        <f t="shared" si="7"/>
        <v>2027</v>
      </c>
      <c r="B94" s="95">
        <v>46631</v>
      </c>
      <c r="C94" s="96" t="e">
        <v>#N/A</v>
      </c>
      <c r="D94" s="74">
        <v>109.99557509</v>
      </c>
      <c r="E94" s="104">
        <f t="shared" si="6"/>
        <v>109.48937195833334</v>
      </c>
      <c r="F94" s="377">
        <v>109.99557509</v>
      </c>
    </row>
    <row r="95" spans="1:6" ht="14.4" x14ac:dyDescent="0.3">
      <c r="A95" s="21">
        <f t="shared" si="7"/>
        <v>2027</v>
      </c>
      <c r="B95" s="95">
        <v>46661</v>
      </c>
      <c r="C95" s="96" t="e">
        <v>#N/A</v>
      </c>
      <c r="D95" s="74">
        <v>110.72455275999999</v>
      </c>
      <c r="E95" s="104">
        <f t="shared" si="6"/>
        <v>109.48937195833334</v>
      </c>
      <c r="F95" s="377">
        <v>110.72455275999999</v>
      </c>
    </row>
    <row r="96" spans="1:6" ht="14.4" x14ac:dyDescent="0.3">
      <c r="A96" s="21">
        <f t="shared" si="7"/>
        <v>2027</v>
      </c>
      <c r="B96" s="95">
        <v>46692</v>
      </c>
      <c r="C96" s="96" t="e">
        <v>#N/A</v>
      </c>
      <c r="D96" s="74">
        <v>111.00740764</v>
      </c>
      <c r="E96" s="104">
        <f t="shared" si="6"/>
        <v>109.48937195833334</v>
      </c>
      <c r="F96" s="377">
        <v>111.00740764</v>
      </c>
    </row>
    <row r="97" spans="1:6" ht="14.4" x14ac:dyDescent="0.3">
      <c r="A97" s="21">
        <f t="shared" si="7"/>
        <v>2027</v>
      </c>
      <c r="B97" s="95">
        <v>46722</v>
      </c>
      <c r="C97" s="96" t="e">
        <v>#N/A</v>
      </c>
      <c r="D97" s="74">
        <v>110.99859941</v>
      </c>
      <c r="E97" s="97"/>
      <c r="F97" s="377">
        <v>110.99859941</v>
      </c>
    </row>
    <row r="98" spans="1:6" x14ac:dyDescent="0.25">
      <c r="B98" s="265"/>
    </row>
    <row r="101" spans="1:6" x14ac:dyDescent="0.25">
      <c r="A101" s="52"/>
      <c r="B101" s="52" t="s">
        <v>0</v>
      </c>
    </row>
    <row r="102" spans="1:6" x14ac:dyDescent="0.25">
      <c r="A102" s="21">
        <v>2.5</v>
      </c>
      <c r="B102" s="20">
        <v>-1</v>
      </c>
    </row>
    <row r="103" spans="1:6" x14ac:dyDescent="0.25">
      <c r="A103" s="21">
        <v>2.5</v>
      </c>
      <c r="B103" s="20">
        <v>3</v>
      </c>
    </row>
  </sheetData>
  <mergeCells count="2">
    <mergeCell ref="D26:G26"/>
    <mergeCell ref="P5:Q5"/>
  </mergeCells>
  <conditionalFormatting sqref="C50">
    <cfRule type="expression" dxfId="23" priority="3" stopIfTrue="1">
      <formula>ISNA(C50)</formula>
    </cfRule>
  </conditionalFormatting>
  <conditionalFormatting sqref="C50:D97">
    <cfRule type="expression" dxfId="22" priority="1" stopIfTrue="1">
      <formula>ISNA(C50)</formula>
    </cfRule>
  </conditionalFormatting>
  <hyperlinks>
    <hyperlink ref="A3" location="Contents!A1" display="Return to Contents" xr:uid="{00000000-0004-0000-0500-000000000000}"/>
  </hyperlinks>
  <pageMargins left="0.75" right="0.75" top="1" bottom="1" header="0.5" footer="0.5"/>
  <pageSetup scale="6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4">
    <pageSetUpPr fitToPage="1"/>
  </sheetPr>
  <dimension ref="A2:AB130"/>
  <sheetViews>
    <sheetView zoomScaleNormal="100" workbookViewId="0"/>
  </sheetViews>
  <sheetFormatPr defaultColWidth="9.33203125" defaultRowHeight="14.4" x14ac:dyDescent="0.3"/>
  <cols>
    <col min="1" max="1" width="9.33203125" style="97"/>
    <col min="2" max="2" width="26.33203125" style="97" customWidth="1"/>
    <col min="3" max="3" width="9.5546875" style="97" customWidth="1"/>
    <col min="4" max="13" width="9.33203125" style="97"/>
    <col min="14" max="15" width="9.33203125" style="98"/>
    <col min="16" max="16" width="9.33203125" style="97"/>
    <col min="17" max="17" width="33" style="97" customWidth="1"/>
    <col min="18" max="18" width="14.33203125" style="97" customWidth="1"/>
    <col min="19" max="26" width="9.33203125" style="97"/>
    <col min="27" max="28" width="9.33203125" style="98"/>
    <col min="29" max="16384" width="9.33203125" style="97"/>
  </cols>
  <sheetData>
    <row r="2" spans="1:18" ht="15.6" x14ac:dyDescent="0.3">
      <c r="A2" s="31" t="s">
        <v>968</v>
      </c>
    </row>
    <row r="3" spans="1:18" x14ac:dyDescent="0.3">
      <c r="A3" s="16" t="s">
        <v>15</v>
      </c>
      <c r="Q3" s="102"/>
    </row>
    <row r="4" spans="1:18" x14ac:dyDescent="0.3">
      <c r="B4" s="106"/>
      <c r="C4" s="106"/>
      <c r="D4" s="106"/>
      <c r="E4" s="106"/>
      <c r="F4" s="106"/>
      <c r="G4" s="106"/>
      <c r="H4" s="106"/>
      <c r="I4" s="106"/>
      <c r="Q4" s="102"/>
    </row>
    <row r="5" spans="1:18" x14ac:dyDescent="0.3">
      <c r="B5" s="106"/>
      <c r="C5" s="106"/>
      <c r="D5" s="106"/>
      <c r="E5" s="106"/>
      <c r="F5" s="106"/>
      <c r="G5" s="106"/>
      <c r="H5" s="106"/>
      <c r="I5" s="106"/>
      <c r="Q5" s="132" t="s">
        <v>329</v>
      </c>
      <c r="R5" s="133"/>
    </row>
    <row r="6" spans="1:18" x14ac:dyDescent="0.3">
      <c r="B6" s="106"/>
      <c r="C6" s="106"/>
      <c r="D6" s="106"/>
      <c r="E6" s="106"/>
      <c r="F6" s="106"/>
      <c r="G6" s="106"/>
      <c r="H6" s="106"/>
      <c r="I6" s="106"/>
      <c r="Q6" s="331" t="s">
        <v>401</v>
      </c>
      <c r="R6" s="327" t="s">
        <v>396</v>
      </c>
    </row>
    <row r="7" spans="1:18" x14ac:dyDescent="0.3">
      <c r="B7" s="106"/>
      <c r="C7" s="106"/>
      <c r="D7" s="106"/>
      <c r="E7" s="106"/>
      <c r="F7" s="106"/>
      <c r="G7" s="106"/>
      <c r="H7" s="106"/>
      <c r="I7" s="106"/>
      <c r="Q7" s="332" t="s">
        <v>398</v>
      </c>
      <c r="R7" s="328" t="s">
        <v>397</v>
      </c>
    </row>
    <row r="8" spans="1:18" x14ac:dyDescent="0.3">
      <c r="B8" s="106"/>
      <c r="C8" s="106"/>
      <c r="D8" s="106"/>
      <c r="E8" s="106"/>
      <c r="F8" s="106"/>
      <c r="G8" s="106"/>
      <c r="H8" s="106"/>
      <c r="I8" s="106"/>
      <c r="Q8" s="332" t="s">
        <v>959</v>
      </c>
      <c r="R8" s="328" t="s">
        <v>399</v>
      </c>
    </row>
    <row r="9" spans="1:18" x14ac:dyDescent="0.3">
      <c r="B9" s="106"/>
      <c r="C9" s="106"/>
      <c r="D9" s="106"/>
      <c r="E9" s="106"/>
      <c r="F9" s="106"/>
      <c r="G9" s="106"/>
      <c r="H9" s="106"/>
      <c r="I9" s="106"/>
      <c r="Q9" s="333" t="s">
        <v>957</v>
      </c>
      <c r="R9" s="329" t="s">
        <v>400</v>
      </c>
    </row>
    <row r="10" spans="1:18" x14ac:dyDescent="0.3">
      <c r="B10" s="106"/>
      <c r="C10" s="106"/>
      <c r="D10" s="106"/>
      <c r="E10" s="106"/>
      <c r="F10" s="106"/>
      <c r="G10" s="106"/>
      <c r="H10" s="106"/>
      <c r="I10" s="106"/>
    </row>
    <row r="11" spans="1:18" x14ac:dyDescent="0.3">
      <c r="B11" s="106"/>
      <c r="C11" s="106"/>
      <c r="D11" s="106"/>
      <c r="E11" s="106"/>
      <c r="F11" s="106"/>
      <c r="G11" s="106"/>
      <c r="H11" s="106"/>
      <c r="I11" s="106"/>
    </row>
    <row r="12" spans="1:18" x14ac:dyDescent="0.3">
      <c r="B12" s="106"/>
      <c r="C12" s="106"/>
      <c r="D12" s="106"/>
      <c r="E12" s="106"/>
      <c r="F12" s="106"/>
      <c r="G12" s="106"/>
      <c r="H12" s="106"/>
      <c r="I12" s="106"/>
    </row>
    <row r="13" spans="1:18" x14ac:dyDescent="0.3">
      <c r="B13" s="106"/>
      <c r="C13" s="106"/>
      <c r="D13" s="106"/>
      <c r="E13" s="106"/>
      <c r="F13" s="106"/>
      <c r="G13" s="106"/>
      <c r="H13" s="106"/>
      <c r="I13" s="106"/>
    </row>
    <row r="14" spans="1:18" x14ac:dyDescent="0.3">
      <c r="B14" s="106"/>
      <c r="C14" s="106"/>
      <c r="D14" s="106"/>
      <c r="E14" s="106"/>
      <c r="F14" s="106"/>
      <c r="G14" s="106"/>
      <c r="H14" s="106"/>
      <c r="I14" s="106"/>
    </row>
    <row r="15" spans="1:18" x14ac:dyDescent="0.3">
      <c r="B15" s="106"/>
      <c r="C15" s="106"/>
      <c r="D15" s="106"/>
      <c r="E15" s="106"/>
      <c r="F15" s="106"/>
      <c r="G15" s="106"/>
      <c r="H15" s="106"/>
      <c r="I15" s="106"/>
    </row>
    <row r="16" spans="1:18" x14ac:dyDescent="0.3">
      <c r="B16" s="106"/>
      <c r="C16" s="106"/>
      <c r="D16" s="106"/>
      <c r="E16" s="106"/>
      <c r="F16" s="106"/>
      <c r="G16" s="106"/>
      <c r="H16" s="106"/>
      <c r="I16" s="106"/>
    </row>
    <row r="17" spans="1:13" x14ac:dyDescent="0.3">
      <c r="B17" s="106"/>
      <c r="C17" s="106"/>
      <c r="D17" s="106"/>
      <c r="E17" s="106"/>
      <c r="F17" s="106"/>
      <c r="G17" s="106"/>
      <c r="H17" s="106"/>
      <c r="I17" s="106"/>
    </row>
    <row r="18" spans="1:13" x14ac:dyDescent="0.3">
      <c r="B18" s="106"/>
      <c r="C18" s="106"/>
      <c r="D18" s="106"/>
      <c r="E18" s="106"/>
      <c r="F18" s="106"/>
      <c r="G18" s="106"/>
      <c r="H18" s="106"/>
      <c r="I18" s="106"/>
    </row>
    <row r="19" spans="1:13" x14ac:dyDescent="0.3">
      <c r="B19" s="106"/>
      <c r="C19" s="106"/>
      <c r="D19" s="106"/>
      <c r="E19" s="106"/>
      <c r="F19" s="106"/>
      <c r="G19" s="106"/>
      <c r="H19" s="106"/>
      <c r="I19" s="106"/>
    </row>
    <row r="20" spans="1:13" x14ac:dyDescent="0.3">
      <c r="B20" s="106"/>
      <c r="C20" s="106"/>
      <c r="D20" s="106"/>
      <c r="E20" s="106"/>
      <c r="F20" s="106"/>
      <c r="G20" s="106"/>
      <c r="H20" s="106"/>
      <c r="I20" s="106"/>
    </row>
    <row r="21" spans="1:13" x14ac:dyDescent="0.3">
      <c r="B21" s="106"/>
      <c r="C21" s="106"/>
      <c r="D21" s="106"/>
      <c r="E21" s="106"/>
      <c r="F21" s="106"/>
      <c r="G21" s="106"/>
      <c r="H21" s="106"/>
      <c r="I21" s="106"/>
    </row>
    <row r="24" spans="1:13" x14ac:dyDescent="0.3">
      <c r="C24" s="453" t="s">
        <v>402</v>
      </c>
      <c r="D24" s="453"/>
      <c r="E24" s="453"/>
      <c r="F24" s="453"/>
      <c r="G24" s="453"/>
      <c r="H24" s="23"/>
      <c r="I24" s="453" t="s">
        <v>403</v>
      </c>
      <c r="J24" s="453"/>
      <c r="K24" s="453"/>
      <c r="L24" s="453"/>
    </row>
    <row r="25" spans="1:13" x14ac:dyDescent="0.3">
      <c r="C25" s="59">
        <v>2023</v>
      </c>
      <c r="D25" s="59">
        <v>2024</v>
      </c>
      <c r="E25" s="59">
        <v>2025</v>
      </c>
      <c r="F25" s="59">
        <v>2026</v>
      </c>
      <c r="G25" s="59">
        <v>2027</v>
      </c>
      <c r="I25" s="59">
        <v>2024</v>
      </c>
      <c r="J25" s="59">
        <v>2025</v>
      </c>
      <c r="K25" s="59">
        <v>2026</v>
      </c>
      <c r="L25" s="59">
        <v>2027</v>
      </c>
    </row>
    <row r="26" spans="1:13" x14ac:dyDescent="0.3">
      <c r="A26" s="296"/>
      <c r="B26" s="330" t="s">
        <v>398</v>
      </c>
      <c r="C26" s="5">
        <v>0.42595761644000002</v>
      </c>
      <c r="D26" s="5">
        <v>0.42124117213000001</v>
      </c>
      <c r="E26" s="5">
        <v>0.42084039451999999</v>
      </c>
      <c r="F26" s="5">
        <v>0.45006508177999999</v>
      </c>
      <c r="G26" s="5">
        <v>0.50162143178999996</v>
      </c>
      <c r="H26" s="293"/>
      <c r="I26" s="5">
        <f t="shared" ref="I26:L28" si="0">D26-C26</f>
        <v>-4.716444310000012E-3</v>
      </c>
      <c r="J26" s="5">
        <f t="shared" si="0"/>
        <v>-4.0077761000001377E-4</v>
      </c>
      <c r="K26" s="5">
        <f t="shared" si="0"/>
        <v>2.9224687259999993E-2</v>
      </c>
      <c r="L26" s="5">
        <f t="shared" si="0"/>
        <v>5.1556350009999974E-2</v>
      </c>
      <c r="M26" s="292"/>
    </row>
    <row r="27" spans="1:13" x14ac:dyDescent="0.3">
      <c r="A27" s="296"/>
      <c r="B27" s="330" t="s">
        <v>958</v>
      </c>
      <c r="C27" s="5">
        <v>1.8641107178</v>
      </c>
      <c r="D27" s="5">
        <v>1.7874933634000001</v>
      </c>
      <c r="E27" s="5">
        <v>1.8976278</v>
      </c>
      <c r="F27" s="5">
        <v>1.972087157</v>
      </c>
      <c r="G27" s="5">
        <v>1.8512847012</v>
      </c>
      <c r="H27" s="293"/>
      <c r="I27" s="5">
        <f t="shared" si="0"/>
        <v>-7.6617354399999948E-2</v>
      </c>
      <c r="J27" s="5">
        <f t="shared" si="0"/>
        <v>0.11013443659999989</v>
      </c>
      <c r="K27" s="5">
        <f t="shared" si="0"/>
        <v>7.4459357000000059E-2</v>
      </c>
      <c r="L27" s="5">
        <f t="shared" si="0"/>
        <v>-0.12080245580000004</v>
      </c>
      <c r="M27" s="292"/>
    </row>
    <row r="28" spans="1:13" x14ac:dyDescent="0.3">
      <c r="A28" s="296"/>
      <c r="B28" s="330" t="s">
        <v>957</v>
      </c>
      <c r="C28" s="5">
        <v>10.653315203</v>
      </c>
      <c r="D28" s="5">
        <v>11.025851084999999</v>
      </c>
      <c r="E28" s="5">
        <v>11.267618710000001</v>
      </c>
      <c r="F28" s="5">
        <v>11.227690393</v>
      </c>
      <c r="G28" s="5">
        <v>11.745753425</v>
      </c>
      <c r="H28" s="293"/>
      <c r="I28" s="5">
        <f t="shared" si="0"/>
        <v>0.37253588199999932</v>
      </c>
      <c r="J28" s="5">
        <f t="shared" si="0"/>
        <v>0.24176762500000137</v>
      </c>
      <c r="K28" s="5">
        <f t="shared" si="0"/>
        <v>-3.9928317000001101E-2</v>
      </c>
      <c r="L28" s="5">
        <f t="shared" si="0"/>
        <v>0.51806303200000059</v>
      </c>
      <c r="M28" s="292"/>
    </row>
    <row r="29" spans="1:13" x14ac:dyDescent="0.3">
      <c r="A29" s="296"/>
      <c r="B29" s="334" t="s">
        <v>401</v>
      </c>
      <c r="C29" s="5">
        <f>+SUM(C26:C28)</f>
        <v>12.943383537239999</v>
      </c>
      <c r="D29" s="5">
        <f>+SUM(D26:D28)</f>
        <v>13.23458562053</v>
      </c>
      <c r="E29" s="5">
        <f>+SUM(E26:E28)</f>
        <v>13.58608690452</v>
      </c>
      <c r="F29" s="5">
        <f>+SUM(F26:F28)</f>
        <v>13.64984263178</v>
      </c>
      <c r="G29" s="5">
        <f>+SUM(G26:G28)</f>
        <v>14.09865955799</v>
      </c>
      <c r="H29" s="20" t="s">
        <v>404</v>
      </c>
      <c r="I29" s="5">
        <f>+SUM(I26:I28)</f>
        <v>0.29120208328999936</v>
      </c>
      <c r="J29" s="5">
        <f>+SUM(J26:J28)</f>
        <v>0.35150128399000125</v>
      </c>
      <c r="K29" s="5">
        <f>+SUM(K26:K28)</f>
        <v>6.3755727259998951E-2</v>
      </c>
      <c r="L29" s="5">
        <f>+SUM(L26:L28)</f>
        <v>0.44881692621000052</v>
      </c>
      <c r="M29" s="292"/>
    </row>
    <row r="30" spans="1:13" x14ac:dyDescent="0.3">
      <c r="A30" s="292"/>
      <c r="B30" s="260" t="s">
        <v>998</v>
      </c>
      <c r="C30" s="5"/>
      <c r="D30" s="6"/>
      <c r="E30" s="5"/>
      <c r="F30" s="5"/>
      <c r="G30" s="5"/>
      <c r="H30" s="5"/>
      <c r="I30" s="6"/>
      <c r="J30" s="6"/>
      <c r="K30" s="6"/>
      <c r="L30" s="6"/>
      <c r="M30" s="292"/>
    </row>
    <row r="31" spans="1:13" x14ac:dyDescent="0.3">
      <c r="A31" s="292"/>
      <c r="B31" s="292"/>
      <c r="C31" s="292"/>
      <c r="D31" s="292"/>
      <c r="E31" s="292"/>
      <c r="F31" s="292"/>
      <c r="G31" s="292"/>
      <c r="H31" s="292"/>
      <c r="I31" s="292"/>
      <c r="J31" s="292"/>
      <c r="K31" s="292"/>
      <c r="L31" s="292"/>
      <c r="M31" s="292"/>
    </row>
    <row r="32" spans="1:13" x14ac:dyDescent="0.3">
      <c r="A32" s="292"/>
      <c r="B32" s="292"/>
      <c r="C32" s="292"/>
      <c r="D32" s="292"/>
      <c r="E32" s="292"/>
      <c r="F32" s="292"/>
      <c r="G32" s="292"/>
      <c r="H32" s="292"/>
      <c r="I32" s="292"/>
      <c r="J32" s="292"/>
      <c r="K32" s="292"/>
      <c r="L32" s="292"/>
      <c r="M32" s="292"/>
    </row>
    <row r="33" spans="1:13" x14ac:dyDescent="0.3">
      <c r="A33" s="292"/>
      <c r="B33" s="292"/>
      <c r="C33" s="292"/>
      <c r="D33" s="292"/>
      <c r="E33" s="292"/>
      <c r="F33" s="292"/>
      <c r="G33" s="292"/>
      <c r="H33" s="292"/>
      <c r="I33" s="292"/>
      <c r="J33" s="292"/>
      <c r="K33" s="292"/>
      <c r="L33" s="292"/>
      <c r="M33" s="292"/>
    </row>
    <row r="34" spans="1:13" ht="35.4" x14ac:dyDescent="0.3">
      <c r="A34" s="292"/>
      <c r="B34" s="292"/>
      <c r="C34" s="340" t="s">
        <v>441</v>
      </c>
      <c r="D34" s="340" t="s">
        <v>209</v>
      </c>
      <c r="E34" s="340" t="s">
        <v>208</v>
      </c>
      <c r="F34" s="340" t="s">
        <v>442</v>
      </c>
      <c r="G34" s="292"/>
      <c r="H34" s="292"/>
      <c r="I34" s="292"/>
      <c r="J34" s="292"/>
      <c r="K34" s="292"/>
      <c r="L34" s="292"/>
      <c r="M34" s="292"/>
    </row>
    <row r="35" spans="1:13" x14ac:dyDescent="0.3">
      <c r="A35" s="336">
        <f t="shared" ref="A35:A82" si="1">YEAR(B35)</f>
        <v>2024</v>
      </c>
      <c r="B35" s="311">
        <v>45292</v>
      </c>
      <c r="C35" s="337">
        <v>12.517327999999999</v>
      </c>
      <c r="D35" s="335" t="e">
        <v>#N/A</v>
      </c>
      <c r="E35" s="338"/>
      <c r="F35" s="338">
        <v>12.517327999999999</v>
      </c>
      <c r="G35" s="294"/>
      <c r="H35" s="292"/>
      <c r="I35" s="292"/>
      <c r="J35" s="292"/>
      <c r="K35" s="292"/>
      <c r="L35" s="292"/>
      <c r="M35" s="292"/>
    </row>
    <row r="36" spans="1:13" x14ac:dyDescent="0.3">
      <c r="A36" s="336">
        <f t="shared" si="1"/>
        <v>2024</v>
      </c>
      <c r="B36" s="311">
        <v>45323</v>
      </c>
      <c r="C36" s="339">
        <v>13.128899000000001</v>
      </c>
      <c r="D36" s="101" t="e">
        <v>#N/A</v>
      </c>
      <c r="E36" s="338">
        <f t="shared" ref="E36:E45" si="2">AVERAGEIF($A$35:$A$96,A36,$F$35:$F$96)</f>
        <v>13.234537749999999</v>
      </c>
      <c r="F36" s="338">
        <v>13.128899000000001</v>
      </c>
      <c r="G36" s="294"/>
      <c r="H36" s="292"/>
      <c r="I36" s="292"/>
      <c r="J36" s="292"/>
      <c r="K36" s="292"/>
      <c r="L36" s="292"/>
      <c r="M36" s="292"/>
    </row>
    <row r="37" spans="1:13" x14ac:dyDescent="0.3">
      <c r="A37" s="336">
        <f t="shared" si="1"/>
        <v>2024</v>
      </c>
      <c r="B37" s="311">
        <v>45352</v>
      </c>
      <c r="C37" s="339">
        <v>13.190308999999999</v>
      </c>
      <c r="D37" s="101" t="e">
        <v>#N/A</v>
      </c>
      <c r="E37" s="338">
        <f t="shared" si="2"/>
        <v>13.234537749999999</v>
      </c>
      <c r="F37" s="338">
        <v>13.190308999999999</v>
      </c>
      <c r="G37" s="294"/>
      <c r="H37" s="292"/>
      <c r="I37" s="292"/>
      <c r="J37" s="292"/>
      <c r="K37" s="292"/>
      <c r="L37" s="292"/>
      <c r="M37" s="292"/>
    </row>
    <row r="38" spans="1:13" x14ac:dyDescent="0.3">
      <c r="A38" s="336">
        <f t="shared" si="1"/>
        <v>2024</v>
      </c>
      <c r="B38" s="311">
        <v>45383</v>
      </c>
      <c r="C38" s="339">
        <v>13.313839</v>
      </c>
      <c r="D38" s="101" t="e">
        <v>#N/A</v>
      </c>
      <c r="E38" s="338">
        <f t="shared" si="2"/>
        <v>13.234537749999999</v>
      </c>
      <c r="F38" s="338">
        <v>13.313839</v>
      </c>
      <c r="G38" s="294"/>
      <c r="H38" s="292"/>
      <c r="I38" s="292"/>
      <c r="J38" s="292"/>
      <c r="K38" s="292"/>
      <c r="L38" s="292"/>
      <c r="M38" s="292"/>
    </row>
    <row r="39" spans="1:13" x14ac:dyDescent="0.3">
      <c r="A39" s="336">
        <f t="shared" si="1"/>
        <v>2024</v>
      </c>
      <c r="B39" s="311">
        <v>45413</v>
      </c>
      <c r="C39" s="339">
        <v>13.256073000000001</v>
      </c>
      <c r="D39" s="101" t="e">
        <v>#N/A</v>
      </c>
      <c r="E39" s="338">
        <f t="shared" si="2"/>
        <v>13.234537749999999</v>
      </c>
      <c r="F39" s="338">
        <v>13.256073000000001</v>
      </c>
      <c r="G39" s="294"/>
      <c r="H39" s="292"/>
      <c r="I39" s="292"/>
      <c r="J39" s="292"/>
      <c r="K39" s="292"/>
      <c r="L39" s="292"/>
      <c r="M39" s="292"/>
    </row>
    <row r="40" spans="1:13" x14ac:dyDescent="0.3">
      <c r="A40" s="336">
        <f t="shared" si="1"/>
        <v>2024</v>
      </c>
      <c r="B40" s="311">
        <v>45444</v>
      </c>
      <c r="C40" s="339">
        <v>13.251652</v>
      </c>
      <c r="D40" s="101" t="e">
        <v>#N/A</v>
      </c>
      <c r="E40" s="338">
        <f t="shared" si="2"/>
        <v>13.234537749999999</v>
      </c>
      <c r="F40" s="338">
        <v>13.251652</v>
      </c>
      <c r="G40" s="294"/>
      <c r="H40" s="292"/>
      <c r="I40" s="292"/>
      <c r="J40" s="292"/>
      <c r="K40" s="292"/>
      <c r="L40" s="292"/>
      <c r="M40" s="292"/>
    </row>
    <row r="41" spans="1:13" x14ac:dyDescent="0.3">
      <c r="A41" s="336">
        <f t="shared" si="1"/>
        <v>2024</v>
      </c>
      <c r="B41" s="311">
        <v>45474</v>
      </c>
      <c r="C41" s="339">
        <v>13.21224</v>
      </c>
      <c r="D41" s="101" t="e">
        <v>#N/A</v>
      </c>
      <c r="E41" s="338">
        <f t="shared" si="2"/>
        <v>13.234537749999999</v>
      </c>
      <c r="F41" s="338">
        <v>13.21224</v>
      </c>
      <c r="G41" s="294"/>
      <c r="H41" s="292"/>
      <c r="I41" s="292"/>
      <c r="J41" s="292"/>
      <c r="K41" s="292"/>
      <c r="L41" s="292"/>
      <c r="M41" s="292"/>
    </row>
    <row r="42" spans="1:13" x14ac:dyDescent="0.3">
      <c r="A42" s="336">
        <f t="shared" si="1"/>
        <v>2024</v>
      </c>
      <c r="B42" s="311">
        <v>45505</v>
      </c>
      <c r="C42" s="339">
        <v>13.41051</v>
      </c>
      <c r="D42" s="101" t="e">
        <v>#N/A</v>
      </c>
      <c r="E42" s="338">
        <f t="shared" si="2"/>
        <v>13.234537749999999</v>
      </c>
      <c r="F42" s="338">
        <v>13.41051</v>
      </c>
      <c r="G42" s="294"/>
      <c r="H42" s="292"/>
      <c r="I42" s="292"/>
      <c r="J42" s="292"/>
      <c r="K42" s="292"/>
      <c r="L42" s="292"/>
      <c r="M42" s="292"/>
    </row>
    <row r="43" spans="1:13" x14ac:dyDescent="0.3">
      <c r="A43" s="336">
        <f t="shared" si="1"/>
        <v>2024</v>
      </c>
      <c r="B43" s="311">
        <v>45536</v>
      </c>
      <c r="C43" s="339">
        <v>13.170586</v>
      </c>
      <c r="D43" s="101" t="e">
        <v>#N/A</v>
      </c>
      <c r="E43" s="338">
        <f t="shared" si="2"/>
        <v>13.234537749999999</v>
      </c>
      <c r="F43" s="338">
        <v>13.170586</v>
      </c>
      <c r="G43" s="294"/>
      <c r="H43" s="292"/>
      <c r="I43" s="292"/>
      <c r="J43" s="292"/>
      <c r="K43" s="292"/>
      <c r="L43" s="292"/>
      <c r="M43" s="292"/>
    </row>
    <row r="44" spans="1:13" x14ac:dyDescent="0.3">
      <c r="A44" s="336">
        <f t="shared" si="1"/>
        <v>2024</v>
      </c>
      <c r="B44" s="311">
        <v>45566</v>
      </c>
      <c r="C44" s="339">
        <v>13.529911999999999</v>
      </c>
      <c r="D44" s="101" t="e">
        <v>#N/A</v>
      </c>
      <c r="E44" s="338">
        <f t="shared" si="2"/>
        <v>13.234537749999999</v>
      </c>
      <c r="F44" s="338">
        <v>13.529911999999999</v>
      </c>
      <c r="G44" s="294"/>
      <c r="H44" s="292"/>
      <c r="I44" s="292"/>
      <c r="J44" s="292"/>
      <c r="K44" s="292"/>
      <c r="L44" s="292"/>
      <c r="M44" s="292"/>
    </row>
    <row r="45" spans="1:13" x14ac:dyDescent="0.3">
      <c r="A45" s="336">
        <f t="shared" si="1"/>
        <v>2024</v>
      </c>
      <c r="B45" s="311">
        <v>45597</v>
      </c>
      <c r="C45" s="339">
        <v>13.395830999999999</v>
      </c>
      <c r="D45" s="101" t="e">
        <v>#N/A</v>
      </c>
      <c r="E45" s="338">
        <f t="shared" si="2"/>
        <v>13.234537749999999</v>
      </c>
      <c r="F45" s="338">
        <v>13.395830999999999</v>
      </c>
      <c r="G45" s="294"/>
      <c r="H45" s="292"/>
      <c r="I45" s="292"/>
      <c r="J45" s="292"/>
      <c r="K45" s="292"/>
      <c r="L45" s="292"/>
      <c r="M45" s="292"/>
    </row>
    <row r="46" spans="1:13" x14ac:dyDescent="0.3">
      <c r="A46" s="336">
        <f t="shared" si="1"/>
        <v>2024</v>
      </c>
      <c r="B46" s="311">
        <v>45627</v>
      </c>
      <c r="C46" s="339">
        <v>13.437274</v>
      </c>
      <c r="D46" s="101" t="e">
        <v>#N/A</v>
      </c>
      <c r="E46" s="338"/>
      <c r="F46" s="338">
        <v>13.437274</v>
      </c>
      <c r="G46" s="294"/>
      <c r="H46" s="292"/>
      <c r="I46" s="292"/>
      <c r="J46" s="292"/>
      <c r="K46" s="292"/>
      <c r="L46" s="292"/>
      <c r="M46" s="292"/>
    </row>
    <row r="47" spans="1:13" x14ac:dyDescent="0.3">
      <c r="A47" s="336">
        <f t="shared" si="1"/>
        <v>2025</v>
      </c>
      <c r="B47" s="311">
        <v>45658</v>
      </c>
      <c r="C47" s="339">
        <v>13.140373</v>
      </c>
      <c r="D47" s="101" t="e">
        <v>#N/A</v>
      </c>
      <c r="E47" s="338"/>
      <c r="F47" s="338">
        <v>13.140373</v>
      </c>
      <c r="G47" s="294"/>
      <c r="H47" s="292"/>
      <c r="I47" s="292"/>
      <c r="J47" s="292"/>
      <c r="K47" s="292"/>
      <c r="L47" s="292"/>
      <c r="M47" s="292"/>
    </row>
    <row r="48" spans="1:13" x14ac:dyDescent="0.3">
      <c r="A48" s="336">
        <f t="shared" si="1"/>
        <v>2025</v>
      </c>
      <c r="B48" s="311">
        <v>45689</v>
      </c>
      <c r="C48" s="339">
        <v>13.239549999999999</v>
      </c>
      <c r="D48" s="101" t="e">
        <v>#N/A</v>
      </c>
      <c r="E48" s="338">
        <f>AVERAGEIF($A$35:$A$96,A48,$F$35:$F$96)</f>
        <v>13.584230833333336</v>
      </c>
      <c r="F48" s="338">
        <v>13.239549999999999</v>
      </c>
      <c r="G48" s="294"/>
      <c r="H48" s="292"/>
      <c r="I48" s="292"/>
      <c r="J48" s="292"/>
      <c r="K48" s="292"/>
      <c r="L48" s="292"/>
      <c r="M48" s="292"/>
    </row>
    <row r="49" spans="1:13" x14ac:dyDescent="0.3">
      <c r="A49" s="336">
        <f t="shared" si="1"/>
        <v>2025</v>
      </c>
      <c r="B49" s="311">
        <v>45717</v>
      </c>
      <c r="C49" s="339">
        <v>13.452956</v>
      </c>
      <c r="D49" s="101" t="e">
        <v>#N/A</v>
      </c>
      <c r="E49" s="338">
        <f t="shared" ref="E49:E57" si="3">AVERAGEIF($A$35:$A$96,A49,$F$35:$F$96)</f>
        <v>13.584230833333336</v>
      </c>
      <c r="F49" s="338">
        <v>13.452956</v>
      </c>
      <c r="G49" s="294"/>
      <c r="H49" s="292"/>
      <c r="I49" s="292"/>
      <c r="J49" s="292"/>
      <c r="K49" s="292"/>
      <c r="L49" s="292"/>
      <c r="M49" s="292"/>
    </row>
    <row r="50" spans="1:13" x14ac:dyDescent="0.3">
      <c r="A50" s="336">
        <f t="shared" si="1"/>
        <v>2025</v>
      </c>
      <c r="B50" s="311">
        <v>45748</v>
      </c>
      <c r="C50" s="339">
        <v>13.465611000000001</v>
      </c>
      <c r="D50" s="101" t="e">
        <v>#N/A</v>
      </c>
      <c r="E50" s="338">
        <f t="shared" si="3"/>
        <v>13.584230833333336</v>
      </c>
      <c r="F50" s="338">
        <v>13.465611000000001</v>
      </c>
      <c r="G50" s="294"/>
      <c r="H50" s="292"/>
      <c r="I50" s="292"/>
      <c r="J50" s="292"/>
      <c r="K50" s="292"/>
      <c r="L50" s="292"/>
      <c r="M50" s="292"/>
    </row>
    <row r="51" spans="1:13" x14ac:dyDescent="0.3">
      <c r="A51" s="336">
        <f t="shared" si="1"/>
        <v>2025</v>
      </c>
      <c r="B51" s="311">
        <v>45778</v>
      </c>
      <c r="C51" s="339">
        <v>13.446565</v>
      </c>
      <c r="D51" s="101" t="e">
        <v>#N/A</v>
      </c>
      <c r="E51" s="338">
        <f t="shared" si="3"/>
        <v>13.584230833333336</v>
      </c>
      <c r="F51" s="338">
        <v>13.446565</v>
      </c>
      <c r="G51" s="294"/>
      <c r="H51" s="292"/>
      <c r="I51" s="292"/>
      <c r="J51" s="292"/>
      <c r="K51" s="292"/>
      <c r="L51" s="292"/>
      <c r="M51" s="292"/>
    </row>
    <row r="52" spans="1:13" x14ac:dyDescent="0.3">
      <c r="A52" s="336">
        <f t="shared" si="1"/>
        <v>2025</v>
      </c>
      <c r="B52" s="311">
        <v>45809</v>
      </c>
      <c r="C52" s="339">
        <v>13.610484</v>
      </c>
      <c r="D52" s="101" t="e">
        <v>#N/A</v>
      </c>
      <c r="E52" s="338">
        <f t="shared" si="3"/>
        <v>13.584230833333336</v>
      </c>
      <c r="F52" s="338">
        <v>13.610484</v>
      </c>
      <c r="G52" s="294"/>
      <c r="H52" s="292"/>
      <c r="I52" s="292"/>
      <c r="J52" s="292"/>
      <c r="K52" s="292"/>
      <c r="L52" s="292"/>
      <c r="M52" s="292"/>
    </row>
    <row r="53" spans="1:13" x14ac:dyDescent="0.3">
      <c r="A53" s="336">
        <f t="shared" si="1"/>
        <v>2025</v>
      </c>
      <c r="B53" s="311">
        <v>45839</v>
      </c>
      <c r="C53" s="339">
        <v>13.707281</v>
      </c>
      <c r="D53" s="101" t="e">
        <v>#N/A</v>
      </c>
      <c r="E53" s="338">
        <f t="shared" si="3"/>
        <v>13.584230833333336</v>
      </c>
      <c r="F53" s="338">
        <v>13.707281</v>
      </c>
      <c r="G53" s="294"/>
      <c r="H53" s="292"/>
      <c r="I53" s="292"/>
      <c r="J53" s="292"/>
      <c r="K53" s="292"/>
      <c r="L53" s="292"/>
      <c r="M53" s="292"/>
    </row>
    <row r="54" spans="1:13" x14ac:dyDescent="0.3">
      <c r="A54" s="336">
        <f t="shared" si="1"/>
        <v>2025</v>
      </c>
      <c r="B54" s="311">
        <v>45870</v>
      </c>
      <c r="C54" s="339">
        <v>13.810121000000001</v>
      </c>
      <c r="D54" s="101" t="e">
        <v>#N/A</v>
      </c>
      <c r="E54" s="338">
        <f t="shared" si="3"/>
        <v>13.584230833333336</v>
      </c>
      <c r="F54" s="338">
        <v>13.810121000000001</v>
      </c>
      <c r="G54" s="294"/>
      <c r="H54" s="292"/>
      <c r="I54" s="292"/>
      <c r="J54" s="292"/>
      <c r="K54" s="292"/>
      <c r="L54" s="292"/>
      <c r="M54" s="292"/>
    </row>
    <row r="55" spans="1:13" x14ac:dyDescent="0.3">
      <c r="A55" s="336">
        <f t="shared" si="1"/>
        <v>2025</v>
      </c>
      <c r="B55" s="311">
        <v>45901</v>
      </c>
      <c r="C55" s="339">
        <v>13.828156</v>
      </c>
      <c r="D55" s="101" t="e">
        <v>#N/A</v>
      </c>
      <c r="E55" s="338">
        <f t="shared" si="3"/>
        <v>13.584230833333336</v>
      </c>
      <c r="F55" s="338">
        <v>13.828156</v>
      </c>
      <c r="G55" s="294"/>
      <c r="H55" s="292"/>
      <c r="I55" s="292"/>
      <c r="J55" s="292"/>
      <c r="K55" s="292"/>
      <c r="L55" s="292"/>
      <c r="M55" s="292"/>
    </row>
    <row r="56" spans="1:13" x14ac:dyDescent="0.3">
      <c r="A56" s="336">
        <f t="shared" si="1"/>
        <v>2025</v>
      </c>
      <c r="B56" s="311">
        <v>45931</v>
      </c>
      <c r="C56" s="339">
        <v>13.863763000000001</v>
      </c>
      <c r="D56" s="101" t="e">
        <v>#N/A</v>
      </c>
      <c r="E56" s="338">
        <f t="shared" si="3"/>
        <v>13.584230833333336</v>
      </c>
      <c r="F56" s="338">
        <v>13.863763000000001</v>
      </c>
      <c r="G56" s="294"/>
      <c r="H56" s="292"/>
      <c r="I56" s="292"/>
      <c r="J56" s="292"/>
      <c r="K56" s="292"/>
      <c r="L56" s="292"/>
      <c r="M56" s="292"/>
    </row>
    <row r="57" spans="1:13" x14ac:dyDescent="0.3">
      <c r="A57" s="336">
        <f t="shared" si="1"/>
        <v>2025</v>
      </c>
      <c r="B57" s="311">
        <v>45962</v>
      </c>
      <c r="C57" s="339">
        <v>13.789249</v>
      </c>
      <c r="D57" s="101" t="e">
        <v>#N/A</v>
      </c>
      <c r="E57" s="338">
        <f t="shared" si="3"/>
        <v>13.584230833333336</v>
      </c>
      <c r="F57" s="338">
        <v>13.789249</v>
      </c>
      <c r="G57" s="294"/>
      <c r="H57" s="292"/>
      <c r="I57" s="292"/>
      <c r="J57" s="292"/>
      <c r="K57" s="292"/>
      <c r="L57" s="292"/>
      <c r="M57" s="292"/>
    </row>
    <row r="58" spans="1:13" x14ac:dyDescent="0.3">
      <c r="A58" s="336">
        <f t="shared" si="1"/>
        <v>2025</v>
      </c>
      <c r="B58" s="311">
        <v>45992</v>
      </c>
      <c r="C58" s="339">
        <v>13.656661</v>
      </c>
      <c r="D58" s="101" t="e">
        <v>#N/A</v>
      </c>
      <c r="E58" s="338"/>
      <c r="F58" s="338">
        <v>13.656661</v>
      </c>
      <c r="G58" s="294"/>
      <c r="H58" s="292"/>
      <c r="I58" s="292"/>
      <c r="J58" s="292"/>
      <c r="K58" s="292"/>
      <c r="L58" s="292"/>
      <c r="M58" s="292"/>
    </row>
    <row r="59" spans="1:13" x14ac:dyDescent="0.3">
      <c r="A59" s="336">
        <f t="shared" si="1"/>
        <v>2026</v>
      </c>
      <c r="B59" s="311">
        <v>46023</v>
      </c>
      <c r="C59" s="339">
        <v>13.237136</v>
      </c>
      <c r="D59" s="101" t="e">
        <v>#N/A</v>
      </c>
      <c r="E59" s="338"/>
      <c r="F59" s="338">
        <v>13.237136</v>
      </c>
      <c r="G59" s="294"/>
      <c r="H59" s="292"/>
      <c r="I59" s="292"/>
      <c r="J59" s="292"/>
      <c r="K59" s="292"/>
      <c r="L59" s="292"/>
      <c r="M59" s="292"/>
    </row>
    <row r="60" spans="1:13" x14ac:dyDescent="0.3">
      <c r="A60" s="336">
        <f t="shared" si="1"/>
        <v>2026</v>
      </c>
      <c r="B60" s="311">
        <v>46054</v>
      </c>
      <c r="C60" s="339">
        <v>13.625537</v>
      </c>
      <c r="D60" s="101" t="e">
        <v>#N/A</v>
      </c>
      <c r="E60" s="338">
        <f>AVERAGEIF($A$35:$A$96,A60,$F$35:$F$96)</f>
        <v>13.65003604975</v>
      </c>
      <c r="F60" s="338">
        <v>13.625537</v>
      </c>
      <c r="G60" s="294"/>
      <c r="H60" s="292"/>
      <c r="I60" s="292"/>
      <c r="J60" s="292"/>
      <c r="K60" s="292"/>
      <c r="L60" s="292"/>
      <c r="M60" s="292"/>
    </row>
    <row r="61" spans="1:13" x14ac:dyDescent="0.3">
      <c r="A61" s="336">
        <f t="shared" si="1"/>
        <v>2026</v>
      </c>
      <c r="B61" s="311">
        <v>46082</v>
      </c>
      <c r="C61" s="339">
        <v>13.726553029</v>
      </c>
      <c r="D61" s="101" t="e">
        <v>#N/A</v>
      </c>
      <c r="E61" s="338">
        <f t="shared" ref="E61:E69" si="4">AVERAGEIF($A$35:$A$96,A61,$F$35:$F$96)</f>
        <v>13.65003604975</v>
      </c>
      <c r="F61" s="338">
        <v>13.726553029</v>
      </c>
      <c r="G61" s="294"/>
      <c r="H61" s="292"/>
      <c r="I61" s="292"/>
      <c r="J61" s="292"/>
      <c r="K61" s="292"/>
      <c r="L61" s="292"/>
      <c r="M61" s="292"/>
    </row>
    <row r="62" spans="1:13" x14ac:dyDescent="0.3">
      <c r="A62" s="336">
        <f t="shared" si="1"/>
        <v>2026</v>
      </c>
      <c r="B62" s="311">
        <v>46113</v>
      </c>
      <c r="C62" s="339">
        <v>13.745466567999999</v>
      </c>
      <c r="D62" s="101">
        <v>13.745466567999999</v>
      </c>
      <c r="E62" s="338">
        <f t="shared" si="4"/>
        <v>13.65003604975</v>
      </c>
      <c r="F62" s="338">
        <v>13.745466567999999</v>
      </c>
      <c r="G62" s="294"/>
      <c r="H62" s="292"/>
      <c r="I62" s="292"/>
      <c r="J62" s="292"/>
      <c r="K62" s="292"/>
      <c r="L62" s="292"/>
      <c r="M62" s="292"/>
    </row>
    <row r="63" spans="1:13" x14ac:dyDescent="0.3">
      <c r="A63" s="336">
        <f t="shared" si="1"/>
        <v>2026</v>
      </c>
      <c r="B63" s="311">
        <v>46143</v>
      </c>
      <c r="C63" s="339" t="e">
        <v>#N/A</v>
      </c>
      <c r="D63" s="101">
        <v>13.72756</v>
      </c>
      <c r="E63" s="338">
        <f t="shared" si="4"/>
        <v>13.65003604975</v>
      </c>
      <c r="F63" s="338">
        <v>13.72756</v>
      </c>
      <c r="G63" s="294"/>
      <c r="H63" s="292"/>
      <c r="I63" s="292"/>
      <c r="J63" s="292"/>
      <c r="K63" s="292"/>
      <c r="L63" s="292"/>
      <c r="M63" s="292"/>
    </row>
    <row r="64" spans="1:13" x14ac:dyDescent="0.3">
      <c r="A64" s="336">
        <f t="shared" si="1"/>
        <v>2026</v>
      </c>
      <c r="B64" s="311">
        <v>46174</v>
      </c>
      <c r="C64" s="339" t="e">
        <v>#N/A</v>
      </c>
      <c r="D64" s="101">
        <v>13.74621</v>
      </c>
      <c r="E64" s="338">
        <f t="shared" si="4"/>
        <v>13.65003604975</v>
      </c>
      <c r="F64" s="338">
        <v>13.74621</v>
      </c>
      <c r="G64" s="294"/>
      <c r="H64" s="292"/>
      <c r="I64" s="292"/>
      <c r="J64" s="292"/>
      <c r="K64" s="292"/>
      <c r="L64" s="292"/>
      <c r="M64" s="292"/>
    </row>
    <row r="65" spans="1:13" x14ac:dyDescent="0.3">
      <c r="A65" s="336">
        <f t="shared" si="1"/>
        <v>2026</v>
      </c>
      <c r="B65" s="311">
        <v>46204</v>
      </c>
      <c r="C65" s="339" t="e">
        <v>#N/A</v>
      </c>
      <c r="D65" s="101">
        <v>13.675459999999999</v>
      </c>
      <c r="E65" s="338">
        <f t="shared" si="4"/>
        <v>13.65003604975</v>
      </c>
      <c r="F65" s="338">
        <v>13.675459999999999</v>
      </c>
      <c r="G65" s="294"/>
      <c r="H65" s="292"/>
      <c r="I65" s="292"/>
      <c r="J65" s="292"/>
      <c r="K65" s="292"/>
      <c r="L65" s="292"/>
      <c r="M65" s="292"/>
    </row>
    <row r="66" spans="1:13" x14ac:dyDescent="0.3">
      <c r="A66" s="336">
        <f t="shared" si="1"/>
        <v>2026</v>
      </c>
      <c r="B66" s="311">
        <v>46235</v>
      </c>
      <c r="C66" s="339" t="e">
        <v>#N/A</v>
      </c>
      <c r="D66" s="101">
        <v>13.63645</v>
      </c>
      <c r="E66" s="338">
        <f t="shared" si="4"/>
        <v>13.65003604975</v>
      </c>
      <c r="F66" s="338">
        <v>13.63645</v>
      </c>
      <c r="G66" s="294"/>
      <c r="H66" s="292"/>
      <c r="I66" s="292"/>
      <c r="J66" s="292"/>
      <c r="K66" s="292"/>
      <c r="L66" s="292"/>
      <c r="M66" s="292"/>
    </row>
    <row r="67" spans="1:13" x14ac:dyDescent="0.3">
      <c r="A67" s="336">
        <f t="shared" si="1"/>
        <v>2026</v>
      </c>
      <c r="B67" s="311">
        <v>46266</v>
      </c>
      <c r="C67" s="339" t="e">
        <v>#N/A</v>
      </c>
      <c r="D67" s="101">
        <v>13.505789999999999</v>
      </c>
      <c r="E67" s="338">
        <f t="shared" si="4"/>
        <v>13.65003604975</v>
      </c>
      <c r="F67" s="338">
        <v>13.505789999999999</v>
      </c>
      <c r="G67" s="294"/>
      <c r="H67" s="292"/>
      <c r="I67" s="292"/>
      <c r="J67" s="292"/>
      <c r="K67" s="292"/>
      <c r="L67" s="292"/>
      <c r="M67" s="292"/>
    </row>
    <row r="68" spans="1:13" x14ac:dyDescent="0.3">
      <c r="A68" s="336">
        <f t="shared" si="1"/>
        <v>2026</v>
      </c>
      <c r="B68" s="311">
        <v>46296</v>
      </c>
      <c r="C68" s="339" t="e">
        <v>#N/A</v>
      </c>
      <c r="D68" s="101">
        <v>13.592460000000001</v>
      </c>
      <c r="E68" s="338">
        <f t="shared" si="4"/>
        <v>13.65003604975</v>
      </c>
      <c r="F68" s="338">
        <v>13.592460000000001</v>
      </c>
      <c r="G68" s="294"/>
      <c r="H68" s="292"/>
      <c r="I68" s="292"/>
      <c r="J68" s="292"/>
      <c r="K68" s="292"/>
      <c r="L68" s="292"/>
      <c r="M68" s="292"/>
    </row>
    <row r="69" spans="1:13" x14ac:dyDescent="0.3">
      <c r="A69" s="336">
        <f t="shared" si="1"/>
        <v>2026</v>
      </c>
      <c r="B69" s="311">
        <v>46327</v>
      </c>
      <c r="C69" s="339" t="e">
        <v>#N/A</v>
      </c>
      <c r="D69" s="101">
        <v>13.74694</v>
      </c>
      <c r="E69" s="338">
        <f t="shared" si="4"/>
        <v>13.65003604975</v>
      </c>
      <c r="F69" s="338">
        <v>13.74694</v>
      </c>
      <c r="G69" s="294"/>
      <c r="H69" s="292"/>
      <c r="I69" s="292"/>
      <c r="J69" s="292"/>
      <c r="K69" s="292"/>
      <c r="L69" s="292"/>
      <c r="M69" s="292"/>
    </row>
    <row r="70" spans="1:13" x14ac:dyDescent="0.3">
      <c r="A70" s="336">
        <f t="shared" si="1"/>
        <v>2026</v>
      </c>
      <c r="B70" s="311">
        <v>46357</v>
      </c>
      <c r="C70" s="339" t="e">
        <v>#N/A</v>
      </c>
      <c r="D70" s="101">
        <v>13.83487</v>
      </c>
      <c r="E70" s="338"/>
      <c r="F70" s="338">
        <v>13.83487</v>
      </c>
      <c r="G70" s="294"/>
      <c r="H70" s="292"/>
      <c r="I70" s="292"/>
      <c r="J70" s="292"/>
      <c r="K70" s="292"/>
      <c r="L70" s="292"/>
      <c r="M70" s="292"/>
    </row>
    <row r="71" spans="1:13" x14ac:dyDescent="0.3">
      <c r="A71" s="336">
        <f t="shared" si="1"/>
        <v>2027</v>
      </c>
      <c r="B71" s="311">
        <v>46388</v>
      </c>
      <c r="C71" s="339" t="e">
        <v>#N/A</v>
      </c>
      <c r="D71" s="101">
        <v>13.903040000000001</v>
      </c>
      <c r="E71" s="338"/>
      <c r="F71" s="338">
        <v>13.903040000000001</v>
      </c>
      <c r="G71" s="294"/>
      <c r="H71" s="292"/>
      <c r="I71" s="292"/>
      <c r="J71" s="292"/>
      <c r="K71" s="292"/>
      <c r="L71" s="292"/>
      <c r="M71" s="292"/>
    </row>
    <row r="72" spans="1:13" x14ac:dyDescent="0.3">
      <c r="A72" s="336">
        <f t="shared" si="1"/>
        <v>2027</v>
      </c>
      <c r="B72" s="311">
        <v>46419</v>
      </c>
      <c r="C72" s="339" t="e">
        <v>#N/A</v>
      </c>
      <c r="D72" s="101">
        <v>13.869579999999999</v>
      </c>
      <c r="E72" s="338">
        <f>AVERAGEIF($A$35:$A$96,A72,$F$35:$F$96)</f>
        <v>14.097172500000001</v>
      </c>
      <c r="F72" s="338">
        <v>13.869579999999999</v>
      </c>
      <c r="G72" s="294"/>
      <c r="H72" s="292"/>
      <c r="I72" s="292"/>
      <c r="J72" s="292"/>
      <c r="K72" s="292"/>
      <c r="L72" s="292"/>
      <c r="M72" s="292"/>
    </row>
    <row r="73" spans="1:13" x14ac:dyDescent="0.3">
      <c r="A73" s="336">
        <f t="shared" si="1"/>
        <v>2027</v>
      </c>
      <c r="B73" s="311">
        <v>46447</v>
      </c>
      <c r="C73" s="339" t="e">
        <v>#N/A</v>
      </c>
      <c r="D73" s="101">
        <v>14.03999</v>
      </c>
      <c r="E73" s="338">
        <f t="shared" ref="E73:E81" si="5">AVERAGEIF($A$35:$A$96,A73,$F$35:$F$96)</f>
        <v>14.097172500000001</v>
      </c>
      <c r="F73" s="338">
        <v>14.03999</v>
      </c>
      <c r="G73" s="294"/>
      <c r="H73" s="292"/>
      <c r="I73" s="292"/>
      <c r="J73" s="292"/>
      <c r="K73" s="292"/>
      <c r="L73" s="292"/>
      <c r="M73" s="292"/>
    </row>
    <row r="74" spans="1:13" x14ac:dyDescent="0.3">
      <c r="A74" s="336">
        <f t="shared" si="1"/>
        <v>2027</v>
      </c>
      <c r="B74" s="311">
        <v>46478</v>
      </c>
      <c r="C74" s="339" t="e">
        <v>#N/A</v>
      </c>
      <c r="D74" s="101">
        <v>14.084490000000001</v>
      </c>
      <c r="E74" s="338">
        <f t="shared" si="5"/>
        <v>14.097172500000001</v>
      </c>
      <c r="F74" s="338">
        <v>14.084490000000001</v>
      </c>
      <c r="G74" s="294"/>
      <c r="H74" s="292"/>
      <c r="I74" s="292"/>
      <c r="J74" s="292"/>
      <c r="K74" s="292"/>
      <c r="L74" s="292"/>
      <c r="M74" s="292"/>
    </row>
    <row r="75" spans="1:13" x14ac:dyDescent="0.3">
      <c r="A75" s="336">
        <f t="shared" si="1"/>
        <v>2027</v>
      </c>
      <c r="B75" s="311">
        <v>46508</v>
      </c>
      <c r="C75" s="339" t="e">
        <v>#N/A</v>
      </c>
      <c r="D75" s="101">
        <v>14.13735</v>
      </c>
      <c r="E75" s="338">
        <f t="shared" si="5"/>
        <v>14.097172500000001</v>
      </c>
      <c r="F75" s="338">
        <v>14.13735</v>
      </c>
      <c r="G75" s="294"/>
      <c r="H75" s="292"/>
      <c r="I75" s="292"/>
      <c r="J75" s="292"/>
      <c r="K75" s="292"/>
      <c r="L75" s="292"/>
      <c r="M75" s="292"/>
    </row>
    <row r="76" spans="1:13" x14ac:dyDescent="0.3">
      <c r="A76" s="336">
        <f t="shared" si="1"/>
        <v>2027</v>
      </c>
      <c r="B76" s="311">
        <v>46539</v>
      </c>
      <c r="C76" s="339" t="e">
        <v>#N/A</v>
      </c>
      <c r="D76" s="101">
        <v>14.16695</v>
      </c>
      <c r="E76" s="338">
        <f t="shared" si="5"/>
        <v>14.097172500000001</v>
      </c>
      <c r="F76" s="338">
        <v>14.16695</v>
      </c>
      <c r="G76" s="294"/>
      <c r="H76" s="292"/>
      <c r="I76" s="292"/>
      <c r="J76" s="292"/>
      <c r="K76" s="292"/>
      <c r="L76" s="292"/>
      <c r="M76" s="292"/>
    </row>
    <row r="77" spans="1:13" x14ac:dyDescent="0.3">
      <c r="A77" s="336">
        <f t="shared" si="1"/>
        <v>2027</v>
      </c>
      <c r="B77" s="311">
        <v>46569</v>
      </c>
      <c r="C77" s="339" t="e">
        <v>#N/A</v>
      </c>
      <c r="D77" s="101">
        <v>14.138809999999999</v>
      </c>
      <c r="E77" s="338">
        <f t="shared" si="5"/>
        <v>14.097172500000001</v>
      </c>
      <c r="F77" s="338">
        <v>14.138809999999999</v>
      </c>
      <c r="G77" s="294"/>
      <c r="H77" s="292"/>
      <c r="I77" s="292"/>
      <c r="J77" s="292"/>
      <c r="K77" s="292"/>
      <c r="L77" s="292"/>
      <c r="M77" s="292"/>
    </row>
    <row r="78" spans="1:13" x14ac:dyDescent="0.3">
      <c r="A78" s="336">
        <f t="shared" si="1"/>
        <v>2027</v>
      </c>
      <c r="B78" s="311">
        <v>46600</v>
      </c>
      <c r="C78" s="339" t="e">
        <v>#N/A</v>
      </c>
      <c r="D78" s="101">
        <v>14.145009999999999</v>
      </c>
      <c r="E78" s="338">
        <f t="shared" si="5"/>
        <v>14.097172500000001</v>
      </c>
      <c r="F78" s="338">
        <v>14.145009999999999</v>
      </c>
      <c r="G78" s="294"/>
      <c r="H78" s="292"/>
      <c r="I78" s="292"/>
      <c r="J78" s="292"/>
      <c r="K78" s="292"/>
      <c r="L78" s="292"/>
      <c r="M78" s="292"/>
    </row>
    <row r="79" spans="1:13" x14ac:dyDescent="0.3">
      <c r="A79" s="336">
        <f t="shared" si="1"/>
        <v>2027</v>
      </c>
      <c r="B79" s="311">
        <v>46631</v>
      </c>
      <c r="C79" s="339" t="e">
        <v>#N/A</v>
      </c>
      <c r="D79" s="101">
        <v>14.03829</v>
      </c>
      <c r="E79" s="338">
        <f t="shared" si="5"/>
        <v>14.097172500000001</v>
      </c>
      <c r="F79" s="338">
        <v>14.03829</v>
      </c>
      <c r="G79" s="294"/>
      <c r="H79" s="292"/>
      <c r="I79" s="292"/>
      <c r="J79" s="292"/>
      <c r="K79" s="292"/>
      <c r="L79" s="292"/>
      <c r="M79" s="292"/>
    </row>
    <row r="80" spans="1:13" x14ac:dyDescent="0.3">
      <c r="A80" s="336">
        <f t="shared" si="1"/>
        <v>2027</v>
      </c>
      <c r="B80" s="311">
        <v>46661</v>
      </c>
      <c r="C80" s="339" t="e">
        <v>#N/A</v>
      </c>
      <c r="D80" s="101">
        <v>14.122120000000001</v>
      </c>
      <c r="E80" s="338">
        <f t="shared" si="5"/>
        <v>14.097172500000001</v>
      </c>
      <c r="F80" s="338">
        <v>14.122120000000001</v>
      </c>
      <c r="G80" s="294"/>
      <c r="H80" s="292"/>
      <c r="I80" s="292"/>
      <c r="J80" s="292"/>
      <c r="K80" s="292"/>
      <c r="L80" s="292"/>
      <c r="M80" s="292"/>
    </row>
    <row r="81" spans="1:13" x14ac:dyDescent="0.3">
      <c r="A81" s="336">
        <f t="shared" si="1"/>
        <v>2027</v>
      </c>
      <c r="B81" s="311">
        <v>46692</v>
      </c>
      <c r="C81" s="339" t="e">
        <v>#N/A</v>
      </c>
      <c r="D81" s="101">
        <v>14.238569999999999</v>
      </c>
      <c r="E81" s="338">
        <f t="shared" si="5"/>
        <v>14.097172500000001</v>
      </c>
      <c r="F81" s="338">
        <v>14.238569999999999</v>
      </c>
      <c r="G81" s="294"/>
      <c r="H81" s="292"/>
      <c r="I81" s="292"/>
      <c r="J81" s="292"/>
      <c r="K81" s="292"/>
      <c r="L81" s="292"/>
      <c r="M81" s="292"/>
    </row>
    <row r="82" spans="1:13" x14ac:dyDescent="0.3">
      <c r="A82" s="336">
        <f t="shared" si="1"/>
        <v>2027</v>
      </c>
      <c r="B82" s="311">
        <v>46722</v>
      </c>
      <c r="C82" s="339" t="e">
        <v>#N/A</v>
      </c>
      <c r="D82" s="101">
        <v>14.28187</v>
      </c>
      <c r="E82" s="338"/>
      <c r="F82" s="338">
        <v>14.28187</v>
      </c>
      <c r="G82" s="294"/>
      <c r="H82" s="292"/>
      <c r="I82" s="292"/>
      <c r="J82" s="292"/>
      <c r="K82" s="292"/>
      <c r="L82" s="292"/>
      <c r="M82" s="292"/>
    </row>
    <row r="83" spans="1:13" x14ac:dyDescent="0.3">
      <c r="A83" s="292"/>
      <c r="B83" s="292"/>
      <c r="C83" s="292"/>
      <c r="D83" s="292"/>
      <c r="E83" s="292"/>
      <c r="F83" s="292"/>
      <c r="G83" s="294"/>
      <c r="H83" s="292"/>
      <c r="I83" s="292"/>
      <c r="J83" s="292"/>
      <c r="K83" s="292"/>
      <c r="L83" s="292"/>
      <c r="M83" s="292"/>
    </row>
    <row r="84" spans="1:13" x14ac:dyDescent="0.3">
      <c r="A84" s="292"/>
      <c r="B84" s="292"/>
      <c r="C84" s="292"/>
      <c r="D84" s="292"/>
      <c r="E84" s="292"/>
      <c r="F84" s="292"/>
      <c r="G84" s="294"/>
      <c r="H84" s="292"/>
      <c r="I84" s="292"/>
      <c r="J84" s="292"/>
      <c r="K84" s="292"/>
      <c r="L84" s="292"/>
      <c r="M84" s="292"/>
    </row>
    <row r="85" spans="1:13" x14ac:dyDescent="0.3">
      <c r="A85" s="292"/>
      <c r="B85" s="292"/>
      <c r="C85" s="292"/>
      <c r="D85" s="292"/>
      <c r="E85" s="292"/>
      <c r="F85" s="292"/>
      <c r="G85" s="294"/>
      <c r="H85" s="292"/>
      <c r="I85" s="292"/>
      <c r="J85" s="292"/>
      <c r="K85" s="292"/>
      <c r="L85" s="292"/>
      <c r="M85" s="292"/>
    </row>
    <row r="86" spans="1:13" x14ac:dyDescent="0.3">
      <c r="A86" s="292"/>
      <c r="B86" s="292"/>
      <c r="C86" s="292"/>
      <c r="D86" s="292"/>
      <c r="E86" s="292"/>
      <c r="F86" s="292"/>
      <c r="G86" s="294"/>
      <c r="H86" s="292"/>
      <c r="I86" s="292"/>
      <c r="J86" s="292"/>
      <c r="K86" s="292"/>
      <c r="L86" s="292"/>
      <c r="M86" s="292"/>
    </row>
    <row r="87" spans="1:13" x14ac:dyDescent="0.3">
      <c r="A87" s="292"/>
      <c r="B87" s="292"/>
      <c r="C87" s="292"/>
      <c r="D87" s="292"/>
      <c r="E87" s="292"/>
      <c r="F87" s="292"/>
      <c r="G87" s="294"/>
      <c r="H87" s="292"/>
      <c r="I87" s="292"/>
      <c r="J87" s="292"/>
      <c r="K87" s="292"/>
      <c r="L87" s="292"/>
      <c r="M87" s="292"/>
    </row>
    <row r="88" spans="1:13" x14ac:dyDescent="0.3">
      <c r="A88" s="292"/>
      <c r="B88" s="292"/>
      <c r="C88" s="292"/>
      <c r="D88" s="292"/>
      <c r="E88" s="292"/>
      <c r="F88" s="292"/>
      <c r="G88" s="294"/>
      <c r="H88" s="292"/>
      <c r="I88" s="292"/>
      <c r="J88" s="292"/>
      <c r="K88" s="292"/>
      <c r="L88" s="292"/>
      <c r="M88" s="292"/>
    </row>
    <row r="89" spans="1:13" x14ac:dyDescent="0.3">
      <c r="A89" s="295"/>
      <c r="B89" s="178" t="s">
        <v>328</v>
      </c>
      <c r="C89" s="292"/>
      <c r="D89" s="292"/>
      <c r="E89" s="292"/>
      <c r="F89" s="292"/>
      <c r="G89" s="294"/>
      <c r="H89" s="292"/>
      <c r="I89" s="292"/>
      <c r="J89" s="292"/>
      <c r="K89" s="292"/>
      <c r="L89" s="292"/>
      <c r="M89" s="292"/>
    </row>
    <row r="90" spans="1:13" x14ac:dyDescent="0.3">
      <c r="A90" s="5">
        <v>2.5</v>
      </c>
      <c r="B90" s="5">
        <v>-2</v>
      </c>
      <c r="C90" s="292"/>
      <c r="D90" s="292"/>
      <c r="E90" s="292"/>
      <c r="F90" s="292"/>
      <c r="G90" s="294"/>
      <c r="H90" s="292"/>
      <c r="I90" s="292"/>
      <c r="J90" s="292"/>
      <c r="K90" s="292"/>
      <c r="L90" s="292"/>
      <c r="M90" s="292"/>
    </row>
    <row r="91" spans="1:13" x14ac:dyDescent="0.3">
      <c r="A91" s="5">
        <v>2.5</v>
      </c>
      <c r="B91" s="5">
        <v>10</v>
      </c>
      <c r="C91" s="292"/>
      <c r="D91" s="292"/>
      <c r="E91" s="292"/>
      <c r="F91" s="292"/>
      <c r="G91" s="294"/>
      <c r="H91" s="292"/>
      <c r="I91" s="292"/>
      <c r="J91" s="292"/>
      <c r="K91" s="292"/>
      <c r="L91" s="292"/>
      <c r="M91" s="292"/>
    </row>
    <row r="92" spans="1:13" x14ac:dyDescent="0.3">
      <c r="B92" s="99"/>
      <c r="C92" s="292"/>
      <c r="D92" s="292"/>
      <c r="E92" s="292"/>
      <c r="F92" s="292"/>
      <c r="G92" s="294"/>
      <c r="H92" s="292"/>
      <c r="I92" s="292"/>
      <c r="J92" s="292"/>
      <c r="K92" s="292"/>
      <c r="L92" s="292"/>
      <c r="M92" s="292"/>
    </row>
    <row r="93" spans="1:13" x14ac:dyDescent="0.3">
      <c r="B93" s="99"/>
      <c r="D93" s="104"/>
      <c r="F93" s="104"/>
      <c r="G93" s="103"/>
    </row>
    <row r="94" spans="1:13" x14ac:dyDescent="0.3">
      <c r="B94" s="99"/>
      <c r="D94" s="104"/>
      <c r="F94" s="104"/>
      <c r="G94" s="103"/>
    </row>
    <row r="95" spans="1:13" x14ac:dyDescent="0.3">
      <c r="B95" s="99"/>
      <c r="C95" s="104"/>
      <c r="D95" s="103"/>
      <c r="F95" s="104"/>
      <c r="G95" s="103"/>
    </row>
    <row r="96" spans="1:13" x14ac:dyDescent="0.3">
      <c r="B96" s="99"/>
      <c r="C96" s="104"/>
      <c r="D96" s="103"/>
      <c r="F96" s="104"/>
      <c r="G96" s="103"/>
    </row>
    <row r="97" spans="6:7" x14ac:dyDescent="0.3">
      <c r="F97" s="104"/>
      <c r="G97" s="103"/>
    </row>
    <row r="98" spans="6:7" x14ac:dyDescent="0.3">
      <c r="F98" s="104"/>
      <c r="G98" s="103"/>
    </row>
    <row r="99" spans="6:7" x14ac:dyDescent="0.3">
      <c r="F99" s="104"/>
      <c r="G99" s="103"/>
    </row>
    <row r="100" spans="6:7" x14ac:dyDescent="0.3">
      <c r="F100" s="104"/>
      <c r="G100" s="103"/>
    </row>
    <row r="101" spans="6:7" x14ac:dyDescent="0.3">
      <c r="F101" s="104"/>
      <c r="G101" s="103"/>
    </row>
    <row r="102" spans="6:7" x14ac:dyDescent="0.3">
      <c r="F102" s="104"/>
      <c r="G102" s="103"/>
    </row>
    <row r="103" spans="6:7" x14ac:dyDescent="0.3">
      <c r="F103" s="104"/>
      <c r="G103" s="103"/>
    </row>
    <row r="104" spans="6:7" x14ac:dyDescent="0.3">
      <c r="F104" s="104"/>
      <c r="G104" s="103"/>
    </row>
    <row r="105" spans="6:7" x14ac:dyDescent="0.3">
      <c r="F105" s="104"/>
      <c r="G105" s="103"/>
    </row>
    <row r="106" spans="6:7" x14ac:dyDescent="0.3">
      <c r="F106" s="104"/>
    </row>
    <row r="107" spans="6:7" x14ac:dyDescent="0.3">
      <c r="F107" s="104"/>
    </row>
    <row r="108" spans="6:7" x14ac:dyDescent="0.3">
      <c r="F108" s="104"/>
    </row>
    <row r="109" spans="6:7" x14ac:dyDescent="0.3">
      <c r="F109" s="104"/>
    </row>
    <row r="110" spans="6:7" x14ac:dyDescent="0.3">
      <c r="F110" s="104"/>
    </row>
    <row r="111" spans="6:7" x14ac:dyDescent="0.3">
      <c r="F111" s="104"/>
    </row>
    <row r="112" spans="6:7" x14ac:dyDescent="0.3">
      <c r="F112" s="104"/>
    </row>
    <row r="113" spans="6:6" x14ac:dyDescent="0.3">
      <c r="F113" s="104"/>
    </row>
    <row r="114" spans="6:6" x14ac:dyDescent="0.3">
      <c r="F114" s="104"/>
    </row>
    <row r="115" spans="6:6" x14ac:dyDescent="0.3">
      <c r="F115" s="104"/>
    </row>
    <row r="116" spans="6:6" x14ac:dyDescent="0.3">
      <c r="F116" s="104"/>
    </row>
    <row r="117" spans="6:6" x14ac:dyDescent="0.3">
      <c r="F117" s="104"/>
    </row>
    <row r="118" spans="6:6" x14ac:dyDescent="0.3">
      <c r="F118" s="104"/>
    </row>
    <row r="119" spans="6:6" x14ac:dyDescent="0.3">
      <c r="F119" s="104"/>
    </row>
    <row r="120" spans="6:6" x14ac:dyDescent="0.3">
      <c r="F120" s="104"/>
    </row>
    <row r="121" spans="6:6" x14ac:dyDescent="0.3">
      <c r="F121" s="104"/>
    </row>
    <row r="122" spans="6:6" x14ac:dyDescent="0.3">
      <c r="F122" s="104"/>
    </row>
    <row r="123" spans="6:6" x14ac:dyDescent="0.3">
      <c r="F123" s="104"/>
    </row>
    <row r="124" spans="6:6" x14ac:dyDescent="0.3">
      <c r="F124" s="104"/>
    </row>
    <row r="125" spans="6:6" x14ac:dyDescent="0.3">
      <c r="F125" s="104"/>
    </row>
    <row r="126" spans="6:6" x14ac:dyDescent="0.3">
      <c r="F126" s="104"/>
    </row>
    <row r="127" spans="6:6" x14ac:dyDescent="0.3">
      <c r="F127" s="104"/>
    </row>
    <row r="128" spans="6:6" x14ac:dyDescent="0.3">
      <c r="F128" s="104"/>
    </row>
    <row r="129" spans="6:6" x14ac:dyDescent="0.3">
      <c r="F129" s="104"/>
    </row>
    <row r="130" spans="6:6" x14ac:dyDescent="0.3">
      <c r="F130" s="104"/>
    </row>
  </sheetData>
  <mergeCells count="2">
    <mergeCell ref="C24:G24"/>
    <mergeCell ref="I24:L24"/>
  </mergeCells>
  <conditionalFormatting sqref="C35:D82">
    <cfRule type="expression" dxfId="21" priority="1" stopIfTrue="1">
      <formula>ISNA(C35)</formula>
    </cfRule>
  </conditionalFormatting>
  <hyperlinks>
    <hyperlink ref="A3" location="Contents!A1" display="Return to Contents" xr:uid="{00000000-0004-0000-0600-000000000000}"/>
  </hyperlinks>
  <pageMargins left="0.7" right="0.7" top="0.75" bottom="0.75" header="0.3" footer="0.3"/>
  <pageSetup scale="43" fitToHeight="0" orientation="portrait" verticalDpi="599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pageSetUpPr fitToPage="1"/>
  </sheetPr>
  <dimension ref="A2:S63"/>
  <sheetViews>
    <sheetView workbookViewId="0"/>
  </sheetViews>
  <sheetFormatPr defaultRowHeight="13.2" x14ac:dyDescent="0.25"/>
  <cols>
    <col min="3" max="3" width="9.33203125" style="5"/>
    <col min="17" max="17" width="18" customWidth="1"/>
  </cols>
  <sheetData>
    <row r="2" spans="1:19" ht="15.6" x14ac:dyDescent="0.3">
      <c r="A2" s="31" t="s">
        <v>968</v>
      </c>
    </row>
    <row r="3" spans="1:19" x14ac:dyDescent="0.25">
      <c r="A3" s="16" t="s">
        <v>15</v>
      </c>
    </row>
    <row r="4" spans="1:19" x14ac:dyDescent="0.25">
      <c r="B4" s="270"/>
      <c r="C4" s="285"/>
      <c r="D4" s="270"/>
      <c r="E4" s="270"/>
      <c r="F4" s="270"/>
      <c r="G4" s="270"/>
      <c r="H4" s="270"/>
      <c r="I4" s="270"/>
      <c r="J4" s="270"/>
      <c r="K4" s="270"/>
    </row>
    <row r="5" spans="1:19" ht="14.4" x14ac:dyDescent="0.3">
      <c r="B5" s="270"/>
      <c r="C5" s="285"/>
      <c r="D5" s="270"/>
      <c r="E5" s="270"/>
      <c r="F5" s="270"/>
      <c r="G5" s="270"/>
      <c r="H5" s="270"/>
      <c r="I5" s="270"/>
      <c r="J5" s="270"/>
      <c r="K5" s="270"/>
      <c r="Q5" s="132" t="s">
        <v>329</v>
      </c>
      <c r="R5" s="181"/>
      <c r="S5" s="153"/>
    </row>
    <row r="6" spans="1:19" x14ac:dyDescent="0.25">
      <c r="B6" s="270"/>
      <c r="C6" s="285"/>
      <c r="D6" s="270"/>
      <c r="E6" s="270"/>
      <c r="F6" s="270"/>
      <c r="G6" s="270"/>
      <c r="H6" s="270"/>
      <c r="I6" s="270"/>
      <c r="J6" s="270"/>
      <c r="K6" s="270"/>
      <c r="Q6" s="179" t="s">
        <v>182</v>
      </c>
      <c r="R6" s="176" t="s">
        <v>337</v>
      </c>
      <c r="S6" s="180"/>
    </row>
    <row r="7" spans="1:19" x14ac:dyDescent="0.25">
      <c r="B7" s="270"/>
      <c r="C7" s="285"/>
      <c r="D7" s="270"/>
      <c r="E7" s="270"/>
      <c r="F7" s="270"/>
      <c r="G7" s="270"/>
      <c r="H7" s="270"/>
      <c r="I7" s="270"/>
      <c r="J7" s="270"/>
      <c r="K7" s="270"/>
    </row>
    <row r="8" spans="1:19" x14ac:dyDescent="0.25">
      <c r="B8" s="270"/>
      <c r="C8" s="285"/>
      <c r="D8" s="270"/>
      <c r="E8" s="270"/>
      <c r="F8" s="270"/>
      <c r="G8" s="270"/>
      <c r="H8" s="270"/>
      <c r="I8" s="270"/>
      <c r="J8" s="270"/>
      <c r="K8" s="270"/>
    </row>
    <row r="9" spans="1:19" x14ac:dyDescent="0.25">
      <c r="B9" s="270"/>
      <c r="C9" s="285"/>
      <c r="D9" s="270"/>
      <c r="E9" s="270"/>
      <c r="F9" s="270"/>
      <c r="G9" s="270"/>
      <c r="H9" s="270"/>
      <c r="I9" s="270"/>
      <c r="J9" s="270"/>
      <c r="K9" s="270"/>
    </row>
    <row r="10" spans="1:19" x14ac:dyDescent="0.25">
      <c r="B10" s="270"/>
      <c r="C10" s="285"/>
      <c r="D10" s="270"/>
      <c r="E10" s="270"/>
      <c r="F10" s="270"/>
      <c r="G10" s="270"/>
      <c r="H10" s="270"/>
      <c r="I10" s="270"/>
      <c r="J10" s="270"/>
      <c r="K10" s="270"/>
    </row>
    <row r="11" spans="1:19" x14ac:dyDescent="0.25">
      <c r="B11" s="270"/>
      <c r="C11" s="285"/>
      <c r="D11" s="270"/>
      <c r="E11" s="270"/>
      <c r="F11" s="270"/>
      <c r="G11" s="270"/>
      <c r="H11" s="270"/>
      <c r="I11" s="270"/>
      <c r="J11" s="270"/>
      <c r="K11" s="270"/>
    </row>
    <row r="12" spans="1:19" x14ac:dyDescent="0.25">
      <c r="B12" s="270"/>
      <c r="C12" s="285"/>
      <c r="D12" s="270"/>
      <c r="E12" s="270"/>
      <c r="F12" s="270"/>
      <c r="G12" s="270"/>
      <c r="H12" s="270"/>
      <c r="I12" s="270"/>
      <c r="J12" s="270"/>
      <c r="K12" s="270"/>
    </row>
    <row r="13" spans="1:19" x14ac:dyDescent="0.25">
      <c r="B13" s="270"/>
      <c r="C13" s="285"/>
      <c r="D13" s="270"/>
      <c r="E13" s="270"/>
      <c r="F13" s="270"/>
      <c r="G13" s="270"/>
      <c r="H13" s="270"/>
      <c r="I13" s="270"/>
      <c r="J13" s="270"/>
      <c r="K13" s="270"/>
    </row>
    <row r="14" spans="1:19" x14ac:dyDescent="0.25">
      <c r="B14" s="270"/>
      <c r="C14" s="285"/>
      <c r="D14" s="270"/>
      <c r="E14" s="270"/>
      <c r="F14" s="270"/>
      <c r="G14" s="270"/>
      <c r="H14" s="270"/>
      <c r="I14" s="270"/>
      <c r="J14" s="270"/>
      <c r="K14" s="270"/>
    </row>
    <row r="15" spans="1:19" x14ac:dyDescent="0.25">
      <c r="B15" s="270"/>
      <c r="C15" s="285"/>
      <c r="D15" s="270"/>
      <c r="E15" s="270"/>
      <c r="F15" s="270"/>
      <c r="G15" s="270"/>
      <c r="H15" s="270"/>
      <c r="I15" s="270"/>
      <c r="J15" s="270"/>
      <c r="K15" s="270"/>
    </row>
    <row r="16" spans="1:19" x14ac:dyDescent="0.25">
      <c r="B16" s="270"/>
      <c r="C16" s="285"/>
      <c r="D16" s="270"/>
      <c r="E16" s="270"/>
      <c r="F16" s="270"/>
      <c r="G16" s="270"/>
      <c r="H16" s="270"/>
      <c r="I16" s="270"/>
      <c r="J16" s="270"/>
      <c r="K16" s="270"/>
    </row>
    <row r="17" spans="2:11" x14ac:dyDescent="0.25">
      <c r="B17" s="270"/>
      <c r="C17" s="285"/>
      <c r="D17" s="270"/>
      <c r="E17" s="270"/>
      <c r="F17" s="270"/>
      <c r="G17" s="270"/>
      <c r="H17" s="270"/>
      <c r="I17" s="270"/>
      <c r="J17" s="270"/>
      <c r="K17" s="270"/>
    </row>
    <row r="18" spans="2:11" x14ac:dyDescent="0.25">
      <c r="B18" s="270"/>
      <c r="C18" s="285"/>
      <c r="D18" s="270"/>
      <c r="E18" s="270"/>
      <c r="F18" s="270"/>
      <c r="G18" s="270"/>
      <c r="H18" s="270"/>
      <c r="I18" s="270"/>
      <c r="J18" s="270"/>
      <c r="K18" s="270"/>
    </row>
    <row r="19" spans="2:11" x14ac:dyDescent="0.25">
      <c r="B19" s="270"/>
      <c r="C19" s="285"/>
      <c r="D19" s="270"/>
      <c r="E19" s="270"/>
      <c r="F19" s="270"/>
      <c r="G19" s="270"/>
      <c r="H19" s="270"/>
      <c r="I19" s="270"/>
      <c r="J19" s="270"/>
      <c r="K19" s="270"/>
    </row>
    <row r="20" spans="2:11" x14ac:dyDescent="0.25">
      <c r="B20" s="270"/>
      <c r="C20" s="285"/>
      <c r="D20" s="270"/>
      <c r="E20" s="270"/>
      <c r="F20" s="270"/>
      <c r="G20" s="270"/>
      <c r="H20" s="270"/>
      <c r="I20" s="270"/>
      <c r="J20" s="270"/>
      <c r="K20" s="270"/>
    </row>
    <row r="21" spans="2:11" x14ac:dyDescent="0.25">
      <c r="B21" s="270"/>
      <c r="C21" s="285"/>
      <c r="D21" s="270"/>
      <c r="E21" s="270"/>
      <c r="F21" s="270"/>
      <c r="G21" s="270"/>
      <c r="H21" s="270"/>
      <c r="I21" s="270"/>
      <c r="J21" s="270"/>
      <c r="K21" s="270"/>
    </row>
    <row r="22" spans="2:11" x14ac:dyDescent="0.25">
      <c r="B22" s="270"/>
      <c r="C22" s="285"/>
      <c r="D22" s="270"/>
      <c r="E22" s="270"/>
      <c r="F22" s="270"/>
      <c r="G22" s="270"/>
      <c r="H22" s="270"/>
      <c r="I22" s="270"/>
      <c r="J22" s="270"/>
      <c r="K22" s="270"/>
    </row>
    <row r="23" spans="2:11" x14ac:dyDescent="0.25">
      <c r="B23" s="270"/>
      <c r="C23" s="285"/>
      <c r="D23" s="270"/>
      <c r="E23" s="270"/>
      <c r="F23" s="270"/>
      <c r="G23" s="270"/>
      <c r="H23" s="270"/>
      <c r="I23" s="270"/>
      <c r="J23" s="270"/>
      <c r="K23" s="270"/>
    </row>
    <row r="24" spans="2:11" x14ac:dyDescent="0.25">
      <c r="B24" s="270"/>
      <c r="C24" s="285"/>
      <c r="D24" s="270"/>
      <c r="E24" s="270"/>
      <c r="F24" s="270"/>
      <c r="G24" s="270"/>
      <c r="H24" s="270"/>
      <c r="I24" s="270"/>
      <c r="J24" s="270"/>
      <c r="K24" s="270"/>
    </row>
    <row r="25" spans="2:11" x14ac:dyDescent="0.25">
      <c r="B25" s="270"/>
      <c r="C25" s="285"/>
      <c r="D25" s="270"/>
      <c r="E25" s="270"/>
      <c r="F25" s="270"/>
      <c r="G25" s="270"/>
      <c r="H25" s="270"/>
      <c r="I25" s="270"/>
      <c r="J25" s="270"/>
      <c r="K25" s="270"/>
    </row>
    <row r="26" spans="2:11" x14ac:dyDescent="0.25">
      <c r="B26" s="2"/>
      <c r="C26" t="s">
        <v>453</v>
      </c>
    </row>
    <row r="27" spans="2:11" ht="39.6" x14ac:dyDescent="0.25">
      <c r="B27" s="2"/>
      <c r="C27" s="383" t="s">
        <v>454</v>
      </c>
      <c r="D27" s="384" t="s">
        <v>999</v>
      </c>
    </row>
    <row r="28" spans="2:11" x14ac:dyDescent="0.25">
      <c r="B28" s="4" t="s">
        <v>12</v>
      </c>
      <c r="C28" s="8"/>
      <c r="D28" s="8"/>
    </row>
    <row r="29" spans="2:11" x14ac:dyDescent="0.25">
      <c r="B29">
        <v>2015</v>
      </c>
      <c r="C29"/>
      <c r="D29" s="5">
        <f>AVERAGE($C$30:$C$39)</f>
        <v>2.5594114128400003</v>
      </c>
    </row>
    <row r="30" spans="2:11" x14ac:dyDescent="0.25">
      <c r="B30">
        <v>2016</v>
      </c>
      <c r="C30" s="20">
        <v>1.4185009153000001</v>
      </c>
      <c r="D30" s="5">
        <f t="shared" ref="D30:D42" si="0">AVERAGE($C$30:$C$39)</f>
        <v>2.5594114128400003</v>
      </c>
    </row>
    <row r="31" spans="2:11" x14ac:dyDescent="0.25">
      <c r="B31">
        <v>2017</v>
      </c>
      <c r="C31" s="20">
        <v>2.0856712328999998</v>
      </c>
      <c r="D31" s="5">
        <f t="shared" si="0"/>
        <v>2.5594114128400003</v>
      </c>
    </row>
    <row r="32" spans="2:11" x14ac:dyDescent="0.25">
      <c r="B32">
        <v>2018</v>
      </c>
      <c r="C32" s="20">
        <v>1.3148931506999999</v>
      </c>
      <c r="D32" s="5">
        <f t="shared" si="0"/>
        <v>2.5594114128400003</v>
      </c>
    </row>
    <row r="33" spans="2:5" x14ac:dyDescent="0.25">
      <c r="B33">
        <v>2019</v>
      </c>
      <c r="C33" s="20">
        <v>1.9509385752999999</v>
      </c>
      <c r="D33" s="5">
        <f t="shared" si="0"/>
        <v>2.5594114128400003</v>
      </c>
    </row>
    <row r="34" spans="2:5" x14ac:dyDescent="0.25">
      <c r="B34">
        <v>2020</v>
      </c>
      <c r="C34" s="20">
        <v>4.0397416037999996</v>
      </c>
      <c r="D34" s="5">
        <f t="shared" si="0"/>
        <v>2.5594114128400003</v>
      </c>
    </row>
    <row r="35" spans="2:5" x14ac:dyDescent="0.25">
      <c r="B35">
        <v>2021</v>
      </c>
      <c r="C35" s="20">
        <v>3.7746520548000002</v>
      </c>
      <c r="D35" s="5">
        <f t="shared" si="0"/>
        <v>2.5594114128400003</v>
      </c>
    </row>
    <row r="36" spans="2:5" x14ac:dyDescent="0.25">
      <c r="B36">
        <v>2022</v>
      </c>
      <c r="C36" s="20">
        <v>1.4793490411000001</v>
      </c>
      <c r="D36" s="5">
        <f t="shared" si="0"/>
        <v>2.5594114128400003</v>
      </c>
    </row>
    <row r="37" spans="2:5" x14ac:dyDescent="0.25">
      <c r="B37">
        <v>2023</v>
      </c>
      <c r="C37" s="20">
        <v>2.5399468493000001</v>
      </c>
      <c r="D37" s="5">
        <f t="shared" si="0"/>
        <v>2.5594114128400003</v>
      </c>
    </row>
    <row r="38" spans="2:5" x14ac:dyDescent="0.25">
      <c r="B38">
        <v>2024</v>
      </c>
      <c r="C38" s="20">
        <v>3.5634426229999998</v>
      </c>
      <c r="D38" s="5">
        <f t="shared" si="0"/>
        <v>2.5594114128400003</v>
      </c>
    </row>
    <row r="39" spans="2:5" x14ac:dyDescent="0.25">
      <c r="B39">
        <v>2025</v>
      </c>
      <c r="C39" s="20">
        <v>3.4269780822000002</v>
      </c>
      <c r="D39" s="5">
        <f t="shared" si="0"/>
        <v>2.5594114128400003</v>
      </c>
    </row>
    <row r="40" spans="2:5" x14ac:dyDescent="0.25">
      <c r="B40">
        <v>2026</v>
      </c>
      <c r="C40" s="20">
        <v>0.45617808219</v>
      </c>
      <c r="D40" s="5">
        <f t="shared" si="0"/>
        <v>2.5594114128400003</v>
      </c>
    </row>
    <row r="41" spans="2:5" x14ac:dyDescent="0.25">
      <c r="B41">
        <v>2027</v>
      </c>
      <c r="C41" s="20">
        <v>2.4876712328999999</v>
      </c>
      <c r="D41" s="5">
        <f t="shared" si="0"/>
        <v>2.5594114128400003</v>
      </c>
    </row>
    <row r="42" spans="2:5" x14ac:dyDescent="0.25">
      <c r="B42" s="8">
        <f>B41+1</f>
        <v>2028</v>
      </c>
      <c r="C42" s="44"/>
      <c r="D42" s="43">
        <f t="shared" si="0"/>
        <v>2.5594114128400003</v>
      </c>
    </row>
    <row r="43" spans="2:5" x14ac:dyDescent="0.25">
      <c r="B43" s="260" t="s">
        <v>998</v>
      </c>
      <c r="C43"/>
    </row>
    <row r="44" spans="2:5" x14ac:dyDescent="0.25">
      <c r="B44" s="23" t="str">
        <f>"Note: Black line represents "&amp;$D$27&amp;" ("&amp;ROUND($D$42,1)&amp;" million barrels per day)."</f>
        <v>Note: Black line represents 2016-2025 average (2.6 million barrels per day).</v>
      </c>
      <c r="C44"/>
    </row>
    <row r="45" spans="2:5" x14ac:dyDescent="0.25">
      <c r="C45"/>
    </row>
    <row r="46" spans="2:5" x14ac:dyDescent="0.25">
      <c r="B46" s="4"/>
      <c r="C46" s="64" t="s">
        <v>0</v>
      </c>
    </row>
    <row r="47" spans="2:5" x14ac:dyDescent="0.25">
      <c r="B47" s="21">
        <v>10.8</v>
      </c>
      <c r="C47" s="21">
        <v>0</v>
      </c>
      <c r="E47" s="21" t="s">
        <v>560</v>
      </c>
    </row>
    <row r="48" spans="2:5" x14ac:dyDescent="0.25">
      <c r="B48" s="54">
        <v>10.8</v>
      </c>
      <c r="C48" s="54">
        <v>1</v>
      </c>
    </row>
    <row r="49" spans="2:3" x14ac:dyDescent="0.25">
      <c r="B49" s="5"/>
      <c r="C49"/>
    </row>
    <row r="50" spans="2:3" x14ac:dyDescent="0.25">
      <c r="B50" s="5"/>
      <c r="C50"/>
    </row>
    <row r="51" spans="2:3" x14ac:dyDescent="0.25">
      <c r="B51" s="5"/>
      <c r="C51"/>
    </row>
    <row r="52" spans="2:3" x14ac:dyDescent="0.25">
      <c r="B52" s="5"/>
      <c r="C52"/>
    </row>
    <row r="53" spans="2:3" x14ac:dyDescent="0.25">
      <c r="B53" s="5"/>
      <c r="C53"/>
    </row>
    <row r="54" spans="2:3" x14ac:dyDescent="0.25">
      <c r="B54" s="5"/>
      <c r="C54"/>
    </row>
    <row r="55" spans="2:3" x14ac:dyDescent="0.25">
      <c r="B55" s="5"/>
      <c r="C55"/>
    </row>
    <row r="56" spans="2:3" x14ac:dyDescent="0.25">
      <c r="B56" s="5"/>
      <c r="C56"/>
    </row>
    <row r="57" spans="2:3" x14ac:dyDescent="0.25">
      <c r="B57" s="5"/>
      <c r="C57"/>
    </row>
    <row r="58" spans="2:3" x14ac:dyDescent="0.25">
      <c r="B58" s="5"/>
      <c r="C58"/>
    </row>
    <row r="59" spans="2:3" x14ac:dyDescent="0.25">
      <c r="B59" s="5"/>
      <c r="C59"/>
    </row>
    <row r="60" spans="2:3" x14ac:dyDescent="0.25">
      <c r="B60" s="5"/>
      <c r="C60"/>
    </row>
    <row r="61" spans="2:3" x14ac:dyDescent="0.25">
      <c r="B61" s="5"/>
      <c r="C61"/>
    </row>
    <row r="62" spans="2:3" x14ac:dyDescent="0.25">
      <c r="B62" s="5"/>
      <c r="C62"/>
    </row>
    <row r="63" spans="2:3" x14ac:dyDescent="0.25">
      <c r="B63" s="5"/>
      <c r="C63"/>
    </row>
  </sheetData>
  <hyperlinks>
    <hyperlink ref="A3" location="Contents!A1" display="Return to Contents" xr:uid="{00000000-0004-0000-0700-000000000000}"/>
  </hyperlinks>
  <pageMargins left="0.75" right="0.75" top="1" bottom="1" header="0.5" footer="0.5"/>
  <pageSetup scale="90" fitToHeight="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B124"/>
  <sheetViews>
    <sheetView zoomScaleNormal="100" workbookViewId="0"/>
  </sheetViews>
  <sheetFormatPr defaultColWidth="9.33203125" defaultRowHeight="14.4" x14ac:dyDescent="0.3"/>
  <cols>
    <col min="1" max="1" width="9.33203125" style="97"/>
    <col min="2" max="2" width="14.6640625" style="97" customWidth="1"/>
    <col min="3" max="13" width="9.33203125" style="97"/>
    <col min="14" max="15" width="9.33203125" style="98"/>
    <col min="16" max="16" width="9.33203125" style="97"/>
    <col min="17" max="17" width="14.33203125" style="97" customWidth="1"/>
    <col min="18" max="18" width="13.5546875" style="97" customWidth="1"/>
    <col min="19" max="26" width="9.33203125" style="97"/>
    <col min="27" max="28" width="9.33203125" style="98"/>
    <col min="29" max="16384" width="9.33203125" style="97"/>
  </cols>
  <sheetData>
    <row r="1" spans="1:18" x14ac:dyDescent="0.3">
      <c r="M1" s="110"/>
    </row>
    <row r="2" spans="1:18" ht="15.6" x14ac:dyDescent="0.3">
      <c r="A2" s="31" t="s">
        <v>968</v>
      </c>
      <c r="M2" s="110"/>
      <c r="N2" s="342"/>
    </row>
    <row r="3" spans="1:18" x14ac:dyDescent="0.3">
      <c r="A3" s="16" t="s">
        <v>15</v>
      </c>
      <c r="L3" s="98"/>
      <c r="M3" s="98"/>
      <c r="Q3" s="102"/>
    </row>
    <row r="4" spans="1:18" x14ac:dyDescent="0.3">
      <c r="B4" s="106"/>
      <c r="C4" s="106"/>
      <c r="D4" s="106"/>
      <c r="E4" s="106"/>
      <c r="F4" s="106"/>
      <c r="G4" s="106"/>
      <c r="H4" s="106"/>
      <c r="I4" s="106"/>
      <c r="J4" s="106"/>
      <c r="L4" s="98"/>
      <c r="M4" s="98"/>
      <c r="Q4" s="102"/>
    </row>
    <row r="5" spans="1:18" x14ac:dyDescent="0.3">
      <c r="B5" s="106"/>
      <c r="C5" s="106"/>
      <c r="D5" s="106"/>
      <c r="E5" s="106"/>
      <c r="F5" s="106"/>
      <c r="G5" s="106"/>
      <c r="H5" s="106"/>
      <c r="I5" s="106"/>
      <c r="J5" s="106"/>
      <c r="L5" s="98"/>
      <c r="M5" s="98"/>
      <c r="Q5" s="132" t="s">
        <v>329</v>
      </c>
      <c r="R5" s="133"/>
    </row>
    <row r="6" spans="1:18" x14ac:dyDescent="0.3">
      <c r="B6" s="106"/>
      <c r="C6" s="106"/>
      <c r="D6" s="106"/>
      <c r="E6" s="106"/>
      <c r="F6" s="106"/>
      <c r="G6" s="106"/>
      <c r="H6" s="106"/>
      <c r="I6" s="106"/>
      <c r="J6" s="106"/>
      <c r="L6" s="98"/>
      <c r="M6" s="98"/>
      <c r="Q6" s="228" t="s">
        <v>306</v>
      </c>
      <c r="R6" s="160" t="s">
        <v>305</v>
      </c>
    </row>
    <row r="7" spans="1:18" x14ac:dyDescent="0.3">
      <c r="B7" s="106"/>
      <c r="C7" s="106"/>
      <c r="D7" s="106"/>
      <c r="E7" s="106"/>
      <c r="F7" s="106"/>
      <c r="G7" s="106"/>
      <c r="H7" s="106"/>
      <c r="I7" s="106"/>
      <c r="J7" s="106"/>
      <c r="L7" s="98"/>
      <c r="M7" s="98"/>
      <c r="Q7" s="228" t="s">
        <v>308</v>
      </c>
      <c r="R7" s="160" t="s">
        <v>307</v>
      </c>
    </row>
    <row r="8" spans="1:18" x14ac:dyDescent="0.3">
      <c r="B8" s="106"/>
      <c r="C8" s="106"/>
      <c r="D8" s="106"/>
      <c r="E8" s="106"/>
      <c r="F8" s="106"/>
      <c r="G8" s="106"/>
      <c r="H8" s="106"/>
      <c r="I8" s="106"/>
      <c r="J8" s="106"/>
      <c r="L8" s="98"/>
      <c r="M8" s="98"/>
      <c r="Q8" s="228"/>
      <c r="R8" s="160"/>
    </row>
    <row r="9" spans="1:18" x14ac:dyDescent="0.3">
      <c r="B9" s="106"/>
      <c r="C9" s="106"/>
      <c r="D9" s="106"/>
      <c r="E9" s="106"/>
      <c r="F9" s="106"/>
      <c r="G9" s="106"/>
      <c r="H9" s="106"/>
      <c r="I9" s="106"/>
      <c r="J9" s="106"/>
      <c r="L9" s="98"/>
      <c r="M9" s="98"/>
      <c r="Q9" s="158" t="s">
        <v>336</v>
      </c>
      <c r="R9" s="162" t="s">
        <v>279</v>
      </c>
    </row>
    <row r="10" spans="1:18" x14ac:dyDescent="0.3">
      <c r="B10" s="106"/>
      <c r="C10" s="106"/>
      <c r="D10" s="106"/>
      <c r="E10" s="106"/>
      <c r="F10" s="106"/>
      <c r="G10" s="106"/>
      <c r="H10" s="106"/>
      <c r="I10" s="106"/>
      <c r="J10" s="106"/>
      <c r="L10" s="98"/>
      <c r="M10" s="98"/>
    </row>
    <row r="11" spans="1:18" x14ac:dyDescent="0.3">
      <c r="B11" s="106"/>
      <c r="C11" s="106"/>
      <c r="D11" s="106"/>
      <c r="E11" s="106"/>
      <c r="F11" s="106"/>
      <c r="G11" s="106"/>
      <c r="H11" s="106"/>
      <c r="I11" s="106"/>
      <c r="J11" s="106"/>
      <c r="L11" s="98"/>
      <c r="M11" s="98"/>
    </row>
    <row r="12" spans="1:18" x14ac:dyDescent="0.3">
      <c r="B12" s="106"/>
      <c r="C12" s="106"/>
      <c r="D12" s="106"/>
      <c r="E12" s="106"/>
      <c r="F12" s="106"/>
      <c r="G12" s="106"/>
      <c r="H12" s="106"/>
      <c r="I12" s="106"/>
      <c r="J12" s="106"/>
      <c r="L12" s="98"/>
      <c r="M12" s="98"/>
    </row>
    <row r="13" spans="1:18" x14ac:dyDescent="0.3">
      <c r="B13" s="106"/>
      <c r="C13" s="106"/>
      <c r="D13" s="106"/>
      <c r="E13" s="106"/>
      <c r="F13" s="106"/>
      <c r="G13" s="106"/>
      <c r="H13" s="106"/>
      <c r="I13" s="106"/>
      <c r="J13" s="106"/>
      <c r="L13" s="98"/>
      <c r="M13" s="98"/>
    </row>
    <row r="14" spans="1:18" x14ac:dyDescent="0.3">
      <c r="B14" s="106"/>
      <c r="C14" s="106"/>
      <c r="D14" s="106"/>
      <c r="E14" s="106"/>
      <c r="F14" s="106"/>
      <c r="G14" s="106"/>
      <c r="H14" s="106"/>
      <c r="I14" s="106"/>
      <c r="J14" s="106"/>
      <c r="L14" s="98"/>
      <c r="M14" s="98"/>
    </row>
    <row r="15" spans="1:18" x14ac:dyDescent="0.3">
      <c r="B15" s="106"/>
      <c r="C15" s="106"/>
      <c r="D15" s="106"/>
      <c r="E15" s="106"/>
      <c r="F15" s="106"/>
      <c r="G15" s="106"/>
      <c r="H15" s="106"/>
      <c r="I15" s="106"/>
      <c r="J15" s="106"/>
      <c r="L15" s="98"/>
      <c r="M15" s="98"/>
    </row>
    <row r="16" spans="1:18" x14ac:dyDescent="0.3">
      <c r="B16" s="106"/>
      <c r="C16" s="106"/>
      <c r="D16" s="106"/>
      <c r="E16" s="106"/>
      <c r="F16" s="106"/>
      <c r="G16" s="106"/>
      <c r="H16" s="106"/>
      <c r="I16" s="106"/>
      <c r="J16" s="106"/>
      <c r="L16" s="98"/>
      <c r="M16" s="98"/>
    </row>
    <row r="17" spans="1:26" x14ac:dyDescent="0.3">
      <c r="B17" s="106"/>
      <c r="C17" s="106"/>
      <c r="D17" s="106"/>
      <c r="E17" s="106"/>
      <c r="F17" s="106"/>
      <c r="G17" s="106"/>
      <c r="H17" s="106"/>
      <c r="I17" s="106"/>
      <c r="J17" s="106"/>
      <c r="L17" s="98"/>
      <c r="M17" s="98"/>
    </row>
    <row r="18" spans="1:26" x14ac:dyDescent="0.3">
      <c r="B18" s="106"/>
      <c r="C18" s="106"/>
      <c r="D18" s="106"/>
      <c r="E18" s="106"/>
      <c r="F18" s="106"/>
      <c r="G18" s="106"/>
      <c r="H18" s="106"/>
      <c r="I18" s="106"/>
      <c r="J18" s="106"/>
      <c r="L18" s="98"/>
      <c r="M18" s="98"/>
    </row>
    <row r="19" spans="1:26" x14ac:dyDescent="0.3">
      <c r="B19" s="106"/>
      <c r="C19" s="106"/>
      <c r="D19" s="106"/>
      <c r="E19" s="106"/>
      <c r="F19" s="106"/>
      <c r="G19" s="137"/>
      <c r="H19" s="137"/>
      <c r="I19" s="106"/>
      <c r="J19" s="106"/>
      <c r="L19" s="98"/>
      <c r="M19" s="98"/>
    </row>
    <row r="20" spans="1:26" x14ac:dyDescent="0.3">
      <c r="B20" s="106"/>
      <c r="C20" s="106"/>
      <c r="D20" s="106"/>
      <c r="E20" s="106"/>
      <c r="F20" s="106"/>
      <c r="G20" s="106"/>
      <c r="H20" s="106"/>
      <c r="I20" s="106"/>
      <c r="J20" s="106"/>
      <c r="K20" s="432"/>
      <c r="L20" s="98"/>
      <c r="M20" s="98"/>
    </row>
    <row r="21" spans="1:26" x14ac:dyDescent="0.3">
      <c r="B21" s="106"/>
      <c r="C21" s="106"/>
      <c r="D21" s="106"/>
      <c r="E21" s="106"/>
      <c r="F21" s="106"/>
      <c r="G21" s="106"/>
      <c r="H21" s="106"/>
      <c r="I21" s="106"/>
      <c r="J21" s="106"/>
      <c r="L21" s="98"/>
      <c r="M21" s="98"/>
    </row>
    <row r="24" spans="1:26" x14ac:dyDescent="0.3">
      <c r="A24"/>
      <c r="B24"/>
      <c r="C24" s="453" t="s">
        <v>40</v>
      </c>
      <c r="D24" s="453"/>
      <c r="E24" s="453"/>
      <c r="F24" s="453"/>
      <c r="G24" s="453"/>
      <c r="H24" s="23"/>
      <c r="I24" s="453" t="s">
        <v>41</v>
      </c>
      <c r="J24" s="453"/>
      <c r="K24" s="453"/>
      <c r="L24" s="453"/>
    </row>
    <row r="25" spans="1:26" x14ac:dyDescent="0.3">
      <c r="A25"/>
      <c r="B25" s="8"/>
      <c r="C25" s="59">
        <v>2023</v>
      </c>
      <c r="D25" s="59">
        <v>2024</v>
      </c>
      <c r="E25" s="59">
        <v>2025</v>
      </c>
      <c r="F25" s="59">
        <v>2026</v>
      </c>
      <c r="G25" s="59">
        <v>2027</v>
      </c>
      <c r="H25" s="23"/>
      <c r="I25" s="59">
        <v>2024</v>
      </c>
      <c r="J25" s="59">
        <v>2025</v>
      </c>
      <c r="K25" s="59">
        <v>2026</v>
      </c>
      <c r="L25" s="59">
        <v>2027</v>
      </c>
    </row>
    <row r="26" spans="1:26" x14ac:dyDescent="0.3">
      <c r="A26"/>
      <c r="B26" s="228" t="s">
        <v>306</v>
      </c>
      <c r="C26" s="114">
        <v>45.725034725999997</v>
      </c>
      <c r="D26" s="60">
        <v>45.925174245999997</v>
      </c>
      <c r="E26" s="60">
        <v>45.898863179999999</v>
      </c>
      <c r="F26" s="60">
        <v>45.605693352000003</v>
      </c>
      <c r="G26" s="60">
        <v>45.595003992999999</v>
      </c>
      <c r="H26" s="17" t="s">
        <v>598</v>
      </c>
      <c r="I26" s="14">
        <f t="shared" ref="I26:L27" si="0">D26-C26</f>
        <v>0.20013952000000046</v>
      </c>
      <c r="J26" s="14">
        <f t="shared" si="0"/>
        <v>-2.6311065999998107E-2</v>
      </c>
      <c r="K26" s="14">
        <f t="shared" si="0"/>
        <v>-0.29316982799999636</v>
      </c>
      <c r="L26" s="14">
        <f t="shared" si="0"/>
        <v>-1.0689359000004117E-2</v>
      </c>
    </row>
    <row r="27" spans="1:26" x14ac:dyDescent="0.3">
      <c r="A27" s="98"/>
      <c r="B27" s="228" t="s">
        <v>308</v>
      </c>
      <c r="C27" s="60">
        <v>55.717100000000002</v>
      </c>
      <c r="D27" s="60">
        <v>56.876128334000001</v>
      </c>
      <c r="E27" s="60">
        <v>58.072934062000002</v>
      </c>
      <c r="F27" s="60">
        <v>58.549069095999997</v>
      </c>
      <c r="G27" s="60">
        <v>60.046604115999997</v>
      </c>
      <c r="H27" s="17" t="s">
        <v>308</v>
      </c>
      <c r="I27" s="14">
        <f t="shared" si="0"/>
        <v>1.1590283339999985</v>
      </c>
      <c r="J27" s="14">
        <f t="shared" si="0"/>
        <v>1.1968057280000011</v>
      </c>
      <c r="K27" s="14">
        <f t="shared" si="0"/>
        <v>0.47613503399999502</v>
      </c>
      <c r="L27" s="14">
        <f t="shared" si="0"/>
        <v>1.4975350200000008</v>
      </c>
    </row>
    <row r="28" spans="1:26" s="98" customFormat="1" x14ac:dyDescent="0.3">
      <c r="B28" s="382" t="s">
        <v>336</v>
      </c>
      <c r="C28" s="258">
        <v>101.44213473000001</v>
      </c>
      <c r="D28" s="258">
        <v>102.80130258</v>
      </c>
      <c r="E28" s="258">
        <v>103.97179724</v>
      </c>
      <c r="F28" s="258">
        <v>104.15476245000001</v>
      </c>
      <c r="G28" s="258">
        <v>105.64160811000001</v>
      </c>
      <c r="H28"/>
      <c r="I28" s="259">
        <f>+D28-C28</f>
        <v>1.3591678499999915</v>
      </c>
      <c r="J28" s="259">
        <f>+E28-D28</f>
        <v>1.1704946600000028</v>
      </c>
      <c r="K28" s="259">
        <f>+F28-E28</f>
        <v>0.1829652100000061</v>
      </c>
      <c r="L28" s="259">
        <f>+G28-F28</f>
        <v>1.4868456600000002</v>
      </c>
      <c r="M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</row>
    <row r="29" spans="1:26" s="98" customFormat="1" x14ac:dyDescent="0.3">
      <c r="B29" s="260" t="s">
        <v>998</v>
      </c>
      <c r="C29"/>
      <c r="D29" s="2"/>
      <c r="E29"/>
      <c r="F29"/>
      <c r="G29"/>
      <c r="H29"/>
      <c r="I29" s="381"/>
      <c r="J29" s="381"/>
      <c r="K29" s="381"/>
      <c r="L29" s="381"/>
      <c r="M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</row>
    <row r="30" spans="1:26" x14ac:dyDescent="0.3">
      <c r="B30" s="99"/>
      <c r="D30" s="104"/>
      <c r="F30" s="104"/>
      <c r="G30" s="103"/>
    </row>
    <row r="31" spans="1:26" x14ac:dyDescent="0.3">
      <c r="C31" s="280" t="s">
        <v>433</v>
      </c>
      <c r="D31" s="280" t="s">
        <v>434</v>
      </c>
      <c r="E31" s="324" t="s">
        <v>208</v>
      </c>
      <c r="F31" s="324" t="s">
        <v>442</v>
      </c>
      <c r="G31" s="103"/>
    </row>
    <row r="32" spans="1:26" x14ac:dyDescent="0.3">
      <c r="A32">
        <f>+YEAR(B32)</f>
        <v>2024</v>
      </c>
      <c r="B32" s="95">
        <v>45292</v>
      </c>
      <c r="C32" s="325">
        <v>99.741219165000004</v>
      </c>
      <c r="D32" s="326" t="e">
        <v>#N/A</v>
      </c>
      <c r="F32" s="377">
        <v>99.741219165000004</v>
      </c>
      <c r="G32" s="103"/>
    </row>
    <row r="33" spans="1:7" x14ac:dyDescent="0.3">
      <c r="A33">
        <f t="shared" ref="A33:A79" si="1">+YEAR(B33)</f>
        <v>2024</v>
      </c>
      <c r="B33" s="95">
        <v>45323</v>
      </c>
      <c r="C33" s="325">
        <v>101.90490412</v>
      </c>
      <c r="D33" s="326" t="e">
        <v>#N/A</v>
      </c>
      <c r="E33" s="104">
        <f>AVERAGEIF($A$32:$A$79,A33,$F$32:$F$79)</f>
        <v>102.80050805625</v>
      </c>
      <c r="F33" s="377">
        <v>101.90490412</v>
      </c>
      <c r="G33" s="103"/>
    </row>
    <row r="34" spans="1:7" x14ac:dyDescent="0.3">
      <c r="A34">
        <f t="shared" si="1"/>
        <v>2024</v>
      </c>
      <c r="B34" s="95">
        <v>45352</v>
      </c>
      <c r="C34" s="325">
        <v>101.32258548</v>
      </c>
      <c r="D34" s="326" t="e">
        <v>#N/A</v>
      </c>
      <c r="E34" s="104">
        <f t="shared" ref="E34:E42" si="2">AVERAGEIF($A$32:$A$79,A34,$F$32:$F$79)</f>
        <v>102.80050805625</v>
      </c>
      <c r="F34" s="377">
        <v>101.32258548</v>
      </c>
      <c r="G34" s="103"/>
    </row>
    <row r="35" spans="1:7" x14ac:dyDescent="0.3">
      <c r="A35">
        <f t="shared" si="1"/>
        <v>2024</v>
      </c>
      <c r="B35" s="95">
        <v>45383</v>
      </c>
      <c r="C35" s="325">
        <v>102.15385436</v>
      </c>
      <c r="D35" s="326" t="e">
        <v>#N/A</v>
      </c>
      <c r="E35" s="104">
        <f t="shared" si="2"/>
        <v>102.80050805625</v>
      </c>
      <c r="F35" s="377">
        <v>102.15385436</v>
      </c>
      <c r="G35" s="103"/>
    </row>
    <row r="36" spans="1:7" x14ac:dyDescent="0.3">
      <c r="A36">
        <f t="shared" si="1"/>
        <v>2024</v>
      </c>
      <c r="B36" s="95">
        <v>45413</v>
      </c>
      <c r="C36" s="325">
        <v>103.13807822</v>
      </c>
      <c r="D36" s="326" t="e">
        <v>#N/A</v>
      </c>
      <c r="E36" s="104">
        <f t="shared" si="2"/>
        <v>102.80050805625</v>
      </c>
      <c r="F36" s="377">
        <v>103.13807822</v>
      </c>
      <c r="G36" s="103"/>
    </row>
    <row r="37" spans="1:7" x14ac:dyDescent="0.3">
      <c r="A37">
        <f t="shared" si="1"/>
        <v>2024</v>
      </c>
      <c r="B37" s="95">
        <v>45444</v>
      </c>
      <c r="C37" s="325">
        <v>103.80818554</v>
      </c>
      <c r="D37" s="326" t="e">
        <v>#N/A</v>
      </c>
      <c r="E37" s="104">
        <f t="shared" si="2"/>
        <v>102.80050805625</v>
      </c>
      <c r="F37" s="377">
        <v>103.80818554</v>
      </c>
      <c r="G37" s="103"/>
    </row>
    <row r="38" spans="1:7" x14ac:dyDescent="0.3">
      <c r="A38">
        <f t="shared" si="1"/>
        <v>2024</v>
      </c>
      <c r="B38" s="95">
        <v>45474</v>
      </c>
      <c r="C38" s="325">
        <v>103.99153504</v>
      </c>
      <c r="D38" s="326" t="e">
        <v>#N/A</v>
      </c>
      <c r="E38" s="104">
        <f t="shared" si="2"/>
        <v>102.80050805625</v>
      </c>
      <c r="F38" s="377">
        <v>103.99153504</v>
      </c>
      <c r="G38" s="103"/>
    </row>
    <row r="39" spans="1:7" x14ac:dyDescent="0.3">
      <c r="A39">
        <f t="shared" si="1"/>
        <v>2024</v>
      </c>
      <c r="B39" s="95">
        <v>45505</v>
      </c>
      <c r="C39" s="325">
        <v>103.52202978</v>
      </c>
      <c r="D39" s="326" t="e">
        <v>#N/A</v>
      </c>
      <c r="E39" s="104">
        <f t="shared" si="2"/>
        <v>102.80050805625</v>
      </c>
      <c r="F39" s="377">
        <v>103.52202978</v>
      </c>
      <c r="G39" s="103"/>
    </row>
    <row r="40" spans="1:7" x14ac:dyDescent="0.3">
      <c r="A40">
        <f t="shared" si="1"/>
        <v>2024</v>
      </c>
      <c r="B40" s="95">
        <v>45536</v>
      </c>
      <c r="C40" s="325">
        <v>103.39707464999999</v>
      </c>
      <c r="D40" s="326" t="e">
        <v>#N/A</v>
      </c>
      <c r="E40" s="104">
        <f t="shared" si="2"/>
        <v>102.80050805625</v>
      </c>
      <c r="F40" s="377">
        <v>103.39707464999999</v>
      </c>
      <c r="G40" s="103"/>
    </row>
    <row r="41" spans="1:7" x14ac:dyDescent="0.3">
      <c r="A41">
        <f t="shared" si="1"/>
        <v>2024</v>
      </c>
      <c r="B41" s="95">
        <v>45566</v>
      </c>
      <c r="C41" s="325">
        <v>103.71816346999999</v>
      </c>
      <c r="D41" s="326" t="e">
        <v>#N/A</v>
      </c>
      <c r="E41" s="104">
        <f t="shared" si="2"/>
        <v>102.80050805625</v>
      </c>
      <c r="F41" s="377">
        <v>103.71816346999999</v>
      </c>
      <c r="G41" s="103"/>
    </row>
    <row r="42" spans="1:7" x14ac:dyDescent="0.3">
      <c r="A42">
        <f t="shared" si="1"/>
        <v>2024</v>
      </c>
      <c r="B42" s="95">
        <v>45597</v>
      </c>
      <c r="C42" s="325">
        <v>103.34333011</v>
      </c>
      <c r="D42" s="326" t="e">
        <v>#N/A</v>
      </c>
      <c r="E42" s="104">
        <f t="shared" si="2"/>
        <v>102.80050805625</v>
      </c>
      <c r="F42" s="377">
        <v>103.34333011</v>
      </c>
      <c r="G42" s="103"/>
    </row>
    <row r="43" spans="1:7" x14ac:dyDescent="0.3">
      <c r="A43">
        <f t="shared" si="1"/>
        <v>2024</v>
      </c>
      <c r="B43" s="95">
        <v>45627</v>
      </c>
      <c r="C43" s="325">
        <v>103.56513674</v>
      </c>
      <c r="D43" s="326" t="e">
        <v>#N/A</v>
      </c>
      <c r="F43" s="377">
        <v>103.56513674</v>
      </c>
      <c r="G43" s="103"/>
    </row>
    <row r="44" spans="1:7" x14ac:dyDescent="0.3">
      <c r="A44">
        <f t="shared" si="1"/>
        <v>2025</v>
      </c>
      <c r="B44" s="95">
        <v>45658</v>
      </c>
      <c r="C44" s="325">
        <v>101.71685643000001</v>
      </c>
      <c r="D44" s="326" t="e">
        <v>#N/A</v>
      </c>
      <c r="F44" s="377">
        <v>101.71685643000001</v>
      </c>
      <c r="G44" s="103"/>
    </row>
    <row r="45" spans="1:7" x14ac:dyDescent="0.3">
      <c r="A45">
        <f t="shared" si="1"/>
        <v>2025</v>
      </c>
      <c r="B45" s="95">
        <v>45689</v>
      </c>
      <c r="C45" s="325">
        <v>103.20873112</v>
      </c>
      <c r="D45" s="326" t="e">
        <v>#N/A</v>
      </c>
      <c r="E45" s="104">
        <f>AVERAGEIF($A$32:$A$79,A45,$F$32:$F$79)</f>
        <v>103.97177941666668</v>
      </c>
      <c r="F45" s="377">
        <v>103.20873112</v>
      </c>
      <c r="G45" s="103"/>
    </row>
    <row r="46" spans="1:7" x14ac:dyDescent="0.3">
      <c r="A46">
        <f t="shared" si="1"/>
        <v>2025</v>
      </c>
      <c r="B46" s="95">
        <v>45717</v>
      </c>
      <c r="C46" s="325">
        <v>102.01445053</v>
      </c>
      <c r="D46" s="326" t="e">
        <v>#N/A</v>
      </c>
      <c r="E46" s="104">
        <f t="shared" ref="E46:E54" si="3">AVERAGEIF($A$32:$A$79,A46,$F$32:$F$79)</f>
        <v>103.97177941666668</v>
      </c>
      <c r="F46" s="377">
        <v>102.01445053</v>
      </c>
      <c r="G46" s="103"/>
    </row>
    <row r="47" spans="1:7" x14ac:dyDescent="0.3">
      <c r="A47">
        <f t="shared" si="1"/>
        <v>2025</v>
      </c>
      <c r="B47" s="95">
        <v>45748</v>
      </c>
      <c r="C47" s="325">
        <v>103.27531942</v>
      </c>
      <c r="D47" s="326" t="e">
        <v>#N/A</v>
      </c>
      <c r="E47" s="104">
        <f t="shared" si="3"/>
        <v>103.97177941666668</v>
      </c>
      <c r="F47" s="377">
        <v>103.27531942</v>
      </c>
      <c r="G47" s="103"/>
    </row>
    <row r="48" spans="1:7" x14ac:dyDescent="0.3">
      <c r="A48">
        <f t="shared" si="1"/>
        <v>2025</v>
      </c>
      <c r="B48" s="95">
        <v>45778</v>
      </c>
      <c r="C48" s="325">
        <v>103.19712907</v>
      </c>
      <c r="D48" s="326" t="e">
        <v>#N/A</v>
      </c>
      <c r="E48" s="104">
        <f t="shared" si="3"/>
        <v>103.97177941666668</v>
      </c>
      <c r="F48" s="377">
        <v>103.19712907</v>
      </c>
      <c r="G48" s="103"/>
    </row>
    <row r="49" spans="1:7" x14ac:dyDescent="0.3">
      <c r="A49">
        <f t="shared" si="1"/>
        <v>2025</v>
      </c>
      <c r="B49" s="95">
        <v>45809</v>
      </c>
      <c r="C49" s="325">
        <v>105.41771045</v>
      </c>
      <c r="D49" s="326" t="e">
        <v>#N/A</v>
      </c>
      <c r="E49" s="104">
        <f t="shared" si="3"/>
        <v>103.97177941666668</v>
      </c>
      <c r="F49" s="377">
        <v>105.41771045</v>
      </c>
      <c r="G49" s="103"/>
    </row>
    <row r="50" spans="1:7" x14ac:dyDescent="0.3">
      <c r="A50">
        <f t="shared" si="1"/>
        <v>2025</v>
      </c>
      <c r="B50" s="95">
        <v>45839</v>
      </c>
      <c r="C50" s="325">
        <v>105.11770444</v>
      </c>
      <c r="D50" s="326" t="e">
        <v>#N/A</v>
      </c>
      <c r="E50" s="104">
        <f t="shared" si="3"/>
        <v>103.97177941666668</v>
      </c>
      <c r="F50" s="377">
        <v>105.11770444</v>
      </c>
      <c r="G50" s="103"/>
    </row>
    <row r="51" spans="1:7" x14ac:dyDescent="0.3">
      <c r="A51">
        <f t="shared" si="1"/>
        <v>2025</v>
      </c>
      <c r="B51" s="95">
        <v>45870</v>
      </c>
      <c r="C51" s="325">
        <v>104.18641818</v>
      </c>
      <c r="D51" s="326" t="e">
        <v>#N/A</v>
      </c>
      <c r="E51" s="104">
        <f t="shared" si="3"/>
        <v>103.97177941666668</v>
      </c>
      <c r="F51" s="377">
        <v>104.18641818</v>
      </c>
      <c r="G51" s="103"/>
    </row>
    <row r="52" spans="1:7" x14ac:dyDescent="0.3">
      <c r="A52">
        <f t="shared" si="1"/>
        <v>2025</v>
      </c>
      <c r="B52" s="95">
        <v>45901</v>
      </c>
      <c r="C52" s="325">
        <v>105.54438761</v>
      </c>
      <c r="D52" s="326" t="e">
        <v>#N/A</v>
      </c>
      <c r="E52" s="104">
        <f t="shared" si="3"/>
        <v>103.97177941666668</v>
      </c>
      <c r="F52" s="377">
        <v>105.54438761</v>
      </c>
      <c r="G52" s="103"/>
    </row>
    <row r="53" spans="1:7" x14ac:dyDescent="0.3">
      <c r="A53">
        <f t="shared" si="1"/>
        <v>2025</v>
      </c>
      <c r="B53" s="95">
        <v>45931</v>
      </c>
      <c r="C53" s="325">
        <v>104.14233921</v>
      </c>
      <c r="D53" s="326" t="e">
        <v>#N/A</v>
      </c>
      <c r="E53" s="104">
        <f t="shared" si="3"/>
        <v>103.97177941666668</v>
      </c>
      <c r="F53" s="377">
        <v>104.14233921</v>
      </c>
      <c r="G53" s="103"/>
    </row>
    <row r="54" spans="1:7" x14ac:dyDescent="0.3">
      <c r="A54">
        <f t="shared" si="1"/>
        <v>2025</v>
      </c>
      <c r="B54" s="95">
        <v>45962</v>
      </c>
      <c r="C54" s="325">
        <v>103.93233875999999</v>
      </c>
      <c r="D54" s="326" t="e">
        <v>#N/A</v>
      </c>
      <c r="E54" s="104">
        <f t="shared" si="3"/>
        <v>103.97177941666668</v>
      </c>
      <c r="F54" s="377">
        <v>103.93233875999999</v>
      </c>
      <c r="G54" s="103"/>
    </row>
    <row r="55" spans="1:7" x14ac:dyDescent="0.3">
      <c r="A55">
        <f t="shared" si="1"/>
        <v>2025</v>
      </c>
      <c r="B55" s="95">
        <v>45992</v>
      </c>
      <c r="C55" s="325">
        <v>105.90796778000001</v>
      </c>
      <c r="D55" s="326" t="e">
        <v>#N/A</v>
      </c>
      <c r="F55" s="377">
        <v>105.90796778000001</v>
      </c>
      <c r="G55" s="103"/>
    </row>
    <row r="56" spans="1:7" x14ac:dyDescent="0.3">
      <c r="A56">
        <f t="shared" si="1"/>
        <v>2026</v>
      </c>
      <c r="B56" s="95">
        <v>46023</v>
      </c>
      <c r="C56" s="325">
        <v>102.60853238999999</v>
      </c>
      <c r="D56" s="326" t="e">
        <v>#N/A</v>
      </c>
      <c r="F56" s="377">
        <v>102.60853238999999</v>
      </c>
      <c r="G56" s="103"/>
    </row>
    <row r="57" spans="1:7" x14ac:dyDescent="0.3">
      <c r="A57">
        <f t="shared" si="1"/>
        <v>2026</v>
      </c>
      <c r="B57" s="95">
        <v>46054</v>
      </c>
      <c r="C57" s="325">
        <v>104.68493624</v>
      </c>
      <c r="D57" s="326" t="e">
        <v>#N/A</v>
      </c>
      <c r="E57" s="104">
        <f>AVERAGEIF($A$32:$A$79,A57,$F$32:$F$79)</f>
        <v>104.16200783500001</v>
      </c>
      <c r="F57" s="377">
        <v>104.68493624</v>
      </c>
      <c r="G57" s="103"/>
    </row>
    <row r="58" spans="1:7" x14ac:dyDescent="0.3">
      <c r="A58">
        <f t="shared" si="1"/>
        <v>2026</v>
      </c>
      <c r="B58" s="95">
        <v>46082</v>
      </c>
      <c r="C58" s="325">
        <v>102.33190343</v>
      </c>
      <c r="D58" s="326" t="e">
        <v>#N/A</v>
      </c>
      <c r="E58" s="104">
        <f t="shared" ref="E58:E66" si="4">AVERAGEIF($A$32:$A$79,A58,$F$32:$F$79)</f>
        <v>104.16200783500001</v>
      </c>
      <c r="F58" s="377">
        <v>102.33190343</v>
      </c>
      <c r="G58" s="103"/>
    </row>
    <row r="59" spans="1:7" x14ac:dyDescent="0.3">
      <c r="A59">
        <f t="shared" si="1"/>
        <v>2026</v>
      </c>
      <c r="B59" s="95">
        <v>46113</v>
      </c>
      <c r="C59" s="325">
        <v>103.16832277</v>
      </c>
      <c r="D59" s="326">
        <v>103.16832277</v>
      </c>
      <c r="E59" s="104">
        <f t="shared" si="4"/>
        <v>104.16200783500001</v>
      </c>
      <c r="F59" s="377">
        <v>103.16832277</v>
      </c>
      <c r="G59" s="103"/>
    </row>
    <row r="60" spans="1:7" x14ac:dyDescent="0.3">
      <c r="A60">
        <f t="shared" si="1"/>
        <v>2026</v>
      </c>
      <c r="B60" s="95">
        <v>46143</v>
      </c>
      <c r="C60" s="325" t="e">
        <v>#N/A</v>
      </c>
      <c r="D60" s="326">
        <v>103.39954974</v>
      </c>
      <c r="E60" s="104">
        <f t="shared" si="4"/>
        <v>104.16200783500001</v>
      </c>
      <c r="F60" s="377">
        <v>103.39954974</v>
      </c>
      <c r="G60" s="103"/>
    </row>
    <row r="61" spans="1:7" x14ac:dyDescent="0.3">
      <c r="A61">
        <f t="shared" si="1"/>
        <v>2026</v>
      </c>
      <c r="B61" s="95">
        <v>46174</v>
      </c>
      <c r="C61" s="325" t="e">
        <v>#N/A</v>
      </c>
      <c r="D61" s="326">
        <v>105.03378718</v>
      </c>
      <c r="E61" s="104">
        <f t="shared" si="4"/>
        <v>104.16200783500001</v>
      </c>
      <c r="F61" s="377">
        <v>105.03378718</v>
      </c>
      <c r="G61" s="103"/>
    </row>
    <row r="62" spans="1:7" x14ac:dyDescent="0.3">
      <c r="A62">
        <f t="shared" si="1"/>
        <v>2026</v>
      </c>
      <c r="B62" s="95">
        <v>46204</v>
      </c>
      <c r="C62" s="325" t="e">
        <v>#N/A</v>
      </c>
      <c r="D62" s="326">
        <v>104.93390553</v>
      </c>
      <c r="E62" s="104">
        <f t="shared" si="4"/>
        <v>104.16200783500001</v>
      </c>
      <c r="F62" s="377">
        <v>104.93390553</v>
      </c>
      <c r="G62" s="103"/>
    </row>
    <row r="63" spans="1:7" x14ac:dyDescent="0.3">
      <c r="A63">
        <f t="shared" si="1"/>
        <v>2026</v>
      </c>
      <c r="B63" s="95">
        <v>46235</v>
      </c>
      <c r="C63" s="325" t="e">
        <v>#N/A</v>
      </c>
      <c r="D63" s="326">
        <v>104.86844597</v>
      </c>
      <c r="E63" s="104">
        <f t="shared" si="4"/>
        <v>104.16200783500001</v>
      </c>
      <c r="F63" s="377">
        <v>104.86844597</v>
      </c>
      <c r="G63" s="103"/>
    </row>
    <row r="64" spans="1:7" x14ac:dyDescent="0.3">
      <c r="A64">
        <f t="shared" si="1"/>
        <v>2026</v>
      </c>
      <c r="B64" s="95">
        <v>46266</v>
      </c>
      <c r="C64" s="325" t="e">
        <v>#N/A</v>
      </c>
      <c r="D64" s="326">
        <v>105.02318308</v>
      </c>
      <c r="E64" s="104">
        <f t="shared" si="4"/>
        <v>104.16200783500001</v>
      </c>
      <c r="F64" s="377">
        <v>105.02318308</v>
      </c>
      <c r="G64" s="103"/>
    </row>
    <row r="65" spans="1:7" x14ac:dyDescent="0.3">
      <c r="A65">
        <f t="shared" si="1"/>
        <v>2026</v>
      </c>
      <c r="B65" s="95">
        <v>46296</v>
      </c>
      <c r="C65" s="325" t="e">
        <v>#N/A</v>
      </c>
      <c r="D65" s="326">
        <v>103.79727016</v>
      </c>
      <c r="E65" s="104">
        <f t="shared" si="4"/>
        <v>104.16200783500001</v>
      </c>
      <c r="F65" s="377">
        <v>103.79727016</v>
      </c>
      <c r="G65" s="103"/>
    </row>
    <row r="66" spans="1:7" x14ac:dyDescent="0.3">
      <c r="A66">
        <f t="shared" si="1"/>
        <v>2026</v>
      </c>
      <c r="B66" s="95">
        <v>46327</v>
      </c>
      <c r="C66" s="325" t="e">
        <v>#N/A</v>
      </c>
      <c r="D66" s="326">
        <v>104.49851936</v>
      </c>
      <c r="E66" s="104">
        <f t="shared" si="4"/>
        <v>104.16200783500001</v>
      </c>
      <c r="F66" s="377">
        <v>104.49851936</v>
      </c>
      <c r="G66" s="103"/>
    </row>
    <row r="67" spans="1:7" x14ac:dyDescent="0.3">
      <c r="A67">
        <f t="shared" si="1"/>
        <v>2026</v>
      </c>
      <c r="B67" s="95">
        <v>46357</v>
      </c>
      <c r="C67" s="325" t="e">
        <v>#N/A</v>
      </c>
      <c r="D67" s="326">
        <v>105.59573817</v>
      </c>
      <c r="F67" s="377">
        <v>105.59573817</v>
      </c>
      <c r="G67" s="103"/>
    </row>
    <row r="68" spans="1:7" x14ac:dyDescent="0.3">
      <c r="A68">
        <f t="shared" si="1"/>
        <v>2027</v>
      </c>
      <c r="B68" s="95">
        <v>46388</v>
      </c>
      <c r="C68" s="325" t="e">
        <v>#N/A</v>
      </c>
      <c r="D68" s="326">
        <v>103.03886882</v>
      </c>
      <c r="F68" s="377">
        <v>103.03886882</v>
      </c>
      <c r="G68" s="103"/>
    </row>
    <row r="69" spans="1:7" x14ac:dyDescent="0.3">
      <c r="A69">
        <f t="shared" si="1"/>
        <v>2027</v>
      </c>
      <c r="B69" s="95">
        <v>46419</v>
      </c>
      <c r="C69" s="325" t="e">
        <v>#N/A</v>
      </c>
      <c r="D69" s="326">
        <v>105.30715533</v>
      </c>
      <c r="E69" s="104">
        <f>AVERAGEIF($A$32:$A$79,A69,$F$32:$F$79)</f>
        <v>105.64411749916667</v>
      </c>
      <c r="F69" s="377">
        <v>105.30715533</v>
      </c>
      <c r="G69" s="103"/>
    </row>
    <row r="70" spans="1:7" x14ac:dyDescent="0.3">
      <c r="A70">
        <f t="shared" si="1"/>
        <v>2027</v>
      </c>
      <c r="B70" s="95">
        <v>46447</v>
      </c>
      <c r="C70" s="325" t="e">
        <v>#N/A</v>
      </c>
      <c r="D70" s="326">
        <v>104.18696213</v>
      </c>
      <c r="E70" s="104">
        <f t="shared" ref="E70:E78" si="5">AVERAGEIF($A$32:$A$79,A70,$F$32:$F$79)</f>
        <v>105.64411749916667</v>
      </c>
      <c r="F70" s="377">
        <v>104.18696213</v>
      </c>
      <c r="G70" s="103"/>
    </row>
    <row r="71" spans="1:7" x14ac:dyDescent="0.3">
      <c r="A71">
        <f t="shared" si="1"/>
        <v>2027</v>
      </c>
      <c r="B71" s="95">
        <v>46478</v>
      </c>
      <c r="C71" s="325" t="e">
        <v>#N/A</v>
      </c>
      <c r="D71" s="326">
        <v>105.03274469999999</v>
      </c>
      <c r="E71" s="104">
        <f t="shared" si="5"/>
        <v>105.64411749916667</v>
      </c>
      <c r="F71" s="377">
        <v>105.03274469999999</v>
      </c>
      <c r="G71" s="103"/>
    </row>
    <row r="72" spans="1:7" x14ac:dyDescent="0.3">
      <c r="A72">
        <f t="shared" si="1"/>
        <v>2027</v>
      </c>
      <c r="B72" s="95">
        <v>46508</v>
      </c>
      <c r="C72" s="325" t="e">
        <v>#N/A</v>
      </c>
      <c r="D72" s="326">
        <v>105.28107669000001</v>
      </c>
      <c r="E72" s="104">
        <f t="shared" si="5"/>
        <v>105.64411749916667</v>
      </c>
      <c r="F72" s="377">
        <v>105.28107669000001</v>
      </c>
      <c r="G72" s="103"/>
    </row>
    <row r="73" spans="1:7" x14ac:dyDescent="0.3">
      <c r="A73">
        <f t="shared" si="1"/>
        <v>2027</v>
      </c>
      <c r="B73" s="95">
        <v>46539</v>
      </c>
      <c r="C73" s="325" t="e">
        <v>#N/A</v>
      </c>
      <c r="D73" s="326">
        <v>106.83500432</v>
      </c>
      <c r="E73" s="104">
        <f t="shared" si="5"/>
        <v>105.64411749916667</v>
      </c>
      <c r="F73" s="377">
        <v>106.83500432</v>
      </c>
      <c r="G73" s="103"/>
    </row>
    <row r="74" spans="1:7" x14ac:dyDescent="0.3">
      <c r="A74">
        <f t="shared" si="1"/>
        <v>2027</v>
      </c>
      <c r="B74" s="95">
        <v>46569</v>
      </c>
      <c r="C74" s="325" t="e">
        <v>#N/A</v>
      </c>
      <c r="D74" s="326">
        <v>106.47859072</v>
      </c>
      <c r="E74" s="104">
        <f t="shared" si="5"/>
        <v>105.64411749916667</v>
      </c>
      <c r="F74" s="377">
        <v>106.47859072</v>
      </c>
      <c r="G74" s="103"/>
    </row>
    <row r="75" spans="1:7" x14ac:dyDescent="0.3">
      <c r="A75">
        <f t="shared" si="1"/>
        <v>2027</v>
      </c>
      <c r="B75" s="95">
        <v>46600</v>
      </c>
      <c r="C75" s="325" t="e">
        <v>#N/A</v>
      </c>
      <c r="D75" s="326">
        <v>106.3763433</v>
      </c>
      <c r="E75" s="104">
        <f t="shared" si="5"/>
        <v>105.64411749916667</v>
      </c>
      <c r="F75" s="377">
        <v>106.3763433</v>
      </c>
      <c r="G75" s="103"/>
    </row>
    <row r="76" spans="1:7" x14ac:dyDescent="0.3">
      <c r="A76">
        <f t="shared" si="1"/>
        <v>2027</v>
      </c>
      <c r="B76" s="95">
        <v>46631</v>
      </c>
      <c r="C76" s="325" t="e">
        <v>#N/A</v>
      </c>
      <c r="D76" s="326">
        <v>106.53530327</v>
      </c>
      <c r="E76" s="104">
        <f t="shared" si="5"/>
        <v>105.64411749916667</v>
      </c>
      <c r="F76" s="377">
        <v>106.53530327</v>
      </c>
      <c r="G76" s="103"/>
    </row>
    <row r="77" spans="1:7" x14ac:dyDescent="0.3">
      <c r="A77">
        <f t="shared" si="1"/>
        <v>2027</v>
      </c>
      <c r="B77" s="95">
        <v>46661</v>
      </c>
      <c r="C77" s="325" t="e">
        <v>#N/A</v>
      </c>
      <c r="D77" s="326">
        <v>105.32467622</v>
      </c>
      <c r="E77" s="104">
        <f t="shared" si="5"/>
        <v>105.64411749916667</v>
      </c>
      <c r="F77" s="377">
        <v>105.32467622</v>
      </c>
      <c r="G77" s="103"/>
    </row>
    <row r="78" spans="1:7" x14ac:dyDescent="0.3">
      <c r="A78">
        <f t="shared" si="1"/>
        <v>2027</v>
      </c>
      <c r="B78" s="95">
        <v>46692</v>
      </c>
      <c r="C78" s="325" t="e">
        <v>#N/A</v>
      </c>
      <c r="D78" s="326">
        <v>106.10023209000001</v>
      </c>
      <c r="E78" s="104">
        <f t="shared" si="5"/>
        <v>105.64411749916667</v>
      </c>
      <c r="F78" s="377">
        <v>106.10023209000001</v>
      </c>
      <c r="G78" s="103"/>
    </row>
    <row r="79" spans="1:7" x14ac:dyDescent="0.3">
      <c r="A79">
        <f t="shared" si="1"/>
        <v>2027</v>
      </c>
      <c r="B79" s="95">
        <v>46722</v>
      </c>
      <c r="C79" s="325" t="e">
        <v>#N/A</v>
      </c>
      <c r="D79" s="326">
        <v>107.2324524</v>
      </c>
      <c r="F79" s="377">
        <v>107.2324524</v>
      </c>
      <c r="G79" s="103"/>
    </row>
    <row r="80" spans="1:7" x14ac:dyDescent="0.3">
      <c r="B80" s="95"/>
      <c r="C80" s="96"/>
      <c r="D80" s="41"/>
      <c r="F80" s="104"/>
      <c r="G80" s="103"/>
    </row>
    <row r="81" spans="1:7" x14ac:dyDescent="0.3">
      <c r="B81" s="95"/>
      <c r="C81" s="279"/>
      <c r="D81" s="35"/>
      <c r="F81" s="104"/>
      <c r="G81" s="103"/>
    </row>
    <row r="82" spans="1:7" x14ac:dyDescent="0.3">
      <c r="A82" s="4"/>
      <c r="B82" s="4" t="s">
        <v>0</v>
      </c>
      <c r="D82" s="104"/>
      <c r="F82" s="104"/>
      <c r="G82" s="103"/>
    </row>
    <row r="83" spans="1:7" x14ac:dyDescent="0.3">
      <c r="A83">
        <v>2.5</v>
      </c>
      <c r="B83" s="5">
        <v>-2</v>
      </c>
      <c r="D83" s="104"/>
      <c r="F83" s="104"/>
      <c r="G83" s="103"/>
    </row>
    <row r="84" spans="1:7" x14ac:dyDescent="0.3">
      <c r="A84">
        <v>2.5</v>
      </c>
      <c r="B84" s="5">
        <v>4</v>
      </c>
      <c r="D84" s="104"/>
      <c r="F84" s="104"/>
      <c r="G84" s="103"/>
    </row>
    <row r="85" spans="1:7" x14ac:dyDescent="0.3">
      <c r="B85" s="99"/>
      <c r="D85" s="104"/>
      <c r="F85" s="104"/>
      <c r="G85" s="103"/>
    </row>
    <row r="86" spans="1:7" x14ac:dyDescent="0.3">
      <c r="B86" s="99"/>
      <c r="D86" s="104"/>
      <c r="F86" s="104"/>
      <c r="G86" s="103"/>
    </row>
    <row r="87" spans="1:7" x14ac:dyDescent="0.3">
      <c r="B87" s="99"/>
      <c r="D87" s="104"/>
      <c r="F87" s="104"/>
      <c r="G87" s="103"/>
    </row>
    <row r="88" spans="1:7" x14ac:dyDescent="0.3">
      <c r="B88" s="99"/>
      <c r="D88" s="104"/>
      <c r="F88" s="104"/>
      <c r="G88" s="103"/>
    </row>
    <row r="89" spans="1:7" x14ac:dyDescent="0.3">
      <c r="B89" s="99"/>
      <c r="D89" s="104"/>
      <c r="F89" s="104"/>
      <c r="G89" s="103"/>
    </row>
    <row r="90" spans="1:7" x14ac:dyDescent="0.3">
      <c r="B90" s="99"/>
      <c r="D90" s="104"/>
      <c r="F90" s="104"/>
      <c r="G90" s="103"/>
    </row>
    <row r="91" spans="1:7" x14ac:dyDescent="0.3">
      <c r="F91" s="104"/>
      <c r="G91" s="103"/>
    </row>
    <row r="92" spans="1:7" x14ac:dyDescent="0.3">
      <c r="F92" s="104"/>
      <c r="G92" s="103"/>
    </row>
    <row r="93" spans="1:7" x14ac:dyDescent="0.3">
      <c r="F93" s="104"/>
      <c r="G93" s="103"/>
    </row>
    <row r="94" spans="1:7" x14ac:dyDescent="0.3">
      <c r="F94" s="104"/>
      <c r="G94" s="103"/>
    </row>
    <row r="95" spans="1:7" x14ac:dyDescent="0.3">
      <c r="F95" s="104"/>
      <c r="G95" s="103"/>
    </row>
    <row r="96" spans="1:7" x14ac:dyDescent="0.3">
      <c r="F96" s="104"/>
      <c r="G96" s="103"/>
    </row>
    <row r="97" spans="6:7" x14ac:dyDescent="0.3">
      <c r="F97" s="104"/>
      <c r="G97" s="103"/>
    </row>
    <row r="98" spans="6:7" x14ac:dyDescent="0.3">
      <c r="F98" s="104"/>
      <c r="G98" s="103"/>
    </row>
    <row r="99" spans="6:7" x14ac:dyDescent="0.3">
      <c r="F99" s="104"/>
      <c r="G99" s="103"/>
    </row>
    <row r="100" spans="6:7" x14ac:dyDescent="0.3">
      <c r="F100" s="104"/>
    </row>
    <row r="101" spans="6:7" x14ac:dyDescent="0.3">
      <c r="F101" s="104"/>
    </row>
    <row r="102" spans="6:7" x14ac:dyDescent="0.3">
      <c r="F102" s="104"/>
    </row>
    <row r="103" spans="6:7" x14ac:dyDescent="0.3">
      <c r="F103" s="104"/>
    </row>
    <row r="104" spans="6:7" x14ac:dyDescent="0.3">
      <c r="F104" s="104"/>
    </row>
    <row r="105" spans="6:7" x14ac:dyDescent="0.3">
      <c r="F105" s="104"/>
    </row>
    <row r="106" spans="6:7" x14ac:dyDescent="0.3">
      <c r="F106" s="104"/>
    </row>
    <row r="107" spans="6:7" x14ac:dyDescent="0.3">
      <c r="F107" s="104"/>
    </row>
    <row r="108" spans="6:7" x14ac:dyDescent="0.3">
      <c r="F108" s="104"/>
    </row>
    <row r="109" spans="6:7" x14ac:dyDescent="0.3">
      <c r="F109" s="104"/>
    </row>
    <row r="110" spans="6:7" x14ac:dyDescent="0.3">
      <c r="F110" s="104"/>
    </row>
    <row r="111" spans="6:7" x14ac:dyDescent="0.3">
      <c r="F111" s="104"/>
    </row>
    <row r="112" spans="6:7" x14ac:dyDescent="0.3">
      <c r="F112" s="104"/>
    </row>
    <row r="113" spans="6:6" x14ac:dyDescent="0.3">
      <c r="F113" s="104"/>
    </row>
    <row r="114" spans="6:6" x14ac:dyDescent="0.3">
      <c r="F114" s="104"/>
    </row>
    <row r="115" spans="6:6" x14ac:dyDescent="0.3">
      <c r="F115" s="104"/>
    </row>
    <row r="116" spans="6:6" x14ac:dyDescent="0.3">
      <c r="F116" s="104"/>
    </row>
    <row r="117" spans="6:6" x14ac:dyDescent="0.3">
      <c r="F117" s="104"/>
    </row>
    <row r="118" spans="6:6" x14ac:dyDescent="0.3">
      <c r="F118" s="104"/>
    </row>
    <row r="119" spans="6:6" x14ac:dyDescent="0.3">
      <c r="F119" s="104"/>
    </row>
    <row r="120" spans="6:6" x14ac:dyDescent="0.3">
      <c r="F120" s="104"/>
    </row>
    <row r="121" spans="6:6" x14ac:dyDescent="0.3">
      <c r="F121" s="104"/>
    </row>
    <row r="122" spans="6:6" x14ac:dyDescent="0.3">
      <c r="F122" s="104"/>
    </row>
    <row r="123" spans="6:6" x14ac:dyDescent="0.3">
      <c r="F123" s="104"/>
    </row>
    <row r="124" spans="6:6" x14ac:dyDescent="0.3">
      <c r="F124" s="104"/>
    </row>
  </sheetData>
  <mergeCells count="2">
    <mergeCell ref="C24:G24"/>
    <mergeCell ref="I24:L24"/>
  </mergeCells>
  <conditionalFormatting sqref="C32">
    <cfRule type="expression" dxfId="20" priority="12" stopIfTrue="1">
      <formula>ISNA(C32)</formula>
    </cfRule>
  </conditionalFormatting>
  <conditionalFormatting sqref="C32:D81">
    <cfRule type="expression" dxfId="19" priority="1" stopIfTrue="1">
      <formula>ISNA(C32)</formula>
    </cfRule>
  </conditionalFormatting>
  <hyperlinks>
    <hyperlink ref="A3" location="Contents!A1" display="Return to Contents" xr:uid="{00000000-0004-0000-0800-000000000000}"/>
  </hyperlink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2:Q42"/>
  <sheetViews>
    <sheetView workbookViewId="0"/>
  </sheetViews>
  <sheetFormatPr defaultColWidth="9.33203125" defaultRowHeight="13.2" x14ac:dyDescent="0.25"/>
  <cols>
    <col min="1" max="1" width="9.33203125" style="70"/>
    <col min="2" max="2" width="15.5546875" style="70" customWidth="1"/>
    <col min="3" max="15" width="9.33203125" style="70"/>
    <col min="16" max="16" width="14" style="70" customWidth="1"/>
    <col min="17" max="17" width="17.33203125" style="70" customWidth="1"/>
    <col min="18" max="16384" width="9.33203125" style="70"/>
  </cols>
  <sheetData>
    <row r="2" spans="1:17" ht="15.6" x14ac:dyDescent="0.3">
      <c r="A2" s="31" t="s">
        <v>968</v>
      </c>
    </row>
    <row r="3" spans="1:17" x14ac:dyDescent="0.25">
      <c r="A3" s="16" t="s">
        <v>15</v>
      </c>
    </row>
    <row r="4" spans="1:17" x14ac:dyDescent="0.25">
      <c r="B4" s="136"/>
      <c r="C4" s="136"/>
      <c r="D4" s="136"/>
      <c r="E4" s="136"/>
      <c r="F4" s="136"/>
      <c r="G4" s="136"/>
      <c r="H4" s="136"/>
      <c r="I4" s="136"/>
      <c r="J4" s="136"/>
    </row>
    <row r="5" spans="1:17" x14ac:dyDescent="0.25">
      <c r="B5" s="136"/>
      <c r="C5" s="136"/>
      <c r="D5" s="136"/>
      <c r="E5" s="136"/>
      <c r="F5" s="136"/>
      <c r="G5" s="136"/>
      <c r="H5" s="136"/>
      <c r="I5" s="136"/>
      <c r="J5" s="136"/>
      <c r="P5" s="132" t="s">
        <v>329</v>
      </c>
      <c r="Q5" s="133"/>
    </row>
    <row r="6" spans="1:17" x14ac:dyDescent="0.25">
      <c r="B6" s="136"/>
      <c r="C6" s="136"/>
      <c r="D6" s="136"/>
      <c r="E6" s="136"/>
      <c r="F6" s="136"/>
      <c r="G6" s="136"/>
      <c r="H6" s="136"/>
      <c r="I6" s="136"/>
      <c r="J6" s="136"/>
      <c r="P6" s="227" t="s">
        <v>14</v>
      </c>
      <c r="Q6" s="159" t="s">
        <v>301</v>
      </c>
    </row>
    <row r="7" spans="1:17" x14ac:dyDescent="0.25">
      <c r="B7" s="136"/>
      <c r="C7" s="136"/>
      <c r="D7" s="136"/>
      <c r="E7" s="136"/>
      <c r="F7" s="136"/>
      <c r="G7" s="136"/>
      <c r="H7" s="136"/>
      <c r="I7" s="136"/>
      <c r="J7" s="136"/>
      <c r="P7" s="228" t="s">
        <v>95</v>
      </c>
      <c r="Q7" s="160" t="s">
        <v>302</v>
      </c>
    </row>
    <row r="8" spans="1:17" x14ac:dyDescent="0.25">
      <c r="B8" s="136"/>
      <c r="C8" s="136"/>
      <c r="D8" s="136"/>
      <c r="E8" s="136"/>
      <c r="F8" s="136"/>
      <c r="G8" s="136"/>
      <c r="H8" s="136"/>
      <c r="I8" s="136"/>
      <c r="J8" s="136"/>
      <c r="P8" s="228" t="s">
        <v>97</v>
      </c>
      <c r="Q8" s="160" t="s">
        <v>303</v>
      </c>
    </row>
    <row r="9" spans="1:17" x14ac:dyDescent="0.25">
      <c r="B9" s="136"/>
      <c r="C9" s="136"/>
      <c r="D9" s="136"/>
      <c r="E9" s="136"/>
      <c r="F9" s="136"/>
      <c r="G9" s="136"/>
      <c r="H9" s="136"/>
      <c r="I9" s="136"/>
      <c r="J9" s="136"/>
      <c r="P9" s="228" t="s">
        <v>304</v>
      </c>
      <c r="Q9" s="229" t="s">
        <v>311</v>
      </c>
    </row>
    <row r="10" spans="1:17" x14ac:dyDescent="0.25">
      <c r="B10" s="136"/>
      <c r="C10" s="136"/>
      <c r="D10" s="136"/>
      <c r="E10" s="136"/>
      <c r="F10" s="136"/>
      <c r="G10" s="136"/>
      <c r="H10" s="136"/>
      <c r="I10" s="136"/>
      <c r="J10" s="136"/>
      <c r="P10" s="228" t="s">
        <v>306</v>
      </c>
      <c r="Q10" s="160" t="s">
        <v>305</v>
      </c>
    </row>
    <row r="11" spans="1:17" x14ac:dyDescent="0.25">
      <c r="B11" s="136"/>
      <c r="C11" s="136"/>
      <c r="D11" s="136"/>
      <c r="E11" s="136"/>
      <c r="F11" s="136"/>
      <c r="G11" s="136"/>
      <c r="H11" s="136"/>
      <c r="I11" s="136"/>
      <c r="J11" s="136"/>
      <c r="P11" s="228" t="s">
        <v>308</v>
      </c>
      <c r="Q11" s="160" t="s">
        <v>307</v>
      </c>
    </row>
    <row r="12" spans="1:17" x14ac:dyDescent="0.25">
      <c r="B12" s="136"/>
      <c r="C12" s="136"/>
      <c r="D12" s="136"/>
      <c r="E12" s="136"/>
      <c r="F12" s="136"/>
      <c r="G12" s="136"/>
      <c r="H12" s="136"/>
      <c r="I12" s="136"/>
      <c r="J12" s="136"/>
      <c r="P12" s="158" t="s">
        <v>31</v>
      </c>
      <c r="Q12" s="162" t="s">
        <v>279</v>
      </c>
    </row>
    <row r="13" spans="1:17" x14ac:dyDescent="0.25">
      <c r="B13" s="136"/>
      <c r="C13" s="136"/>
      <c r="D13" s="136"/>
      <c r="E13" s="136"/>
      <c r="F13" s="136"/>
      <c r="G13" s="136"/>
      <c r="H13" s="136"/>
      <c r="I13" s="136"/>
      <c r="J13" s="136"/>
    </row>
    <row r="14" spans="1:17" x14ac:dyDescent="0.25">
      <c r="B14" s="136"/>
      <c r="C14" s="136"/>
      <c r="D14" s="136"/>
      <c r="E14" s="136"/>
      <c r="F14" s="136"/>
      <c r="G14" s="136"/>
      <c r="H14" s="136"/>
      <c r="I14" s="136"/>
      <c r="J14" s="136"/>
    </row>
    <row r="15" spans="1:17" x14ac:dyDescent="0.25">
      <c r="B15" s="136"/>
      <c r="C15" s="136"/>
      <c r="D15" s="136"/>
      <c r="E15" s="136"/>
      <c r="F15" s="136"/>
      <c r="G15" s="136"/>
      <c r="H15" s="136"/>
      <c r="I15" s="136"/>
      <c r="J15" s="136"/>
    </row>
    <row r="16" spans="1:17" x14ac:dyDescent="0.25">
      <c r="B16" s="136"/>
      <c r="C16" s="136"/>
      <c r="D16" s="136"/>
      <c r="E16" s="136"/>
      <c r="F16" s="136"/>
      <c r="G16" s="136"/>
      <c r="H16" s="136"/>
      <c r="I16" s="136"/>
      <c r="J16" s="136"/>
    </row>
    <row r="17" spans="2:12" x14ac:dyDescent="0.25">
      <c r="B17" s="136"/>
      <c r="C17" s="136"/>
      <c r="D17" s="136"/>
      <c r="E17" s="136"/>
      <c r="F17" s="136"/>
      <c r="G17" s="136"/>
      <c r="H17" s="136"/>
      <c r="I17" s="136"/>
      <c r="J17" s="136"/>
    </row>
    <row r="18" spans="2:12" x14ac:dyDescent="0.25">
      <c r="B18" s="136"/>
      <c r="C18" s="136"/>
      <c r="D18" s="136"/>
      <c r="E18" s="136"/>
      <c r="F18" s="136"/>
      <c r="G18" s="136"/>
      <c r="H18" s="136"/>
      <c r="I18" s="136"/>
      <c r="J18" s="136"/>
    </row>
    <row r="19" spans="2:12" x14ac:dyDescent="0.25">
      <c r="B19" s="136"/>
      <c r="C19" s="136"/>
      <c r="D19" s="136"/>
      <c r="E19" s="136"/>
      <c r="F19" s="136"/>
      <c r="G19" s="136"/>
      <c r="H19" s="136"/>
      <c r="I19" s="136"/>
      <c r="J19" s="136"/>
    </row>
    <row r="20" spans="2:12" x14ac:dyDescent="0.25">
      <c r="B20" s="136"/>
      <c r="C20" s="136"/>
      <c r="D20" s="136"/>
      <c r="E20" s="136"/>
      <c r="F20" s="136"/>
      <c r="G20" s="136"/>
      <c r="H20" s="136"/>
      <c r="I20" s="136"/>
      <c r="J20" s="136"/>
    </row>
    <row r="21" spans="2:12" x14ac:dyDescent="0.25">
      <c r="B21" s="136"/>
      <c r="C21" s="136"/>
      <c r="D21" s="136"/>
      <c r="E21" s="136"/>
      <c r="F21" s="136"/>
      <c r="G21" s="136"/>
      <c r="H21" s="136"/>
      <c r="I21" s="136"/>
      <c r="J21" s="136"/>
    </row>
    <row r="22" spans="2:12" x14ac:dyDescent="0.25">
      <c r="B22" s="136"/>
      <c r="C22" s="136"/>
      <c r="D22" s="136"/>
      <c r="E22" s="136"/>
      <c r="F22" s="136"/>
      <c r="G22" s="136"/>
      <c r="H22" s="136"/>
      <c r="I22" s="136"/>
      <c r="J22" s="136"/>
    </row>
    <row r="23" spans="2:12" x14ac:dyDescent="0.25">
      <c r="B23" s="136"/>
      <c r="C23" s="136"/>
      <c r="D23" s="136"/>
      <c r="E23" s="136"/>
      <c r="F23" s="136"/>
      <c r="G23" s="136"/>
      <c r="H23" s="136"/>
      <c r="I23" s="136"/>
      <c r="J23" s="136"/>
    </row>
    <row r="24" spans="2:12" x14ac:dyDescent="0.25">
      <c r="B24" s="136"/>
      <c r="C24" s="136"/>
      <c r="D24" s="136"/>
      <c r="E24" s="136"/>
      <c r="F24" s="136"/>
      <c r="G24" s="136"/>
      <c r="H24" s="136"/>
      <c r="I24" s="136"/>
      <c r="J24" s="136"/>
    </row>
    <row r="25" spans="2:12" x14ac:dyDescent="0.25">
      <c r="B25" s="116"/>
      <c r="C25" s="116"/>
      <c r="D25" s="450" t="s">
        <v>40</v>
      </c>
      <c r="E25" s="450"/>
      <c r="F25" s="450"/>
      <c r="G25" s="450"/>
      <c r="H25" s="117"/>
      <c r="I25" s="116"/>
      <c r="J25" s="118" t="s">
        <v>41</v>
      </c>
      <c r="K25" s="118"/>
      <c r="L25" s="118"/>
    </row>
    <row r="26" spans="2:12" x14ac:dyDescent="0.25">
      <c r="B26" s="119" t="s">
        <v>16</v>
      </c>
      <c r="C26" s="119">
        <v>2023</v>
      </c>
      <c r="D26" s="119">
        <v>2024</v>
      </c>
      <c r="E26" s="119">
        <v>2025</v>
      </c>
      <c r="F26" s="119">
        <v>2026</v>
      </c>
      <c r="G26" s="119">
        <v>2027</v>
      </c>
      <c r="H26" s="119"/>
      <c r="I26" s="119">
        <v>2024</v>
      </c>
      <c r="J26" s="119">
        <v>2025</v>
      </c>
      <c r="K26" s="119">
        <v>2026</v>
      </c>
      <c r="L26" s="119">
        <v>2027</v>
      </c>
    </row>
    <row r="27" spans="2:12" x14ac:dyDescent="0.25">
      <c r="B27" s="17" t="s">
        <v>14</v>
      </c>
      <c r="C27" s="236">
        <v>15.9808</v>
      </c>
      <c r="D27" s="236">
        <v>16.370861334000001</v>
      </c>
      <c r="E27" s="236">
        <v>16.599745878</v>
      </c>
      <c r="F27" s="236">
        <v>16.818543281</v>
      </c>
      <c r="G27" s="236">
        <v>16.996760260999999</v>
      </c>
      <c r="H27" s="122"/>
      <c r="I27" s="188">
        <f>D27-C27</f>
        <v>0.39006133400000031</v>
      </c>
      <c r="J27" s="188">
        <f>E27-D27</f>
        <v>0.22888454399999958</v>
      </c>
      <c r="K27" s="188">
        <f>F27-E27</f>
        <v>0.21879740299999995</v>
      </c>
      <c r="L27" s="188">
        <f>G27-F27</f>
        <v>0.17821697999999841</v>
      </c>
    </row>
    <row r="28" spans="2:12" x14ac:dyDescent="0.25">
      <c r="B28" s="17" t="s">
        <v>95</v>
      </c>
      <c r="C28" s="236">
        <v>20.275014545000001</v>
      </c>
      <c r="D28" s="236">
        <v>20.463721332999999</v>
      </c>
      <c r="E28" s="236">
        <v>20.610330753</v>
      </c>
      <c r="F28" s="236">
        <v>20.705557461000001</v>
      </c>
      <c r="G28" s="236">
        <v>20.690933945000001</v>
      </c>
      <c r="H28" s="122"/>
      <c r="I28" s="188">
        <f t="shared" ref="I28:L35" si="0">D28-C28</f>
        <v>0.18870678799999752</v>
      </c>
      <c r="J28" s="188">
        <f t="shared" si="0"/>
        <v>0.14660942000000077</v>
      </c>
      <c r="K28" s="188">
        <f t="shared" si="0"/>
        <v>9.5226708000001992E-2</v>
      </c>
      <c r="L28" s="188">
        <f t="shared" si="0"/>
        <v>-1.4623516000000336E-2</v>
      </c>
    </row>
    <row r="29" spans="2:12" x14ac:dyDescent="0.25">
      <c r="B29" s="17" t="s">
        <v>97</v>
      </c>
      <c r="C29" s="236">
        <v>5.3837999999999999</v>
      </c>
      <c r="D29" s="236">
        <v>5.5987999999999998</v>
      </c>
      <c r="E29" s="236">
        <v>5.6699701871999997</v>
      </c>
      <c r="F29" s="236">
        <v>5.9007970401999996</v>
      </c>
      <c r="G29" s="236">
        <v>6.1863707364999998</v>
      </c>
      <c r="H29" s="122"/>
      <c r="I29" s="188">
        <f t="shared" si="0"/>
        <v>0.21499999999999986</v>
      </c>
      <c r="J29" s="188">
        <f t="shared" si="0"/>
        <v>7.1170187199999901E-2</v>
      </c>
      <c r="K29" s="188">
        <f t="shared" si="0"/>
        <v>0.23082685299999994</v>
      </c>
      <c r="L29" s="188">
        <f t="shared" si="0"/>
        <v>0.28557369630000018</v>
      </c>
    </row>
    <row r="30" spans="2:12" x14ac:dyDescent="0.25">
      <c r="B30" s="17" t="s">
        <v>304</v>
      </c>
      <c r="C30" s="236">
        <v>9.2907983561999998</v>
      </c>
      <c r="D30" s="236">
        <v>9.3463465235999994</v>
      </c>
      <c r="E30" s="236">
        <v>9.5250331307000007</v>
      </c>
      <c r="F30" s="236">
        <v>9.0315564596000009</v>
      </c>
      <c r="G30" s="236">
        <v>9.5607770800999994</v>
      </c>
      <c r="H30" s="122"/>
      <c r="I30" s="188">
        <f>D30-C30</f>
        <v>5.5548167399999571E-2</v>
      </c>
      <c r="J30" s="188">
        <f>E30-D30</f>
        <v>0.17868660710000128</v>
      </c>
      <c r="K30" s="188">
        <f>F30-E30</f>
        <v>-0.49347667109999982</v>
      </c>
      <c r="L30" s="188">
        <f>G30-F30</f>
        <v>0.52922062049999852</v>
      </c>
    </row>
    <row r="31" spans="2:12" x14ac:dyDescent="0.25">
      <c r="B31" s="17" t="s">
        <v>306</v>
      </c>
      <c r="C31" s="236">
        <v>45.725034725999997</v>
      </c>
      <c r="D31" s="236">
        <v>45.925174245999997</v>
      </c>
      <c r="E31" s="236">
        <v>45.898863179999999</v>
      </c>
      <c r="F31" s="236">
        <v>45.605693352000003</v>
      </c>
      <c r="G31" s="236">
        <v>45.595003992999999</v>
      </c>
      <c r="H31" s="122"/>
      <c r="I31" s="188">
        <f t="shared" si="0"/>
        <v>0.20013952000000046</v>
      </c>
      <c r="J31" s="188">
        <f>E31-D31</f>
        <v>-2.6311065999998107E-2</v>
      </c>
      <c r="K31" s="188">
        <f>F31-E31</f>
        <v>-0.29316982799999636</v>
      </c>
      <c r="L31" s="188">
        <f>G31-F31</f>
        <v>-1.0689359000004117E-2</v>
      </c>
    </row>
    <row r="32" spans="2:12" x14ac:dyDescent="0.25">
      <c r="B32" s="17" t="s">
        <v>308</v>
      </c>
      <c r="C32" s="236">
        <v>55.717100000000002</v>
      </c>
      <c r="D32" s="236">
        <v>56.876128334000001</v>
      </c>
      <c r="E32" s="236">
        <v>58.072934062000002</v>
      </c>
      <c r="F32" s="236">
        <v>58.549069095999997</v>
      </c>
      <c r="G32" s="236">
        <v>60.046604115999997</v>
      </c>
      <c r="H32" s="122"/>
      <c r="I32" s="188">
        <f t="shared" si="0"/>
        <v>1.1590283339999985</v>
      </c>
      <c r="J32" s="188">
        <f t="shared" si="0"/>
        <v>1.1968057280000011</v>
      </c>
      <c r="K32" s="188">
        <f t="shared" si="0"/>
        <v>0.47613503399999502</v>
      </c>
      <c r="L32" s="188">
        <f t="shared" si="0"/>
        <v>1.4975350200000008</v>
      </c>
    </row>
    <row r="33" spans="2:12" x14ac:dyDescent="0.25">
      <c r="B33" s="17" t="s">
        <v>309</v>
      </c>
      <c r="C33" s="5">
        <f>C31-C28</f>
        <v>25.450020180999996</v>
      </c>
      <c r="D33" s="5">
        <f>D31-D28</f>
        <v>25.461452912999999</v>
      </c>
      <c r="E33" s="5">
        <f>E31-E28</f>
        <v>25.288532427</v>
      </c>
      <c r="F33" s="5">
        <f>F31-F28</f>
        <v>24.900135891000001</v>
      </c>
      <c r="G33" s="5">
        <f>G31-G28</f>
        <v>24.904070047999998</v>
      </c>
      <c r="H33" s="122"/>
      <c r="I33" s="188">
        <f t="shared" si="0"/>
        <v>1.1432732000002943E-2</v>
      </c>
      <c r="J33" s="188">
        <f t="shared" si="0"/>
        <v>-0.17292048599999887</v>
      </c>
      <c r="K33" s="188">
        <f t="shared" si="0"/>
        <v>-0.38839653599999835</v>
      </c>
      <c r="L33" s="188">
        <f t="shared" si="0"/>
        <v>3.9341569999962189E-3</v>
      </c>
    </row>
    <row r="34" spans="2:12" x14ac:dyDescent="0.25">
      <c r="B34" s="17" t="s">
        <v>310</v>
      </c>
      <c r="C34" s="5">
        <f>C32-C29-C27-C30</f>
        <v>25.061701643799999</v>
      </c>
      <c r="D34" s="5">
        <f>D32-D29-D27-D30</f>
        <v>25.560120476400009</v>
      </c>
      <c r="E34" s="5">
        <f>E32-E29-E27-E30</f>
        <v>26.278184866099998</v>
      </c>
      <c r="F34" s="5">
        <f>F32-F29-F27-F30</f>
        <v>26.798172315200002</v>
      </c>
      <c r="G34" s="5">
        <f>G32-G29-G27-G30</f>
        <v>27.302696038399997</v>
      </c>
      <c r="H34" s="122"/>
      <c r="I34" s="188">
        <f t="shared" si="0"/>
        <v>0.49841883260000941</v>
      </c>
      <c r="J34" s="188">
        <f t="shared" si="0"/>
        <v>0.71806438969998965</v>
      </c>
      <c r="K34" s="188">
        <f t="shared" si="0"/>
        <v>0.51998744910000383</v>
      </c>
      <c r="L34" s="188">
        <f t="shared" si="0"/>
        <v>0.50452372319999483</v>
      </c>
    </row>
    <row r="35" spans="2:12" x14ac:dyDescent="0.25">
      <c r="B35" s="123" t="s">
        <v>31</v>
      </c>
      <c r="C35" s="272">
        <v>101.44213473000001</v>
      </c>
      <c r="D35" s="272">
        <v>102.80130258</v>
      </c>
      <c r="E35" s="272">
        <v>103.97179724</v>
      </c>
      <c r="F35" s="272">
        <v>104.15476245000001</v>
      </c>
      <c r="G35" s="272">
        <v>105.64160811000001</v>
      </c>
      <c r="H35" s="146"/>
      <c r="I35" s="273">
        <f t="shared" si="0"/>
        <v>1.3591678499999915</v>
      </c>
      <c r="J35" s="273">
        <f>E35-D35</f>
        <v>1.1704946600000028</v>
      </c>
      <c r="K35" s="273">
        <f>F35-E35</f>
        <v>0.1829652100000061</v>
      </c>
      <c r="L35" s="273">
        <f>G35-F35</f>
        <v>1.4868456600000002</v>
      </c>
    </row>
    <row r="36" spans="2:12" x14ac:dyDescent="0.25">
      <c r="B36" s="260" t="s">
        <v>998</v>
      </c>
    </row>
    <row r="39" spans="2:12" x14ac:dyDescent="0.25">
      <c r="B39" s="92"/>
    </row>
    <row r="40" spans="2:12" x14ac:dyDescent="0.25">
      <c r="B40" s="4"/>
      <c r="C40" s="257" t="s">
        <v>328</v>
      </c>
    </row>
    <row r="41" spans="2:12" x14ac:dyDescent="0.25">
      <c r="B41">
        <v>2.5</v>
      </c>
      <c r="C41" s="5">
        <v>0</v>
      </c>
    </row>
    <row r="42" spans="2:12" x14ac:dyDescent="0.25">
      <c r="B42">
        <v>2.5</v>
      </c>
      <c r="C42" s="5">
        <v>2.5</v>
      </c>
    </row>
  </sheetData>
  <mergeCells count="1">
    <mergeCell ref="D25:G25"/>
  </mergeCells>
  <hyperlinks>
    <hyperlink ref="A3" location="Contents!A1" display="Return to Contents" xr:uid="{00000000-0004-0000-0900-000000000000}"/>
  </hyperlinks>
  <pageMargins left="0.75" right="0.75" top="1" bottom="1" header="0.5" footer="0.5"/>
  <pageSetup scale="9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48</vt:i4>
      </vt:variant>
      <vt:variant>
        <vt:lpstr>Named Ranges</vt:lpstr>
      </vt:variant>
      <vt:variant>
        <vt:i4>21</vt:i4>
      </vt:variant>
    </vt:vector>
  </HeadingPairs>
  <TitlesOfParts>
    <vt:vector size="69" baseType="lpstr">
      <vt:lpstr>Contents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'1'!Print_Area</vt:lpstr>
      <vt:lpstr>'17'!Print_Area</vt:lpstr>
      <vt:lpstr>'18'!Print_Area</vt:lpstr>
      <vt:lpstr>'19'!Print_Area</vt:lpstr>
      <vt:lpstr>'20'!Print_Area</vt:lpstr>
      <vt:lpstr>'22'!Print_Area</vt:lpstr>
      <vt:lpstr>'27'!Print_Area</vt:lpstr>
      <vt:lpstr>'29'!Print_Area</vt:lpstr>
      <vt:lpstr>'30'!Print_Area</vt:lpstr>
      <vt:lpstr>'34'!Print_Area</vt:lpstr>
      <vt:lpstr>'35'!Print_Area</vt:lpstr>
      <vt:lpstr>'37'!Print_Area</vt:lpstr>
      <vt:lpstr>'4'!Print_Area</vt:lpstr>
      <vt:lpstr>'40'!Print_Area</vt:lpstr>
      <vt:lpstr>'42'!Print_Area</vt:lpstr>
      <vt:lpstr>'43'!Print_Area</vt:lpstr>
      <vt:lpstr>'44'!Print_Area</vt:lpstr>
      <vt:lpstr>'45'!Print_Area</vt:lpstr>
      <vt:lpstr>'6'!Print_Area</vt:lpstr>
      <vt:lpstr>'8'!Print_Area</vt:lpstr>
      <vt:lpstr>'9'!Print_Area</vt:lpstr>
    </vt:vector>
  </TitlesOfParts>
  <Company>DOE/EIA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Short-Term Energy Outlook Figures</dc:title>
  <dc:creator>U.S. Energy Information Administration</dc:creator>
  <cp:lastModifiedBy>Driver, Zubin (CONTR)</cp:lastModifiedBy>
  <cp:lastPrinted>2022-11-08T13:16:17Z</cp:lastPrinted>
  <dcterms:created xsi:type="dcterms:W3CDTF">2007-07-17T17:37:22Z</dcterms:created>
  <dcterms:modified xsi:type="dcterms:W3CDTF">2026-05-11T20:41:54Z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{B31EB674-74B6-4F6C-BE8C-25BD3F8B7F27}</vt:lpwstr>
  </property>
</Properties>
</file>