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0440" activeTab="0"/>
  </bookViews>
  <sheets>
    <sheet name="CO2_factor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<sst xmlns="http://schemas.openxmlformats.org/spreadsheetml/2006/main" count="99" uniqueCount="48">
  <si>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Per Unit of Volume or Mass</t>
  </si>
  <si>
    <t>Per Million Btu</t>
  </si>
  <si>
    <t>For homes and businesses</t>
  </si>
  <si>
    <t>Propane</t>
  </si>
  <si>
    <t>gallon</t>
  </si>
  <si>
    <t>Kerosene</t>
  </si>
  <si>
    <t>Coal (All types)</t>
  </si>
  <si>
    <t>short ton</t>
  </si>
  <si>
    <t>Natural Gas</t>
  </si>
  <si>
    <t>thousand cubic feet</t>
  </si>
  <si>
    <t>Gasoline</t>
  </si>
  <si>
    <t>Residual Heating Fuel (Businesses only)</t>
  </si>
  <si>
    <t xml:space="preserve">Other transportation fuels </t>
  </si>
  <si>
    <t>Jet Fuel</t>
  </si>
  <si>
    <t>Industrial fuels and others not listed above</t>
  </si>
  <si>
    <t>Petroleum coke</t>
  </si>
  <si>
    <t>Nonfuel uses</t>
  </si>
  <si>
    <t>Asphalt and Road Oil</t>
  </si>
  <si>
    <t>Lubricants</t>
  </si>
  <si>
    <t>Special Naphthas (solvents)</t>
  </si>
  <si>
    <t xml:space="preserve">Waxes </t>
  </si>
  <si>
    <t>Coals by type</t>
  </si>
  <si>
    <t>Bituminous</t>
  </si>
  <si>
    <t>Lignite</t>
  </si>
  <si>
    <t>Coke</t>
  </si>
  <si>
    <t>Note: To convert to carbon equivalents multiply by 12/44.</t>
  </si>
  <si>
    <t xml:space="preserve">Pounds CO2 </t>
  </si>
  <si>
    <t>Kilograms CO2</t>
  </si>
  <si>
    <t>Pounds CO2</t>
  </si>
  <si>
    <t xml:space="preserve">Carbon Dioxide (CO2) Factors: </t>
  </si>
  <si>
    <t>Carbon Dioxide Emissions Coefficients by Fuel</t>
  </si>
  <si>
    <t>Subbituminous</t>
  </si>
  <si>
    <t>Coefficients may vary slightly with estimation method and across time.</t>
  </si>
  <si>
    <t>Anthracite</t>
  </si>
  <si>
    <t>Diesel and Home Heating Fuel (Distillate Fuel Oil)</t>
  </si>
  <si>
    <t>Aviation Gasoline</t>
  </si>
  <si>
    <t>Naphthas for Petrochemical Feedstock Use</t>
  </si>
  <si>
    <t>Other Oils for Petrochemical Feedstock Use</t>
  </si>
  <si>
    <r>
      <t xml:space="preserve">Source: Carbon factors provided by the U.S. Environmental Protection Agency, </t>
    </r>
    <r>
      <rPr>
        <b/>
        <i/>
        <sz val="9"/>
        <color indexed="8"/>
        <rFont val="Calibri"/>
        <family val="2"/>
      </rPr>
      <t>Inventory of U.S. Greenhouse Gas Emissions and Sinks</t>
    </r>
    <r>
      <rPr>
        <b/>
        <sz val="9"/>
        <color indexed="8"/>
        <rFont val="Calibri"/>
        <family val="2"/>
      </rPr>
      <t>, Tables A-32, A-38, and A-232</t>
    </r>
  </si>
  <si>
    <t>Other fuels</t>
  </si>
  <si>
    <t>NA</t>
  </si>
  <si>
    <t>Geothermal (steam)</t>
  </si>
  <si>
    <t>Geothermal (binary cycle)</t>
  </si>
  <si>
    <r>
      <t>Tire-derived fuel</t>
    </r>
    <r>
      <rPr>
        <vertAlign val="superscript"/>
        <sz val="9"/>
        <color indexed="8"/>
        <rFont val="Calibri"/>
        <family val="2"/>
      </rPr>
      <t>a</t>
    </r>
  </si>
  <si>
    <r>
      <t>Waste oil</t>
    </r>
    <r>
      <rPr>
        <vertAlign val="superscript"/>
        <sz val="9"/>
        <color indexed="8"/>
        <rFont val="Calibri"/>
        <family val="2"/>
      </rPr>
      <t>a</t>
    </r>
  </si>
  <si>
    <r>
      <rPr>
        <b/>
        <vertAlign val="superscript"/>
        <sz val="9"/>
        <color indexed="8"/>
        <rFont val="Calibri"/>
        <family val="2"/>
      </rPr>
      <t xml:space="preserve">a </t>
    </r>
    <r>
      <rPr>
        <b/>
        <sz val="9"/>
        <color indexed="8"/>
        <rFont val="Calibri"/>
        <family val="2"/>
      </rPr>
      <t xml:space="preserve">Carbon factors for municipal solid waste, tire-derived fuel, and waste oil are provided by the U.S. Environmental Protection Agency, </t>
    </r>
    <r>
      <rPr>
        <b/>
        <i/>
        <sz val="9"/>
        <color indexed="8"/>
        <rFont val="Calibri"/>
        <family val="2"/>
      </rPr>
      <t>Greenhouse Gas Emissions Factor Hub</t>
    </r>
  </si>
  <si>
    <r>
      <t>Municipal Solid Waste</t>
    </r>
    <r>
      <rPr>
        <vertAlign val="superscript"/>
        <sz val="9"/>
        <color indexed="8"/>
        <rFont val="Calibri"/>
        <family val="2"/>
      </rPr>
      <t>a,b</t>
    </r>
  </si>
  <si>
    <r>
      <rPr>
        <b/>
        <vertAlign val="superscript"/>
        <sz val="9"/>
        <color indexed="8"/>
        <rFont val="Calibri"/>
        <family val="2"/>
      </rPr>
      <t xml:space="preserve">b </t>
    </r>
    <r>
      <rPr>
        <b/>
        <sz val="9"/>
        <color indexed="8"/>
        <rFont val="Calibri"/>
        <family val="2"/>
      </rPr>
      <t>The carbon factor for municipal solid waste has been adjusted to apply both to biogenic and non-biogenic waste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</si>
</sst>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dashed">
        <color theme="0" tint="-0.24993999302387238"/>
      </top>
      <bottom style="thin">
        <color theme="0" tint="-0.2499700039625167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ont="0" applyProtection="0">
      <alignment wrapText="1"/>
    </xf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Protection="0">
      <alignment vertical="top" wrapText="1"/>
    </xf>
    <xf numFmtId="0" fontId="28" fillId="0" borderId="4" applyNumberFormat="0" applyProtection="0">
      <alignment vertical="top" wrapText="1"/>
    </xf>
    <xf numFmtId="0" fontId="33" fillId="29" borderId="0" applyNumberFormat="0" applyBorder="0" applyAlignment="0" applyProtection="0"/>
    <xf numFmtId="0" fontId="34" fillId="0" borderId="5" applyNumberFormat="0" applyProtection="0">
      <alignment wrapText="1"/>
    </xf>
    <xf numFmtId="0" fontId="34" fillId="0" borderId="6" applyNumberFormat="0" applyProtection="0">
      <alignment horizontal="left" wrapText="1"/>
    </xf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0" fontId="3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8" fillId="0" borderId="13" applyNumberFormat="0" applyFont="0" applyFill="0" applyProtection="0">
      <alignment wrapText="1"/>
    </xf>
    <xf numFmtId="0" fontId="34" fillId="0" borderId="14" applyNumberFormat="0" applyFill="0" applyProtection="0">
      <alignment wrapText="1"/>
    </xf>
    <xf numFmtId="0" fontId="43" fillId="0" borderId="0" applyNumberFormat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5" xfId="53">
      <alignment wrapText="1"/>
    </xf>
    <xf numFmtId="0" fontId="28" fillId="0" borderId="0" xfId="40" applyBorder="1">
      <alignment wrapText="1"/>
    </xf>
    <xf numFmtId="0" fontId="34" fillId="0" borderId="12" xfId="65" applyAlignment="1">
      <alignment horizontal="right" wrapText="1"/>
    </xf>
    <xf numFmtId="0" fontId="34" fillId="0" borderId="5" xfId="53" applyAlignment="1">
      <alignment horizontal="right" wrapText="1"/>
    </xf>
    <xf numFmtId="0" fontId="28" fillId="0" borderId="0" xfId="40" applyBorder="1">
      <alignment wrapText="1"/>
    </xf>
    <xf numFmtId="2" fontId="34" fillId="0" borderId="12" xfId="65" applyNumberFormat="1" applyAlignment="1">
      <alignment horizontal="right" wrapText="1"/>
    </xf>
    <xf numFmtId="2" fontId="34" fillId="0" borderId="5" xfId="53" applyNumberFormat="1" applyAlignment="1">
      <alignment horizontal="right" wrapText="1"/>
    </xf>
    <xf numFmtId="2" fontId="28" fillId="0" borderId="0" xfId="40" applyNumberFormat="1" applyBorder="1">
      <alignment wrapText="1"/>
    </xf>
    <xf numFmtId="2" fontId="0" fillId="0" borderId="0" xfId="0" applyNumberFormat="1" applyAlignment="1">
      <alignment/>
    </xf>
    <xf numFmtId="2" fontId="34" fillId="0" borderId="12" xfId="65" applyNumberFormat="1" applyFill="1" applyAlignment="1">
      <alignment horizontal="right" wrapText="1"/>
    </xf>
    <xf numFmtId="2" fontId="34" fillId="0" borderId="5" xfId="53" applyNumberFormat="1" applyFill="1" applyAlignment="1">
      <alignment horizontal="right" wrapText="1"/>
    </xf>
    <xf numFmtId="4" fontId="28" fillId="0" borderId="0" xfId="40" applyNumberFormat="1" applyFill="1" applyBorder="1">
      <alignment wrapText="1"/>
    </xf>
    <xf numFmtId="0" fontId="28" fillId="0" borderId="0" xfId="40" applyFill="1" applyBorder="1">
      <alignment wrapText="1"/>
    </xf>
    <xf numFmtId="2" fontId="28" fillId="0" borderId="0" xfId="40" applyNumberFormat="1" applyFill="1" applyBorder="1">
      <alignment wrapText="1"/>
    </xf>
    <xf numFmtId="2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4" fontId="28" fillId="0" borderId="1" xfId="40" applyNumberFormat="1" applyFill="1">
      <alignment wrapText="1"/>
    </xf>
    <xf numFmtId="0" fontId="34" fillId="0" borderId="4" xfId="51" applyFont="1">
      <alignment vertical="top" wrapText="1"/>
    </xf>
    <xf numFmtId="0" fontId="34" fillId="0" borderId="0" xfId="40" applyFont="1" applyBorder="1">
      <alignment wrapText="1"/>
    </xf>
    <xf numFmtId="0" fontId="28" fillId="0" borderId="0" xfId="40" applyBorder="1" applyAlignment="1">
      <alignment vertical="top" wrapText="1"/>
    </xf>
    <xf numFmtId="0" fontId="43" fillId="0" borderId="0" xfId="69">
      <alignment horizontal="left"/>
    </xf>
    <xf numFmtId="0" fontId="34" fillId="0" borderId="12" xfId="65">
      <alignment wrapText="1"/>
    </xf>
    <xf numFmtId="4" fontId="34" fillId="0" borderId="12" xfId="65" applyNumberFormat="1" applyFill="1">
      <alignment wrapText="1"/>
    </xf>
    <xf numFmtId="4" fontId="34" fillId="0" borderId="16" xfId="65" applyNumberFormat="1" applyFill="1" applyBorder="1">
      <alignment wrapText="1"/>
    </xf>
    <xf numFmtId="4" fontId="28" fillId="0" borderId="1" xfId="40" applyNumberFormat="1" applyFill="1" applyAlignment="1">
      <alignment horizontal="right" wrapText="1"/>
    </xf>
    <xf numFmtId="0" fontId="34" fillId="0" borderId="0" xfId="51" applyFont="1" applyBorder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="90" zoomScaleNormal="90" zoomScalePageLayoutView="0" workbookViewId="0" topLeftCell="A1">
      <selection activeCell="I5" sqref="I5"/>
    </sheetView>
  </sheetViews>
  <sheetFormatPr defaultColWidth="9.140625" defaultRowHeight="15"/>
  <cols>
    <col min="1" max="1" width="19.00390625" style="0" customWidth="1"/>
    <col min="2" max="2" width="13.140625" style="0" customWidth="1"/>
    <col min="3" max="3" width="11.28125" style="0" customWidth="1"/>
    <col min="4" max="4" width="11.8515625" style="0" customWidth="1"/>
    <col min="5" max="5" width="9.28125" style="0" customWidth="1"/>
    <col min="6" max="6" width="9.421875" style="10" customWidth="1"/>
    <col min="7" max="7" width="11.7109375" style="16" customWidth="1"/>
    <col min="12" max="12" width="19.7109375" style="0" customWidth="1"/>
    <col min="13" max="13" width="16.7109375" style="0" customWidth="1"/>
    <col min="14" max="14" width="22.8515625" style="0" customWidth="1"/>
  </cols>
  <sheetData>
    <row r="1" spans="1:7" ht="18.75" customHeight="1">
      <c r="A1" s="23" t="s">
        <v>30</v>
      </c>
      <c r="B1" s="23"/>
      <c r="C1" s="23"/>
      <c r="D1" s="23"/>
      <c r="E1" s="23"/>
      <c r="F1" s="23"/>
      <c r="G1" s="23"/>
    </row>
    <row r="2" spans="1:7" s="1" customFormat="1" ht="30" customHeight="1">
      <c r="A2" s="3"/>
      <c r="B2" s="4" t="s">
        <v>26</v>
      </c>
      <c r="C2" s="4"/>
      <c r="D2" s="4" t="s">
        <v>27</v>
      </c>
      <c r="E2" s="4"/>
      <c r="F2" s="7" t="s">
        <v>28</v>
      </c>
      <c r="G2" s="11" t="s">
        <v>27</v>
      </c>
    </row>
    <row r="3" spans="1:7" ht="27.75" customHeight="1" thickBot="1">
      <c r="A3" s="2" t="s">
        <v>29</v>
      </c>
      <c r="B3" s="5" t="s">
        <v>0</v>
      </c>
      <c r="C3" s="5"/>
      <c r="D3" s="5" t="s">
        <v>0</v>
      </c>
      <c r="E3" s="5"/>
      <c r="F3" s="8" t="s">
        <v>1</v>
      </c>
      <c r="G3" s="12" t="s">
        <v>1</v>
      </c>
    </row>
    <row r="4" spans="1:7" ht="15.75" customHeight="1" thickTop="1">
      <c r="A4" s="24" t="s">
        <v>2</v>
      </c>
      <c r="B4" s="24"/>
      <c r="C4" s="24"/>
      <c r="D4" s="24"/>
      <c r="E4" s="24"/>
      <c r="F4" s="24"/>
      <c r="G4" s="24"/>
    </row>
    <row r="5" spans="1:14" ht="14.25">
      <c r="A5" s="19" t="s">
        <v>3</v>
      </c>
      <c r="B5" s="19">
        <f>F5*3.821/42</f>
        <v>12.612379938277776</v>
      </c>
      <c r="C5" s="19" t="s">
        <v>4</v>
      </c>
      <c r="D5" s="19">
        <f aca="true" t="shared" si="0" ref="D5:D11">B5/2.20462</f>
        <v>5.720886111111111</v>
      </c>
      <c r="E5" s="19" t="s">
        <v>4</v>
      </c>
      <c r="F5" s="19">
        <f>G5*2.20462</f>
        <v>138.63385433333332</v>
      </c>
      <c r="G5" s="19">
        <v>62.883333333333326</v>
      </c>
      <c r="M5" s="17"/>
      <c r="N5" s="17"/>
    </row>
    <row r="6" spans="1:14" ht="26.25" customHeight="1">
      <c r="A6" s="19" t="s">
        <v>34</v>
      </c>
      <c r="B6" s="19">
        <f>F6*5.771/42</f>
        <v>22.458880718161897</v>
      </c>
      <c r="C6" s="19" t="s">
        <v>4</v>
      </c>
      <c r="D6" s="19">
        <f t="shared" si="0"/>
        <v>10.187189047619045</v>
      </c>
      <c r="E6" s="19" t="s">
        <v>4</v>
      </c>
      <c r="F6" s="19">
        <f aca="true" t="shared" si="1" ref="F6:F11">G6*2.20462</f>
        <v>163.45052679999995</v>
      </c>
      <c r="G6" s="19">
        <v>74.13999999999999</v>
      </c>
      <c r="M6" s="17"/>
      <c r="N6" s="17"/>
    </row>
    <row r="7" spans="1:14" ht="14.25">
      <c r="A7" s="19" t="s">
        <v>5</v>
      </c>
      <c r="B7" s="19">
        <f>F7*5.67/42</f>
        <v>21.782086523999997</v>
      </c>
      <c r="C7" s="19" t="s">
        <v>4</v>
      </c>
      <c r="D7" s="19">
        <f t="shared" si="0"/>
        <v>9.8802</v>
      </c>
      <c r="E7" s="19" t="s">
        <v>4</v>
      </c>
      <c r="F7" s="19">
        <f t="shared" si="1"/>
        <v>161.34878906666665</v>
      </c>
      <c r="G7" s="19">
        <v>73.18666666666667</v>
      </c>
      <c r="M7" s="17"/>
      <c r="N7" s="17"/>
    </row>
    <row r="8" spans="1:14" ht="14.25">
      <c r="A8" s="19" t="s">
        <v>6</v>
      </c>
      <c r="B8" s="19">
        <f>F8*19.084</f>
        <v>4027.9257207522664</v>
      </c>
      <c r="C8" s="19" t="s">
        <v>7</v>
      </c>
      <c r="D8" s="19">
        <f t="shared" si="0"/>
        <v>1827.0385466666667</v>
      </c>
      <c r="E8" s="19" t="s">
        <v>7</v>
      </c>
      <c r="F8" s="19">
        <f t="shared" si="1"/>
        <v>211.06297006666665</v>
      </c>
      <c r="G8" s="19">
        <v>95.73666666666666</v>
      </c>
      <c r="L8" s="17"/>
      <c r="N8" s="17"/>
    </row>
    <row r="9" spans="1:13" ht="24">
      <c r="A9" s="19" t="s">
        <v>8</v>
      </c>
      <c r="B9" s="19">
        <f>F9*1.04</f>
        <v>121.31230196799999</v>
      </c>
      <c r="C9" s="19" t="s">
        <v>9</v>
      </c>
      <c r="D9" s="19">
        <f t="shared" si="0"/>
        <v>55.026399999999995</v>
      </c>
      <c r="E9" s="19" t="s">
        <v>9</v>
      </c>
      <c r="F9" s="19">
        <f t="shared" si="1"/>
        <v>116.64644419999998</v>
      </c>
      <c r="G9" s="19">
        <v>52.91</v>
      </c>
      <c r="L9" s="17"/>
      <c r="M9" s="17"/>
    </row>
    <row r="10" spans="1:14" ht="15" customHeight="1">
      <c r="A10" s="19" t="s">
        <v>10</v>
      </c>
      <c r="B10" s="19">
        <f>F10*5.052/42</f>
        <v>18.737038084704757</v>
      </c>
      <c r="C10" s="19" t="s">
        <v>4</v>
      </c>
      <c r="D10" s="19">
        <f t="shared" si="0"/>
        <v>8.498987619047618</v>
      </c>
      <c r="E10" s="19" t="s">
        <v>4</v>
      </c>
      <c r="F10" s="19">
        <f t="shared" si="1"/>
        <v>155.77110046666664</v>
      </c>
      <c r="G10" s="19">
        <v>70.65666666666667</v>
      </c>
      <c r="L10" s="18"/>
      <c r="M10" s="17"/>
      <c r="N10" s="17"/>
    </row>
    <row r="11" spans="1:14" ht="24">
      <c r="A11" s="19" t="s">
        <v>11</v>
      </c>
      <c r="B11" s="19">
        <f>F11*6.287/42</f>
        <v>24.781597312406348</v>
      </c>
      <c r="C11" s="19" t="s">
        <v>4</v>
      </c>
      <c r="D11" s="19">
        <f t="shared" si="0"/>
        <v>11.240756825396826</v>
      </c>
      <c r="E11" s="19" t="s">
        <v>4</v>
      </c>
      <c r="F11" s="19">
        <f t="shared" si="1"/>
        <v>165.55226453333333</v>
      </c>
      <c r="G11" s="19">
        <v>75.09333333333333</v>
      </c>
      <c r="L11" s="18"/>
      <c r="M11" s="17"/>
      <c r="N11" s="17"/>
    </row>
    <row r="12" spans="1:13" ht="15.75" customHeight="1">
      <c r="A12" s="25" t="s">
        <v>12</v>
      </c>
      <c r="B12" s="25"/>
      <c r="C12" s="25"/>
      <c r="D12" s="25"/>
      <c r="E12" s="25"/>
      <c r="F12" s="25"/>
      <c r="G12" s="25"/>
      <c r="L12" s="18"/>
      <c r="M12" s="17"/>
    </row>
    <row r="13" spans="1:14" ht="15" customHeight="1">
      <c r="A13" s="19" t="s">
        <v>13</v>
      </c>
      <c r="B13" s="19">
        <f>F13*5.67/42</f>
        <v>21.49835193</v>
      </c>
      <c r="C13" s="19" t="s">
        <v>4</v>
      </c>
      <c r="D13" s="19">
        <f>B13/2.20462</f>
        <v>9.7515</v>
      </c>
      <c r="E13" s="19" t="s">
        <v>4</v>
      </c>
      <c r="F13" s="19">
        <f>G13*2.20462</f>
        <v>159.24705133333333</v>
      </c>
      <c r="G13" s="19">
        <v>72.23333333333333</v>
      </c>
      <c r="L13" s="18"/>
      <c r="M13" s="17"/>
      <c r="N13" s="17"/>
    </row>
    <row r="14" spans="1:14" ht="14.25">
      <c r="A14" s="19" t="s">
        <v>35</v>
      </c>
      <c r="B14" s="19">
        <f>F14*5.048/42</f>
        <v>18.323858002615868</v>
      </c>
      <c r="C14" s="19" t="s">
        <v>4</v>
      </c>
      <c r="D14" s="19">
        <f>B14/2.20462</f>
        <v>8.311572063492061</v>
      </c>
      <c r="E14" s="19" t="s">
        <v>4</v>
      </c>
      <c r="F14" s="19">
        <f>G14*2.20462</f>
        <v>152.4568217333333</v>
      </c>
      <c r="G14" s="19">
        <v>69.15333333333332</v>
      </c>
      <c r="M14" s="17"/>
      <c r="N14" s="17"/>
    </row>
    <row r="15" spans="1:7" ht="15.75" customHeight="1">
      <c r="A15" s="25" t="s">
        <v>14</v>
      </c>
      <c r="B15" s="25"/>
      <c r="C15" s="25"/>
      <c r="D15" s="25"/>
      <c r="E15" s="25"/>
      <c r="F15" s="25"/>
      <c r="G15" s="25"/>
    </row>
    <row r="16" spans="1:14" ht="14.25">
      <c r="A16" s="19" t="s">
        <v>15</v>
      </c>
      <c r="B16" s="19">
        <f>F16*6.132/42</f>
        <v>32.86875306733333</v>
      </c>
      <c r="C16" s="19" t="s">
        <v>4</v>
      </c>
      <c r="D16" s="19">
        <f>B16/2.20462</f>
        <v>14.909033333333333</v>
      </c>
      <c r="E16" s="19" t="s">
        <v>4</v>
      </c>
      <c r="F16" s="19">
        <f>G16*2.20462</f>
        <v>225.12844566666666</v>
      </c>
      <c r="G16" s="19">
        <v>102.11666666666667</v>
      </c>
      <c r="M16" s="17"/>
      <c r="N16" s="17"/>
    </row>
    <row r="17" spans="1:7" ht="15.75" customHeight="1">
      <c r="A17" s="25" t="s">
        <v>16</v>
      </c>
      <c r="B17" s="25"/>
      <c r="C17" s="25"/>
      <c r="D17" s="25"/>
      <c r="E17" s="25"/>
      <c r="F17" s="25"/>
      <c r="G17" s="25"/>
    </row>
    <row r="18" spans="1:14" ht="14.25">
      <c r="A18" s="19" t="s">
        <v>17</v>
      </c>
      <c r="B18" s="19">
        <f>F18*6.636/42</f>
        <v>26.246662485999998</v>
      </c>
      <c r="C18" s="19" t="s">
        <v>4</v>
      </c>
      <c r="D18" s="19">
        <f aca="true" t="shared" si="2" ref="D18:D23">B18/2.20462</f>
        <v>11.9053</v>
      </c>
      <c r="E18" s="19" t="s">
        <v>4</v>
      </c>
      <c r="F18" s="19">
        <f aca="true" t="shared" si="3" ref="F18:F23">G18*2.20462</f>
        <v>166.11811699999998</v>
      </c>
      <c r="G18" s="19">
        <v>75.35</v>
      </c>
      <c r="M18" s="17"/>
      <c r="N18" s="17"/>
    </row>
    <row r="19" spans="1:14" ht="14.25">
      <c r="A19" s="19" t="s">
        <v>18</v>
      </c>
      <c r="B19" s="19">
        <f>F19*6.065/42</f>
        <v>23.57968817984127</v>
      </c>
      <c r="C19" s="19" t="s">
        <v>4</v>
      </c>
      <c r="D19" s="19">
        <f t="shared" si="2"/>
        <v>10.695579365079366</v>
      </c>
      <c r="E19" s="19" t="s">
        <v>4</v>
      </c>
      <c r="F19" s="19">
        <f t="shared" si="3"/>
        <v>163.28885466666665</v>
      </c>
      <c r="G19" s="19">
        <v>74.06666666666666</v>
      </c>
      <c r="M19" s="17"/>
      <c r="N19" s="17"/>
    </row>
    <row r="20" spans="1:14" s="1" customFormat="1" ht="36">
      <c r="A20" s="19" t="s">
        <v>36</v>
      </c>
      <c r="B20" s="19">
        <f>F20*5.248/42</f>
        <v>18.73672243911111</v>
      </c>
      <c r="C20" s="19" t="s">
        <v>4</v>
      </c>
      <c r="D20" s="19">
        <f t="shared" si="2"/>
        <v>8.498844444444444</v>
      </c>
      <c r="E20" s="19" t="s">
        <v>4</v>
      </c>
      <c r="F20" s="19">
        <f t="shared" si="3"/>
        <v>149.95090366666665</v>
      </c>
      <c r="G20" s="19">
        <v>68.01666666666667</v>
      </c>
      <c r="L20" s="18"/>
      <c r="M20" s="17"/>
      <c r="N20" s="17"/>
    </row>
    <row r="21" spans="1:14" s="1" customFormat="1" ht="36">
      <c r="A21" s="19" t="s">
        <v>37</v>
      </c>
      <c r="B21" s="19">
        <f>F21*5.825/42</f>
        <v>22.61297543257936</v>
      </c>
      <c r="C21" s="19" t="s">
        <v>4</v>
      </c>
      <c r="D21" s="19">
        <f t="shared" si="2"/>
        <v>10.257085317460316</v>
      </c>
      <c r="E21" s="19" t="s">
        <v>4</v>
      </c>
      <c r="F21" s="19">
        <f t="shared" si="3"/>
        <v>163.04634646666665</v>
      </c>
      <c r="G21" s="19">
        <v>73.95666666666666</v>
      </c>
      <c r="L21" s="18"/>
      <c r="M21" s="17"/>
      <c r="N21" s="17"/>
    </row>
    <row r="22" spans="1:14" ht="24">
      <c r="A22" s="19" t="s">
        <v>19</v>
      </c>
      <c r="B22" s="19">
        <f>F22*5.248/42</f>
        <v>19.938700859733334</v>
      </c>
      <c r="C22" s="19" t="s">
        <v>4</v>
      </c>
      <c r="D22" s="19">
        <f t="shared" si="2"/>
        <v>9.044053333333334</v>
      </c>
      <c r="E22" s="19" t="s">
        <v>4</v>
      </c>
      <c r="F22" s="19">
        <f t="shared" si="3"/>
        <v>159.57039559999998</v>
      </c>
      <c r="G22" s="19">
        <v>72.38</v>
      </c>
      <c r="M22" s="17"/>
      <c r="N22" s="17"/>
    </row>
    <row r="23" spans="1:14" ht="14.25">
      <c r="A23" s="19" t="s">
        <v>20</v>
      </c>
      <c r="B23" s="19">
        <f>F23*5.537/42</f>
        <v>21.100638481999994</v>
      </c>
      <c r="C23" s="19" t="s">
        <v>4</v>
      </c>
      <c r="D23" s="19">
        <f t="shared" si="2"/>
        <v>9.571099999999998</v>
      </c>
      <c r="E23" s="19" t="s">
        <v>4</v>
      </c>
      <c r="F23" s="19">
        <f t="shared" si="3"/>
        <v>160.05541199999996</v>
      </c>
      <c r="G23" s="19">
        <v>72.6</v>
      </c>
      <c r="M23" s="17"/>
      <c r="N23" s="17"/>
    </row>
    <row r="24" spans="1:7" ht="15.75" customHeight="1">
      <c r="A24" s="26" t="s">
        <v>21</v>
      </c>
      <c r="B24" s="26"/>
      <c r="C24" s="26"/>
      <c r="D24" s="26"/>
      <c r="E24" s="26"/>
      <c r="F24" s="26"/>
      <c r="G24" s="26"/>
    </row>
    <row r="25" spans="1:14" ht="14.25">
      <c r="A25" s="19" t="s">
        <v>33</v>
      </c>
      <c r="B25" s="19">
        <f>F25*25</f>
        <v>5715.109913333333</v>
      </c>
      <c r="C25" s="19" t="s">
        <v>7</v>
      </c>
      <c r="D25" s="19">
        <f>B25/2.20462</f>
        <v>2592.3333333333335</v>
      </c>
      <c r="E25" s="19" t="s">
        <v>7</v>
      </c>
      <c r="F25" s="19">
        <f>G25*2.20462</f>
        <v>228.6043965333333</v>
      </c>
      <c r="G25" s="19">
        <v>103.69333333333333</v>
      </c>
      <c r="L25" s="17"/>
      <c r="M25" s="18"/>
      <c r="N25" s="17"/>
    </row>
    <row r="26" spans="1:14" ht="14.25">
      <c r="A26" s="19" t="s">
        <v>22</v>
      </c>
      <c r="B26" s="19">
        <f>F26*24</f>
        <v>4929.7066896</v>
      </c>
      <c r="C26" s="19" t="s">
        <v>7</v>
      </c>
      <c r="D26" s="19">
        <f>B26/2.20462</f>
        <v>2236.08</v>
      </c>
      <c r="E26" s="19" t="s">
        <v>7</v>
      </c>
      <c r="F26" s="19">
        <f>G26*2.20462</f>
        <v>205.4044454</v>
      </c>
      <c r="G26" s="19">
        <v>93.17</v>
      </c>
      <c r="L26" s="17"/>
      <c r="M26" s="18"/>
      <c r="N26" s="17"/>
    </row>
    <row r="27" spans="1:14" ht="14.25">
      <c r="A27" s="19" t="s">
        <v>31</v>
      </c>
      <c r="B27" s="19">
        <f>F27*17.5</f>
        <v>3747.357960499999</v>
      </c>
      <c r="C27" s="19" t="s">
        <v>7</v>
      </c>
      <c r="D27" s="19">
        <f>B27/2.20462</f>
        <v>1699.7749999999996</v>
      </c>
      <c r="E27" s="19" t="s">
        <v>7</v>
      </c>
      <c r="F27" s="19">
        <f>G27*2.20462</f>
        <v>214.13474059999996</v>
      </c>
      <c r="G27" s="19">
        <v>97.13</v>
      </c>
      <c r="L27" s="17"/>
      <c r="M27" s="18"/>
      <c r="N27" s="17"/>
    </row>
    <row r="28" spans="1:14" ht="14.25">
      <c r="A28" s="19" t="s">
        <v>23</v>
      </c>
      <c r="B28" s="19">
        <f>F28*13</f>
        <v>2811.074218333333</v>
      </c>
      <c r="C28" s="19" t="s">
        <v>7</v>
      </c>
      <c r="D28" s="19">
        <f>B28/2.20462</f>
        <v>1275.0833333333335</v>
      </c>
      <c r="E28" s="19" t="s">
        <v>7</v>
      </c>
      <c r="F28" s="19">
        <f>G28*2.20462</f>
        <v>216.2364783333333</v>
      </c>
      <c r="G28" s="19">
        <v>98.08333333333333</v>
      </c>
      <c r="L28" s="17"/>
      <c r="M28" s="18"/>
      <c r="N28" s="17"/>
    </row>
    <row r="29" spans="1:14" ht="14.25">
      <c r="A29" s="19" t="s">
        <v>24</v>
      </c>
      <c r="B29" s="19">
        <f>F29*28.629</f>
        <v>7174.192833059999</v>
      </c>
      <c r="C29" s="19" t="s">
        <v>7</v>
      </c>
      <c r="D29" s="19">
        <f>B29/2.20462</f>
        <v>3254.163</v>
      </c>
      <c r="E29" s="19" t="s">
        <v>7</v>
      </c>
      <c r="F29" s="19">
        <f>G29*2.20462</f>
        <v>250.59180666666663</v>
      </c>
      <c r="G29" s="19">
        <v>113.66666666666666</v>
      </c>
      <c r="L29" s="17"/>
      <c r="N29" s="17"/>
    </row>
    <row r="30" spans="1:7" s="1" customFormat="1" ht="14.25">
      <c r="A30" s="25" t="s">
        <v>39</v>
      </c>
      <c r="B30" s="25"/>
      <c r="C30" s="25"/>
      <c r="D30" s="25"/>
      <c r="E30" s="25"/>
      <c r="F30" s="25"/>
      <c r="G30" s="25"/>
    </row>
    <row r="31" spans="1:14" s="1" customFormat="1" ht="14.25">
      <c r="A31" s="19" t="s">
        <v>41</v>
      </c>
      <c r="B31" s="27" t="s">
        <v>40</v>
      </c>
      <c r="C31" s="19"/>
      <c r="D31" s="27" t="s">
        <v>40</v>
      </c>
      <c r="E31" s="19"/>
      <c r="F31" s="19">
        <f>G31*2.20462</f>
        <v>26.0365622</v>
      </c>
      <c r="G31" s="19">
        <v>11.81</v>
      </c>
      <c r="L31" s="17"/>
      <c r="M31" s="17"/>
      <c r="N31" s="17"/>
    </row>
    <row r="32" spans="1:14" s="1" customFormat="1" ht="14.25">
      <c r="A32" s="19" t="s">
        <v>42</v>
      </c>
      <c r="B32" s="27" t="s">
        <v>40</v>
      </c>
      <c r="C32" s="19"/>
      <c r="D32" s="27" t="s">
        <v>40</v>
      </c>
      <c r="E32" s="19"/>
      <c r="F32" s="19">
        <f>G32*2.20462</f>
        <v>0</v>
      </c>
      <c r="G32" s="19">
        <v>0</v>
      </c>
      <c r="L32" s="17"/>
      <c r="M32" s="17"/>
      <c r="N32" s="17"/>
    </row>
    <row r="33" spans="1:14" s="1" customFormat="1" ht="14.25">
      <c r="A33" s="19" t="s">
        <v>46</v>
      </c>
      <c r="B33" s="19">
        <f>F33*62.797</f>
        <v>5771.0443000000005</v>
      </c>
      <c r="C33" s="19" t="s">
        <v>7</v>
      </c>
      <c r="D33" s="19">
        <f>B33/2.20462</f>
        <v>2617.704774518965</v>
      </c>
      <c r="E33" s="19" t="s">
        <v>7</v>
      </c>
      <c r="F33" s="19">
        <f>G33*2.20462</f>
        <v>91.9</v>
      </c>
      <c r="G33" s="19">
        <v>41.6851883771353</v>
      </c>
      <c r="L33" s="17"/>
      <c r="M33" s="18"/>
      <c r="N33" s="17"/>
    </row>
    <row r="34" spans="1:14" s="1" customFormat="1" ht="14.25">
      <c r="A34" s="19" t="s">
        <v>43</v>
      </c>
      <c r="B34" s="19">
        <f>F34*31.45</f>
        <v>5961.032999999999</v>
      </c>
      <c r="C34" s="19" t="s">
        <v>7</v>
      </c>
      <c r="D34" s="19">
        <f>B34/2.20462</f>
        <v>2703.88230171186</v>
      </c>
      <c r="E34" s="19" t="s">
        <v>7</v>
      </c>
      <c r="F34" s="19">
        <f>G34*2.20462</f>
        <v>189.54</v>
      </c>
      <c r="G34" s="19">
        <v>85.97400005443116</v>
      </c>
      <c r="M34" s="18"/>
      <c r="N34" s="17"/>
    </row>
    <row r="35" spans="1:14" s="1" customFormat="1" ht="15" thickBot="1">
      <c r="A35" s="6" t="s">
        <v>44</v>
      </c>
      <c r="B35" s="13">
        <f>F35*5.795/42</f>
        <v>22.509695109523808</v>
      </c>
      <c r="C35" s="14" t="s">
        <v>4</v>
      </c>
      <c r="D35" s="13">
        <f>B35/2.20462</f>
        <v>10.210238095238095</v>
      </c>
      <c r="E35" s="14" t="s">
        <v>4</v>
      </c>
      <c r="F35" s="13">
        <f>G35*2.20462</f>
        <v>163.14188</v>
      </c>
      <c r="G35" s="13">
        <v>74</v>
      </c>
      <c r="L35" s="18"/>
      <c r="M35" s="17"/>
      <c r="N35" s="17"/>
    </row>
    <row r="36" spans="1:7" ht="24" customHeight="1">
      <c r="A36" s="20" t="s">
        <v>38</v>
      </c>
      <c r="B36" s="20"/>
      <c r="C36" s="20"/>
      <c r="D36" s="20"/>
      <c r="E36" s="20"/>
      <c r="F36" s="20"/>
      <c r="G36" s="20"/>
    </row>
    <row r="37" spans="1:7" s="1" customFormat="1" ht="27.75" customHeight="1">
      <c r="A37" s="28" t="s">
        <v>45</v>
      </c>
      <c r="B37" s="28"/>
      <c r="C37" s="28"/>
      <c r="D37" s="28"/>
      <c r="E37" s="28"/>
      <c r="F37" s="28"/>
      <c r="G37" s="28"/>
    </row>
    <row r="38" spans="1:7" s="1" customFormat="1" ht="17.25" customHeight="1">
      <c r="A38" s="28" t="s">
        <v>47</v>
      </c>
      <c r="B38" s="28"/>
      <c r="C38" s="28"/>
      <c r="D38" s="28"/>
      <c r="E38" s="28"/>
      <c r="F38" s="28"/>
      <c r="G38" s="28"/>
    </row>
    <row r="39" spans="1:7" ht="11.25" customHeight="1">
      <c r="A39" s="21" t="s">
        <v>25</v>
      </c>
      <c r="B39" s="21"/>
      <c r="C39" s="21"/>
      <c r="D39" s="21"/>
      <c r="E39" s="21"/>
      <c r="F39" s="21"/>
      <c r="G39" s="21"/>
    </row>
    <row r="40" spans="1:7" ht="12.75" customHeight="1">
      <c r="A40" s="21" t="s">
        <v>32</v>
      </c>
      <c r="B40" s="21"/>
      <c r="C40" s="21"/>
      <c r="D40" s="21"/>
      <c r="E40" s="21"/>
      <c r="F40" s="21"/>
      <c r="G40" s="21"/>
    </row>
    <row r="41" spans="1:7" ht="24" customHeight="1">
      <c r="A41" s="6"/>
      <c r="B41" s="6"/>
      <c r="C41" s="6"/>
      <c r="D41" s="22"/>
      <c r="E41" s="22"/>
      <c r="F41" s="22"/>
      <c r="G41" s="22"/>
    </row>
    <row r="42" spans="1:7" ht="12" customHeight="1">
      <c r="A42" s="3"/>
      <c r="B42" s="3"/>
      <c r="C42" s="3"/>
      <c r="D42" s="6"/>
      <c r="E42" s="6"/>
      <c r="F42" s="6"/>
      <c r="G42" s="14"/>
    </row>
    <row r="43" spans="4:7" ht="14.25">
      <c r="D43" s="3"/>
      <c r="E43" s="3"/>
      <c r="F43" s="9"/>
      <c r="G43" s="15"/>
    </row>
  </sheetData>
  <sheetProtection/>
  <mergeCells count="13">
    <mergeCell ref="A30:G30"/>
    <mergeCell ref="A37:G37"/>
    <mergeCell ref="A38:G38"/>
    <mergeCell ref="A36:G36"/>
    <mergeCell ref="A39:G39"/>
    <mergeCell ref="A40:G40"/>
    <mergeCell ref="D41:G41"/>
    <mergeCell ref="A1:G1"/>
    <mergeCell ref="A4:G4"/>
    <mergeCell ref="A12:G12"/>
    <mergeCell ref="A15:G15"/>
    <mergeCell ref="A17:G17"/>
    <mergeCell ref="A24:G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Nakolan, Kevin </cp:lastModifiedBy>
  <cp:lastPrinted>2016-01-14T20:03:29Z</cp:lastPrinted>
  <dcterms:created xsi:type="dcterms:W3CDTF">2012-03-07T20:42:24Z</dcterms:created>
  <dcterms:modified xsi:type="dcterms:W3CDTF">2021-11-17T21:20:08Z</dcterms:modified>
  <cp:category/>
  <cp:version/>
  <cp:contentType/>
  <cp:contentStatus/>
</cp:coreProperties>
</file>