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drawings/drawing5.xml" ContentType="application/vnd.openxmlformats-officedocument.drawingml.chartshapes+xml"/>
  <Override PartName="/xl/charts/chart3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ml.chartshapes+xml"/>
  <Override PartName="/xl/charts/chart5.xml" ContentType="application/vnd.openxmlformats-officedocument.drawingml.chart+xml"/>
  <Override PartName="/xl/drawings/drawing9.xml" ContentType="application/vnd.openxmlformats-officedocument.drawingml.chartshapes+xml"/>
  <Override PartName="/xl/drawings/drawing10.xml" ContentType="application/vnd.openxmlformats-officedocument.drawing+xml"/>
  <Override PartName="/xl/charts/chart6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11.xml" ContentType="application/vnd.openxmlformats-officedocument.drawingml.chartshapes+xml"/>
  <Override PartName="/xl/charts/chart7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8.xml" ContentType="application/vnd.openxmlformats-officedocument.drawingml.chart+xml"/>
  <Override PartName="/xl/drawings/drawing14.xml" ContentType="application/vnd.openxmlformats-officedocument.drawingml.chartshapes+xml"/>
  <Override PartName="/xl/charts/chart9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15.xml" ContentType="application/vnd.openxmlformats-officedocument.drawingml.chartshapes+xml"/>
  <Override PartName="/xl/drawings/drawing16.xml" ContentType="application/vnd.openxmlformats-officedocument.drawing+xml"/>
  <Override PartName="/xl/charts/chart10.xml" ContentType="application/vnd.openxmlformats-officedocument.drawingml.chart+xml"/>
  <Override PartName="/xl/drawings/drawing17.xml" ContentType="application/vnd.openxmlformats-officedocument.drawingml.chartshapes+xml"/>
  <Override PartName="/xl/drawings/drawing18.xml" ContentType="application/vnd.openxmlformats-officedocument.drawing+xml"/>
  <Override PartName="/xl/charts/chart11.xml" ContentType="application/vnd.openxmlformats-officedocument.drawingml.chart+xml"/>
  <Override PartName="/xl/drawings/drawing19.xml" ContentType="application/vnd.openxmlformats-officedocument.drawingml.chartshapes+xml"/>
  <Override PartName="/xl/charts/chart12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20.xml" ContentType="application/vnd.openxmlformats-officedocument.drawingml.chartshapes+xml"/>
  <Override PartName="/xl/drawings/drawing21.xml" ContentType="application/vnd.openxmlformats-officedocument.drawing+xml"/>
  <Override PartName="/xl/charts/chart13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22.xml" ContentType="application/vnd.openxmlformats-officedocument.drawingml.chartshapes+xml"/>
  <Override PartName="/xl/drawings/drawing23.xml" ContentType="application/vnd.openxmlformats-officedocument.drawing+xml"/>
  <Override PartName="/xl/charts/chart14.xml" ContentType="application/vnd.openxmlformats-officedocument.drawingml.chart+xml"/>
  <Override PartName="/xl/drawings/drawing24.xml" ContentType="application/vnd.openxmlformats-officedocument.drawingml.chartshapes+xml"/>
  <Override PartName="/xl/drawings/drawing25.xml" ContentType="application/vnd.openxmlformats-officedocument.drawing+xml"/>
  <Override PartName="/xl/charts/chart15.xml" ContentType="application/vnd.openxmlformats-officedocument.drawingml.chart+xml"/>
  <Override PartName="/xl/drawings/drawing26.xml" ContentType="application/vnd.openxmlformats-officedocument.drawingml.chartshapes+xml"/>
  <Override PartName="/xl/drawings/drawing27.xml" ContentType="application/vnd.openxmlformats-officedocument.drawing+xml"/>
  <Override PartName="/xl/charts/chart16.xml" ContentType="application/vnd.openxmlformats-officedocument.drawingml.chart+xml"/>
  <Override PartName="/xl/drawings/drawing28.xml" ContentType="application/vnd.openxmlformats-officedocument.drawingml.chartshapes+xml"/>
  <Override PartName="/xl/charts/chart17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29.xml" ContentType="application/vnd.openxmlformats-officedocument.drawingml.chartshapes+xml"/>
  <Override PartName="/xl/drawings/drawing30.xml" ContentType="application/vnd.openxmlformats-officedocument.drawing+xml"/>
  <Override PartName="/xl/charts/chart18.xml" ContentType="application/vnd.openxmlformats-officedocument.drawingml.chart+xml"/>
  <Override PartName="/xl/drawings/drawing31.xml" ContentType="application/vnd.openxmlformats-officedocument.drawingml.chartshapes+xml"/>
  <Override PartName="/xl/charts/chart19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32.xml" ContentType="application/vnd.openxmlformats-officedocument.drawingml.chartshapes+xml"/>
  <Override PartName="/xl/drawings/drawing33.xml" ContentType="application/vnd.openxmlformats-officedocument.drawing+xml"/>
  <Override PartName="/xl/charts/chart20.xml" ContentType="application/vnd.openxmlformats-officedocument.drawingml.chart+xml"/>
  <Override PartName="/xl/drawings/drawing34.xml" ContentType="application/vnd.openxmlformats-officedocument.drawingml.chartshapes+xml"/>
  <Override PartName="/xl/charts/chart21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35.xml" ContentType="application/vnd.openxmlformats-officedocument.drawingml.chartshapes+xml"/>
  <Override PartName="/xl/drawings/drawing36.xml" ContentType="application/vnd.openxmlformats-officedocument.drawing+xml"/>
  <Override PartName="/xl/charts/chart22.xml" ContentType="application/vnd.openxmlformats-officedocument.drawingml.chart+xml"/>
  <Override PartName="/xl/drawings/drawing37.xml" ContentType="application/vnd.openxmlformats-officedocument.drawingml.chartshapes+xml"/>
  <Override PartName="/xl/charts/chart23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38.xml" ContentType="application/vnd.openxmlformats-officedocument.drawingml.chartshapes+xml"/>
  <Override PartName="/xl/drawings/drawing39.xml" ContentType="application/vnd.openxmlformats-officedocument.drawing+xml"/>
  <Override PartName="/xl/charts/chart24.xml" ContentType="application/vnd.openxmlformats-officedocument.drawingml.chart+xml"/>
  <Override PartName="/xl/drawings/drawing40.xml" ContentType="application/vnd.openxmlformats-officedocument.drawingml.chartshapes+xml"/>
  <Override PartName="/xl/charts/chart25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41.xml" ContentType="application/vnd.openxmlformats-officedocument.drawingml.chartshapes+xml"/>
  <Override PartName="/xl/drawings/drawing42.xml" ContentType="application/vnd.openxmlformats-officedocument.drawing+xml"/>
  <Override PartName="/xl/charts/chart26.xml" ContentType="application/vnd.openxmlformats-officedocument.drawingml.chart+xml"/>
  <Override PartName="/xl/drawings/drawing43.xml" ContentType="application/vnd.openxmlformats-officedocument.drawingml.chartshapes+xml"/>
  <Override PartName="/xl/charts/chart27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44.xml" ContentType="application/vnd.openxmlformats-officedocument.drawingml.chartshapes+xml"/>
  <Override PartName="/xl/drawings/drawing45.xml" ContentType="application/vnd.openxmlformats-officedocument.drawing+xml"/>
  <Override PartName="/xl/charts/chart28.xml" ContentType="application/vnd.openxmlformats-officedocument.drawingml.chart+xml"/>
  <Override PartName="/xl/drawings/drawing46.xml" ContentType="application/vnd.openxmlformats-officedocument.drawingml.chartshapes+xml"/>
  <Override PartName="/xl/drawings/drawing47.xml" ContentType="application/vnd.openxmlformats-officedocument.drawing+xml"/>
  <Override PartName="/xl/charts/chart29.xml" ContentType="application/vnd.openxmlformats-officedocument.drawingml.chart+xml"/>
  <Override PartName="/xl/drawings/drawing48.xml" ContentType="application/vnd.openxmlformats-officedocument.drawingml.chartshapes+xml"/>
  <Override PartName="/xl/drawings/drawing49.xml" ContentType="application/vnd.openxmlformats-officedocument.drawing+xml"/>
  <Override PartName="/xl/charts/chart30.xml" ContentType="application/vnd.openxmlformats-officedocument.drawingml.chart+xml"/>
  <Override PartName="/xl/drawings/drawing50.xml" ContentType="application/vnd.openxmlformats-officedocument.drawingml.chartshapes+xml"/>
  <Override PartName="/xl/drawings/drawing51.xml" ContentType="application/vnd.openxmlformats-officedocument.drawing+xml"/>
  <Override PartName="/xl/charts/chart31.xml" ContentType="application/vnd.openxmlformats-officedocument.drawingml.chart+xml"/>
  <Override PartName="/xl/drawings/drawing52.xml" ContentType="application/vnd.openxmlformats-officedocument.drawingml.chartshapes+xml"/>
  <Override PartName="/xl/drawings/drawing53.xml" ContentType="application/vnd.openxmlformats-officedocument.drawing+xml"/>
  <Override PartName="/xl/charts/chart3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54.xml" ContentType="application/vnd.openxmlformats-officedocument.drawingml.chartshapes+xml"/>
  <Override PartName="/xl/drawings/drawing55.xml" ContentType="application/vnd.openxmlformats-officedocument.drawing+xml"/>
  <Override PartName="/xl/charts/chart33.xml" ContentType="application/vnd.openxmlformats-officedocument.drawingml.chart+xml"/>
  <Override PartName="/xl/drawings/drawing56.xml" ContentType="application/vnd.openxmlformats-officedocument.drawingml.chartshapes+xml"/>
  <Override PartName="/xl/drawings/drawing57.xml" ContentType="application/vnd.openxmlformats-officedocument.drawing+xml"/>
  <Override PartName="/xl/charts/chart34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drawings/drawing58.xml" ContentType="application/vnd.openxmlformats-officedocument.drawingml.chartshapes+xml"/>
  <Override PartName="/xl/drawings/drawing59.xml" ContentType="application/vnd.openxmlformats-officedocument.drawing+xml"/>
  <Override PartName="/xl/charts/chart35.xml" ContentType="application/vnd.openxmlformats-officedocument.drawingml.chart+xml"/>
  <Override PartName="/xl/drawings/drawing60.xml" ContentType="application/vnd.openxmlformats-officedocument.drawingml.chartshapes+xml"/>
  <Override PartName="/xl/charts/chart36.xml" ContentType="application/vnd.openxmlformats-officedocument.drawingml.chart+xml"/>
  <Override PartName="/xl/drawings/drawing61.xml" ContentType="application/vnd.openxmlformats-officedocument.drawingml.chartshapes+xml"/>
  <Override PartName="/xl/drawings/drawing62.xml" ContentType="application/vnd.openxmlformats-officedocument.drawing+xml"/>
  <Override PartName="/xl/charts/chart37.xml" ContentType="application/vnd.openxmlformats-officedocument.drawingml.chart+xml"/>
  <Override PartName="/xl/drawings/drawing63.xml" ContentType="application/vnd.openxmlformats-officedocument.drawingml.chartshapes+xml"/>
  <Override PartName="/xl/charts/chart38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drawings/drawing64.xml" ContentType="application/vnd.openxmlformats-officedocument.drawingml.chartshapes+xml"/>
  <Override PartName="/xl/drawings/drawing65.xml" ContentType="application/vnd.openxmlformats-officedocument.drawing+xml"/>
  <Override PartName="/xl/charts/chart39.xml" ContentType="application/vnd.openxmlformats-officedocument.drawingml.chart+xml"/>
  <Override PartName="/xl/drawings/drawing66.xml" ContentType="application/vnd.openxmlformats-officedocument.drawingml.chartshapes+xml"/>
  <Override PartName="/xl/charts/chart40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drawings/drawing67.xml" ContentType="application/vnd.openxmlformats-officedocument.drawingml.chartshapes+xml"/>
  <Override PartName="/xl/drawings/drawing68.xml" ContentType="application/vnd.openxmlformats-officedocument.drawing+xml"/>
  <Override PartName="/xl/charts/chart41.xml" ContentType="application/vnd.openxmlformats-officedocument.drawingml.chart+xml"/>
  <Override PartName="/xl/drawings/drawing69.xml" ContentType="application/vnd.openxmlformats-officedocument.drawingml.chartshapes+xml"/>
  <Override PartName="/xl/charts/chart42.xml" ContentType="application/vnd.openxmlformats-officedocument.drawingml.chart+xml"/>
  <Override PartName="/xl/drawings/drawing70.xml" ContentType="application/vnd.openxmlformats-officedocument.drawingml.chartshapes+xml"/>
  <Override PartName="/xl/drawings/drawing71.xml" ContentType="application/vnd.openxmlformats-officedocument.drawing+xml"/>
  <Override PartName="/xl/charts/chart43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drawings/drawing72.xml" ContentType="application/vnd.openxmlformats-officedocument.drawingml.chartshapes+xml"/>
  <Override PartName="/xl/drawings/drawing73.xml" ContentType="application/vnd.openxmlformats-officedocument.drawing+xml"/>
  <Override PartName="/xl/charts/chart44.xml" ContentType="application/vnd.openxmlformats-officedocument.drawingml.chart+xml"/>
  <Override PartName="/xl/drawings/drawing74.xml" ContentType="application/vnd.openxmlformats-officedocument.drawingml.chartshapes+xml"/>
  <Override PartName="/xl/charts/chart45.xml" ContentType="application/vnd.openxmlformats-officedocument.drawingml.chart+xml"/>
  <Override PartName="/xl/drawings/drawing75.xml" ContentType="application/vnd.openxmlformats-officedocument.drawingml.chartshapes+xml"/>
  <Override PartName="/xl/drawings/drawing76.xml" ContentType="application/vnd.openxmlformats-officedocument.drawing+xml"/>
  <Override PartName="/xl/charts/chart46.xml" ContentType="application/vnd.openxmlformats-officedocument.drawingml.chart+xml"/>
  <Override PartName="/xl/drawings/drawing77.xml" ContentType="application/vnd.openxmlformats-officedocument.drawingml.chartshapes+xml"/>
  <Override PartName="/xl/charts/chart47.xml" ContentType="application/vnd.openxmlformats-officedocument.drawingml.chart+xml"/>
  <Override PartName="/xl/drawings/drawing78.xml" ContentType="application/vnd.openxmlformats-officedocument.drawingml.chartshapes+xml"/>
  <Override PartName="/xl/drawings/drawing79.xml" ContentType="application/vnd.openxmlformats-officedocument.drawing+xml"/>
  <Override PartName="/xl/charts/chart48.xml" ContentType="application/vnd.openxmlformats-officedocument.drawingml.chart+xml"/>
  <Override PartName="/xl/drawings/drawing80.xml" ContentType="application/vnd.openxmlformats-officedocument.drawingml.chartshapes+xml"/>
  <Override PartName="/xl/charts/chart49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drawings/drawing81.xml" ContentType="application/vnd.openxmlformats-officedocument.drawingml.chartshapes+xml"/>
  <Override PartName="/xl/drawings/drawing82.xml" ContentType="application/vnd.openxmlformats-officedocument.drawing+xml"/>
  <Override PartName="/xl/charts/chart50.xml" ContentType="application/vnd.openxmlformats-officedocument.drawingml.chart+xml"/>
  <Override PartName="/xl/drawings/drawing83.xml" ContentType="application/vnd.openxmlformats-officedocument.drawingml.chartshapes+xml"/>
  <Override PartName="/xl/charts/chart51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drawings/drawing84.xml" ContentType="application/vnd.openxmlformats-officedocument.drawingml.chartshapes+xml"/>
  <Override PartName="/xl/drawings/drawing85.xml" ContentType="application/vnd.openxmlformats-officedocument.drawing+xml"/>
  <Override PartName="/xl/charts/chart52.xml" ContentType="application/vnd.openxmlformats-officedocument.drawingml.chart+xml"/>
  <Override PartName="/xl/drawings/drawing86.xml" ContentType="application/vnd.openxmlformats-officedocument.drawingml.chartshapes+xml"/>
  <Override PartName="/xl/charts/chart53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drawings/drawing87.xml" ContentType="application/vnd.openxmlformats-officedocument.drawingml.chartshapes+xml"/>
  <Override PartName="/xl/drawings/drawing88.xml" ContentType="application/vnd.openxmlformats-officedocument.drawing+xml"/>
  <Override PartName="/xl/charts/chart54.xml" ContentType="application/vnd.openxmlformats-officedocument.drawingml.chart+xml"/>
  <Override PartName="/xl/drawings/drawing89.xml" ContentType="application/vnd.openxmlformats-officedocument.drawingml.chartshapes+xml"/>
  <Override PartName="/xl/drawings/drawing90.xml" ContentType="application/vnd.openxmlformats-officedocument.drawing+xml"/>
  <Override PartName="/xl/charts/chart55.xml" ContentType="application/vnd.openxmlformats-officedocument.drawingml.chart+xml"/>
  <Override PartName="/xl/drawings/drawing91.xml" ContentType="application/vnd.openxmlformats-officedocument.drawingml.chartshapes+xml"/>
  <Override PartName="/xl/charts/chart56.xml" ContentType="application/vnd.openxmlformats-officedocument.drawingml.chart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charts/chart57.xml" ContentType="application/vnd.openxmlformats-officedocument.drawingml.chart+xml"/>
  <Override PartName="/xl/drawings/drawing94.xml" ContentType="application/vnd.openxmlformats-officedocument.drawingml.chartshapes+xml"/>
  <Override PartName="/xl/drawings/drawing95.xml" ContentType="application/vnd.openxmlformats-officedocument.drawing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drawings/drawing96.xml" ContentType="application/vnd.openxmlformats-officedocument.drawingml.chartshapes+xml"/>
  <Override PartName="/xl/drawings/drawing97.xml" ContentType="application/vnd.openxmlformats-officedocument.drawing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drawings/drawing98.xml" ContentType="application/vnd.openxmlformats-officedocument.drawingml.chartshapes+xml"/>
  <Override PartName="/xl/drawings/drawing99.xml" ContentType="application/vnd.openxmlformats-officedocument.drawing+xml"/>
  <Override PartName="/xl/charts/chart62.xml" ContentType="application/vnd.openxmlformats-officedocument.drawingml.chart+xml"/>
  <Override PartName="/xl/drawings/drawing100.xml" ContentType="application/vnd.openxmlformats-officedocument.drawingml.chartshapes+xml"/>
  <Override PartName="/xl/charts/chart63.xml" ContentType="application/vnd.openxmlformats-officedocument.drawingml.chart+xml"/>
  <Override PartName="/xl/drawings/drawing101.xml" ContentType="application/vnd.openxmlformats-officedocument.drawingml.chartshapes+xml"/>
  <Override PartName="/xl/drawings/drawing10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231"/>
  <workbookPr codeName="ThisWorkbook"/>
  <mc:AlternateContent xmlns:mc="http://schemas.openxmlformats.org/markup-compatibility/2006">
    <mc:Choice Requires="x15">
      <x15ac:absPath xmlns:x15ac="http://schemas.microsoft.com/office/spreadsheetml/2010/11/ac" url="\\fs-f1\l6489\PRJ\STEO_NEW\Charts\xls\"/>
    </mc:Choice>
  </mc:AlternateContent>
  <xr:revisionPtr revIDLastSave="0" documentId="8_{11FDC8E9-9078-41FA-868F-F96FF3D5FAB1}" xr6:coauthVersionLast="47" xr6:coauthVersionMax="47" xr10:uidLastSave="{00000000-0000-0000-0000-000000000000}"/>
  <bookViews>
    <workbookView xWindow="1815" yWindow="1815" windowWidth="21600" windowHeight="13635" tabRatio="757" xr2:uid="{00000000-000D-0000-FFFF-FFFF00000000}"/>
  </bookViews>
  <sheets>
    <sheet name="Contents" sheetId="64" r:id="rId1"/>
    <sheet name="1" sheetId="35" r:id="rId2"/>
    <sheet name="2" sheetId="92" r:id="rId3"/>
    <sheet name="3" sheetId="119" r:id="rId4"/>
    <sheet name="4" sheetId="84" r:id="rId5"/>
    <sheet name="5" sheetId="120" r:id="rId6"/>
    <sheet name="6" sheetId="87" r:id="rId7"/>
    <sheet name="7" sheetId="105" r:id="rId8"/>
    <sheet name="8" sheetId="86" r:id="rId9"/>
    <sheet name="9" sheetId="15" r:id="rId10"/>
    <sheet name="10" sheetId="117" r:id="rId11"/>
    <sheet name="11" sheetId="77" r:id="rId12"/>
    <sheet name="12" sheetId="78" r:id="rId13"/>
    <sheet name="13" sheetId="68" r:id="rId14"/>
    <sheet name="14" sheetId="69" r:id="rId15"/>
    <sheet name="15" sheetId="70" r:id="rId16"/>
    <sheet name="16" sheetId="71" r:id="rId17"/>
    <sheet name="17" sheetId="107" r:id="rId18"/>
    <sheet name="18" sheetId="108" r:id="rId19"/>
    <sheet name="19" sheetId="106" r:id="rId20"/>
    <sheet name="20" sheetId="123" r:id="rId21"/>
    <sheet name="21" sheetId="124" r:id="rId22"/>
    <sheet name="22" sheetId="36" r:id="rId23"/>
    <sheet name="23" sheetId="75" r:id="rId24"/>
    <sheet name="24" sheetId="103" r:id="rId25"/>
    <sheet name="25" sheetId="80" r:id="rId26"/>
    <sheet name="26" sheetId="72" r:id="rId27"/>
    <sheet name="27" sheetId="112" r:id="rId28"/>
    <sheet name="28" sheetId="104" r:id="rId29"/>
    <sheet name="29" sheetId="83" r:id="rId30"/>
    <sheet name="30" sheetId="127" r:id="rId31"/>
    <sheet name="31" sheetId="74" r:id="rId32"/>
    <sheet name="32" sheetId="82" r:id="rId33"/>
    <sheet name="33" sheetId="73" r:id="rId34"/>
    <sheet name="34" sheetId="38" r:id="rId35"/>
    <sheet name="35" sheetId="110" r:id="rId36"/>
    <sheet name="36" sheetId="126" r:id="rId37"/>
    <sheet name="37" sheetId="18" r:id="rId38"/>
    <sheet name="38" sheetId="113" r:id="rId39"/>
    <sheet name="39" sheetId="114" r:id="rId40"/>
    <sheet name="40" sheetId="111" r:id="rId41"/>
    <sheet name="41" sheetId="52" r:id="rId42"/>
  </sheets>
  <externalReferences>
    <externalReference r:id="rId43"/>
  </externalReferences>
  <definedNames>
    <definedName name="_Order1" hidden="1">255</definedName>
    <definedName name="_Order2" hidden="1">255</definedName>
    <definedName name="C_1" localSheetId="10">OFFSET(#REF!,0,0,COUNT(#REF!),1)</definedName>
    <definedName name="C_1" localSheetId="20">OFFSET(#REF!,0,0,COUNT(#REF!),1)</definedName>
    <definedName name="C_1" localSheetId="21">OFFSET(#REF!,0,0,COUNT(#REF!),1)</definedName>
    <definedName name="C_1" localSheetId="3">OFFSET(#REF!,0,0,COUNT(#REF!),1)</definedName>
    <definedName name="C_1" localSheetId="39">OFFSET(#REF!,0,0,COUNT(#REF!),1)</definedName>
    <definedName name="C_1" localSheetId="5">OFFSET(#REF!,0,0,COUNT(#REF!),1)</definedName>
    <definedName name="C_2" localSheetId="10">OFFSET(#REF!,0,0,COUNT(#REF!),1)</definedName>
    <definedName name="C_2" localSheetId="20">OFFSET(#REF!,0,0,COUNT(#REF!),1)</definedName>
    <definedName name="C_2" localSheetId="21">OFFSET(#REF!,0,0,COUNT(#REF!),1)</definedName>
    <definedName name="C_2" localSheetId="3">OFFSET(#REF!,0,0,COUNT(#REF!),1)</definedName>
    <definedName name="C_2" localSheetId="39">OFFSET(#REF!,0,0,COUNT(#REF!),1)</definedName>
    <definedName name="C_2" localSheetId="5">OFFSET(#REF!,0,0,COUNT(#REF!),1)</definedName>
    <definedName name="Cavg" localSheetId="10">OFFSET(#REF!,0,0,COUNT(#REF!),1)</definedName>
    <definedName name="Cavg" localSheetId="20">OFFSET(#REF!,0,0,COUNT(#REF!),1)</definedName>
    <definedName name="Cavg" localSheetId="21">OFFSET(#REF!,0,0,COUNT(#REF!),1)</definedName>
    <definedName name="Cavg" localSheetId="3">OFFSET(#REF!,0,0,COUNT(#REF!),1)</definedName>
    <definedName name="Cavg" localSheetId="39">OFFSET(#REF!,0,0,COUNT(#REF!),1)</definedName>
    <definedName name="Cavg" localSheetId="5">OFFSET(#REF!,0,0,COUNT(#REF!),1)</definedName>
    <definedName name="Cmin" localSheetId="10">OFFSET(#REF!,0,0,COUNT(#REF!),1)</definedName>
    <definedName name="Cmin" localSheetId="20">OFFSET(#REF!,0,0,COUNT(#REF!),1)</definedName>
    <definedName name="Cmin" localSheetId="21">OFFSET(#REF!,0,0,COUNT(#REF!),1)</definedName>
    <definedName name="Cmin" localSheetId="3">OFFSET(#REF!,0,0,COUNT(#REF!),1)</definedName>
    <definedName name="Cmin" localSheetId="39">OFFSET(#REF!,0,0,COUNT(#REF!),1)</definedName>
    <definedName name="Cmin" localSheetId="5">OFFSET(#REF!,0,0,COUNT(#REF!),1)</definedName>
    <definedName name="Crng" localSheetId="10">OFFSET(#REF!,0,0,COUNT(#REF!),1)</definedName>
    <definedName name="Crng" localSheetId="20">OFFSET(#REF!,0,0,COUNT(#REF!),1)</definedName>
    <definedName name="Crng" localSheetId="21">OFFSET(#REF!,0,0,COUNT(#REF!),1)</definedName>
    <definedName name="Crng" localSheetId="3">OFFSET(#REF!,0,0,COUNT(#REF!),1)</definedName>
    <definedName name="Crng" localSheetId="39">OFFSET(#REF!,0,0,COUNT(#REF!),1)</definedName>
    <definedName name="Crng" localSheetId="5">OFFSET(#REF!,0,0,COUNT(#REF!),1)</definedName>
    <definedName name="HTML_CodePage" hidden="1">1252</definedName>
    <definedName name="HTML_Description" hidden="1">""</definedName>
    <definedName name="HTML_Email" hidden="1">""</definedName>
    <definedName name="HTML_Header" hidden="1">""</definedName>
    <definedName name="HTML_LastUpdate" hidden="1">"6/2/98"</definedName>
    <definedName name="HTML_LineAfter" hidden="1">FALSE</definedName>
    <definedName name="HTML_LineBefore" hidden="1">FALSE</definedName>
    <definedName name="HTML_Name" hidden="1">"Arti Choxi -"</definedName>
    <definedName name="HTML_OBDlg2" hidden="1">TRUE</definedName>
    <definedName name="HTML_OBDlg4" hidden="1">TRUE</definedName>
    <definedName name="HTML_OS" hidden="1">0</definedName>
    <definedName name="HTML_PathFile" hidden="1">"H:\PRJ\STEO_NEW\5TABB.htm"</definedName>
    <definedName name="HTML_Title" hidden="1">""</definedName>
    <definedName name="IQ_CH">110000</definedName>
    <definedName name="IQ_CQ">5000</definedName>
    <definedName name="IQ_CY">10000</definedName>
    <definedName name="IQ_DAILY">500000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NTM">6000</definedName>
    <definedName name="IQ_TODAY" hidden="1">0</definedName>
    <definedName name="IQ_WEEK">50000</definedName>
    <definedName name="IQ_YTD">3000</definedName>
    <definedName name="IQ_YTDMONTH" hidden="1">130000</definedName>
    <definedName name="P1_1" localSheetId="10">OFFSET(#REF!,0,0,COUNT(#REF!),1)</definedName>
    <definedName name="P1_1" localSheetId="20">OFFSET(#REF!,0,0,COUNT(#REF!),1)</definedName>
    <definedName name="P1_1" localSheetId="21">OFFSET(#REF!,0,0,COUNT(#REF!),1)</definedName>
    <definedName name="P1_1" localSheetId="3">OFFSET(#REF!,0,0,COUNT(#REF!),1)</definedName>
    <definedName name="P1_1" localSheetId="39">OFFSET(#REF!,0,0,COUNT(#REF!),1)</definedName>
    <definedName name="P1_1" localSheetId="5">OFFSET(#REF!,0,0,COUNT(#REF!),1)</definedName>
    <definedName name="P1_2" localSheetId="10">OFFSET(#REF!,0,0,COUNT(#REF!),1)</definedName>
    <definedName name="P1_2" localSheetId="20">OFFSET(#REF!,0,0,COUNT(#REF!),1)</definedName>
    <definedName name="P1_2" localSheetId="21">OFFSET(#REF!,0,0,COUNT(#REF!),1)</definedName>
    <definedName name="P1_2" localSheetId="3">OFFSET(#REF!,0,0,COUNT(#REF!),1)</definedName>
    <definedName name="P1_2" localSheetId="39">OFFSET(#REF!,0,0,COUNT(#REF!),1)</definedName>
    <definedName name="P1_2" localSheetId="5">OFFSET(#REF!,0,0,COUNT(#REF!),1)</definedName>
    <definedName name="P1avg" localSheetId="10">OFFSET(#REF!,0,0,COUNT(#REF!),1)</definedName>
    <definedName name="P1avg" localSheetId="20">OFFSET(#REF!,0,0,COUNT(#REF!),1)</definedName>
    <definedName name="P1avg" localSheetId="21">OFFSET(#REF!,0,0,COUNT(#REF!),1)</definedName>
    <definedName name="P1avg" localSheetId="3">OFFSET(#REF!,0,0,COUNT(#REF!),1)</definedName>
    <definedName name="P1avg" localSheetId="39">OFFSET(#REF!,0,0,COUNT(#REF!),1)</definedName>
    <definedName name="P1avg" localSheetId="5">OFFSET(#REF!,0,0,COUNT(#REF!),1)</definedName>
    <definedName name="P1min" localSheetId="10">OFFSET(#REF!,0,0,COUNT(#REF!),1)</definedName>
    <definedName name="P1min" localSheetId="20">OFFSET(#REF!,0,0,COUNT(#REF!),1)</definedName>
    <definedName name="P1min" localSheetId="21">OFFSET(#REF!,0,0,COUNT(#REF!),1)</definedName>
    <definedName name="P1min" localSheetId="3">OFFSET(#REF!,0,0,COUNT(#REF!),1)</definedName>
    <definedName name="P1min" localSheetId="39">OFFSET(#REF!,0,0,COUNT(#REF!),1)</definedName>
    <definedName name="P1min" localSheetId="5">OFFSET(#REF!,0,0,COUNT(#REF!),1)</definedName>
    <definedName name="P1rng" localSheetId="10">OFFSET(#REF!,0,0,COUNT(#REF!),1)</definedName>
    <definedName name="P1rng" localSheetId="20">OFFSET(#REF!,0,0,COUNT(#REF!),1)</definedName>
    <definedName name="P1rng" localSheetId="21">OFFSET(#REF!,0,0,COUNT(#REF!),1)</definedName>
    <definedName name="P1rng" localSheetId="3">OFFSET(#REF!,0,0,COUNT(#REF!),1)</definedName>
    <definedName name="P1rng" localSheetId="39">OFFSET(#REF!,0,0,COUNT(#REF!),1)</definedName>
    <definedName name="P1rng" localSheetId="5">OFFSET(#REF!,0,0,COUNT(#REF!),1)</definedName>
    <definedName name="P2_1" localSheetId="10">OFFSET(#REF!,0,0,COUNT(#REF!),1)</definedName>
    <definedName name="P2_1" localSheetId="20">OFFSET(#REF!,0,0,COUNT(#REF!),1)</definedName>
    <definedName name="P2_1" localSheetId="21">OFFSET(#REF!,0,0,COUNT(#REF!),1)</definedName>
    <definedName name="P2_1" localSheetId="3">OFFSET(#REF!,0,0,COUNT(#REF!),1)</definedName>
    <definedName name="P2_1" localSheetId="39">OFFSET(#REF!,0,0,COUNT(#REF!),1)</definedName>
    <definedName name="P2_1" localSheetId="5">OFFSET(#REF!,0,0,COUNT(#REF!),1)</definedName>
    <definedName name="P2_2" localSheetId="10">OFFSET(#REF!,0,0,COUNT(#REF!),1)</definedName>
    <definedName name="P2_2" localSheetId="20">OFFSET(#REF!,0,0,COUNT(#REF!),1)</definedName>
    <definedName name="P2_2" localSheetId="21">OFFSET(#REF!,0,0,COUNT(#REF!),1)</definedName>
    <definedName name="P2_2" localSheetId="3">OFFSET(#REF!,0,0,COUNT(#REF!),1)</definedName>
    <definedName name="P2_2" localSheetId="39">OFFSET(#REF!,0,0,COUNT(#REF!),1)</definedName>
    <definedName name="P2_2" localSheetId="5">OFFSET(#REF!,0,0,COUNT(#REF!),1)</definedName>
    <definedName name="P2avg" localSheetId="10">OFFSET(#REF!,0,0,COUNT(#REF!),1)</definedName>
    <definedName name="P2avg" localSheetId="20">OFFSET(#REF!,0,0,COUNT(#REF!),1)</definedName>
    <definedName name="P2avg" localSheetId="21">OFFSET(#REF!,0,0,COUNT(#REF!),1)</definedName>
    <definedName name="P2avg" localSheetId="3">OFFSET(#REF!,0,0,COUNT(#REF!),1)</definedName>
    <definedName name="P2avg" localSheetId="39">OFFSET(#REF!,0,0,COUNT(#REF!),1)</definedName>
    <definedName name="P2avg" localSheetId="5">OFFSET(#REF!,0,0,COUNT(#REF!),1)</definedName>
    <definedName name="P2min" localSheetId="10">OFFSET(#REF!,0,0,COUNT(#REF!),1)</definedName>
    <definedName name="P2min" localSheetId="20">OFFSET(#REF!,0,0,COUNT(#REF!),1)</definedName>
    <definedName name="P2min" localSheetId="21">OFFSET(#REF!,0,0,COUNT(#REF!),1)</definedName>
    <definedName name="P2min" localSheetId="3">OFFSET(#REF!,0,0,COUNT(#REF!),1)</definedName>
    <definedName name="P2min" localSheetId="39">OFFSET(#REF!,0,0,COUNT(#REF!),1)</definedName>
    <definedName name="P2min" localSheetId="5">OFFSET(#REF!,0,0,COUNT(#REF!),1)</definedName>
    <definedName name="P2rng" localSheetId="10">OFFSET(#REF!,0,0,COUNT(#REF!),1)</definedName>
    <definedName name="P2rng" localSheetId="20">OFFSET(#REF!,0,0,COUNT(#REF!),1)</definedName>
    <definedName name="P2rng" localSheetId="21">OFFSET(#REF!,0,0,COUNT(#REF!),1)</definedName>
    <definedName name="P2rng" localSheetId="3">OFFSET(#REF!,0,0,COUNT(#REF!),1)</definedName>
    <definedName name="P2rng" localSheetId="39">OFFSET(#REF!,0,0,COUNT(#REF!),1)</definedName>
    <definedName name="P2rng" localSheetId="5">OFFSET(#REF!,0,0,COUNT(#REF!),1)</definedName>
    <definedName name="P3_1" localSheetId="10">OFFSET(#REF!,0,0,COUNT(#REF!),1)</definedName>
    <definedName name="P3_1" localSheetId="20">OFFSET(#REF!,0,0,COUNT(#REF!),1)</definedName>
    <definedName name="P3_1" localSheetId="21">OFFSET(#REF!,0,0,COUNT(#REF!),1)</definedName>
    <definedName name="P3_1" localSheetId="3">OFFSET(#REF!,0,0,COUNT(#REF!),1)</definedName>
    <definedName name="P3_1" localSheetId="39">OFFSET(#REF!,0,0,COUNT(#REF!),1)</definedName>
    <definedName name="P3_1" localSheetId="5">OFFSET(#REF!,0,0,COUNT(#REF!),1)</definedName>
    <definedName name="P3_2" localSheetId="10">OFFSET(#REF!,0,0,COUNT(#REF!),1)</definedName>
    <definedName name="P3_2" localSheetId="20">OFFSET(#REF!,0,0,COUNT(#REF!),1)</definedName>
    <definedName name="P3_2" localSheetId="21">OFFSET(#REF!,0,0,COUNT(#REF!),1)</definedName>
    <definedName name="P3_2" localSheetId="3">OFFSET(#REF!,0,0,COUNT(#REF!),1)</definedName>
    <definedName name="P3_2" localSheetId="39">OFFSET(#REF!,0,0,COUNT(#REF!),1)</definedName>
    <definedName name="P3_2" localSheetId="5">OFFSET(#REF!,0,0,COUNT(#REF!),1)</definedName>
    <definedName name="P3avg" localSheetId="10">OFFSET(#REF!,0,0,COUNT(#REF!),1)</definedName>
    <definedName name="P3avg" localSheetId="20">OFFSET(#REF!,0,0,COUNT(#REF!),1)</definedName>
    <definedName name="P3avg" localSheetId="21">OFFSET(#REF!,0,0,COUNT(#REF!),1)</definedName>
    <definedName name="P3avg" localSheetId="3">OFFSET(#REF!,0,0,COUNT(#REF!),1)</definedName>
    <definedName name="P3avg" localSheetId="39">OFFSET(#REF!,0,0,COUNT(#REF!),1)</definedName>
    <definedName name="P3avg" localSheetId="5">OFFSET(#REF!,0,0,COUNT(#REF!),1)</definedName>
    <definedName name="P3min" localSheetId="10">OFFSET(#REF!,0,0,COUNT(#REF!),1)</definedName>
    <definedName name="P3min" localSheetId="20">OFFSET(#REF!,0,0,COUNT(#REF!),1)</definedName>
    <definedName name="P3min" localSheetId="21">OFFSET(#REF!,0,0,COUNT(#REF!),1)</definedName>
    <definedName name="P3min" localSheetId="3">OFFSET(#REF!,0,0,COUNT(#REF!),1)</definedName>
    <definedName name="P3min" localSheetId="39">OFFSET(#REF!,0,0,COUNT(#REF!),1)</definedName>
    <definedName name="P3min" localSheetId="5">OFFSET(#REF!,0,0,COUNT(#REF!),1)</definedName>
    <definedName name="P3rng" localSheetId="10">OFFSET(#REF!,0,0,COUNT(#REF!),1)</definedName>
    <definedName name="P3rng" localSheetId="20">OFFSET(#REF!,0,0,COUNT(#REF!),1)</definedName>
    <definedName name="P3rng" localSheetId="21">OFFSET(#REF!,0,0,COUNT(#REF!),1)</definedName>
    <definedName name="P3rng" localSheetId="3">OFFSET(#REF!,0,0,COUNT(#REF!),1)</definedName>
    <definedName name="P3rng" localSheetId="39">OFFSET(#REF!,0,0,COUNT(#REF!),1)</definedName>
    <definedName name="P3rng" localSheetId="5">OFFSET(#REF!,0,0,COUNT(#REF!),1)</definedName>
    <definedName name="P4_1" localSheetId="10">OFFSET(#REF!,0,0,COUNT(#REF!),1)</definedName>
    <definedName name="P4_1" localSheetId="20">OFFSET(#REF!,0,0,COUNT(#REF!),1)</definedName>
    <definedName name="P4_1" localSheetId="21">OFFSET(#REF!,0,0,COUNT(#REF!),1)</definedName>
    <definedName name="P4_1" localSheetId="3">OFFSET(#REF!,0,0,COUNT(#REF!),1)</definedName>
    <definedName name="P4_1" localSheetId="39">OFFSET(#REF!,0,0,COUNT(#REF!),1)</definedName>
    <definedName name="P4_1" localSheetId="5">OFFSET(#REF!,0,0,COUNT(#REF!),1)</definedName>
    <definedName name="P4_2" localSheetId="10">OFFSET(#REF!,0,0,COUNT(#REF!),1)</definedName>
    <definedName name="P4_2" localSheetId="20">OFFSET(#REF!,0,0,COUNT(#REF!),1)</definedName>
    <definedName name="P4_2" localSheetId="21">OFFSET(#REF!,0,0,COUNT(#REF!),1)</definedName>
    <definedName name="P4_2" localSheetId="3">OFFSET(#REF!,0,0,COUNT(#REF!),1)</definedName>
    <definedName name="P4_2" localSheetId="39">OFFSET(#REF!,0,0,COUNT(#REF!),1)</definedName>
    <definedName name="P4_2" localSheetId="5">OFFSET(#REF!,0,0,COUNT(#REF!),1)</definedName>
    <definedName name="P4avg" localSheetId="10">OFFSET(#REF!,0,0,COUNT(#REF!),1)</definedName>
    <definedName name="P4avg" localSheetId="20">OFFSET(#REF!,0,0,COUNT(#REF!),1)</definedName>
    <definedName name="P4avg" localSheetId="21">OFFSET(#REF!,0,0,COUNT(#REF!),1)</definedName>
    <definedName name="P4avg" localSheetId="3">OFFSET(#REF!,0,0,COUNT(#REF!),1)</definedName>
    <definedName name="P4avg" localSheetId="39">OFFSET(#REF!,0,0,COUNT(#REF!),1)</definedName>
    <definedName name="P4avg" localSheetId="5">OFFSET(#REF!,0,0,COUNT(#REF!),1)</definedName>
    <definedName name="P4min" localSheetId="10">OFFSET(#REF!,0,0,COUNT(#REF!),1)</definedName>
    <definedName name="P4min" localSheetId="20">OFFSET(#REF!,0,0,COUNT(#REF!),1)</definedName>
    <definedName name="P4min" localSheetId="21">OFFSET(#REF!,0,0,COUNT(#REF!),1)</definedName>
    <definedName name="P4min" localSheetId="3">OFFSET(#REF!,0,0,COUNT(#REF!),1)</definedName>
    <definedName name="P4min" localSheetId="39">OFFSET(#REF!,0,0,COUNT(#REF!),1)</definedName>
    <definedName name="P4min" localSheetId="5">OFFSET(#REF!,0,0,COUNT(#REF!),1)</definedName>
    <definedName name="P4rng" localSheetId="10">OFFSET(#REF!,0,0,COUNT(#REF!),1)</definedName>
    <definedName name="P4rng" localSheetId="20">OFFSET(#REF!,0,0,COUNT(#REF!),1)</definedName>
    <definedName name="P4rng" localSheetId="21">OFFSET(#REF!,0,0,COUNT(#REF!),1)</definedName>
    <definedName name="P4rng" localSheetId="3">OFFSET(#REF!,0,0,COUNT(#REF!),1)</definedName>
    <definedName name="P4rng" localSheetId="39">OFFSET(#REF!,0,0,COUNT(#REF!),1)</definedName>
    <definedName name="P4rng" localSheetId="5">OFFSET(#REF!,0,0,COUNT(#REF!),1)</definedName>
    <definedName name="P5_1" localSheetId="10">OFFSET(#REF!,0,0,COUNT(#REF!),1)</definedName>
    <definedName name="P5_1" localSheetId="20">OFFSET(#REF!,0,0,COUNT(#REF!),1)</definedName>
    <definedName name="P5_1" localSheetId="21">OFFSET(#REF!,0,0,COUNT(#REF!),1)</definedName>
    <definedName name="P5_1" localSheetId="3">OFFSET(#REF!,0,0,COUNT(#REF!),1)</definedName>
    <definedName name="P5_1" localSheetId="39">OFFSET(#REF!,0,0,COUNT(#REF!),1)</definedName>
    <definedName name="P5_1" localSheetId="5">OFFSET(#REF!,0,0,COUNT(#REF!),1)</definedName>
    <definedName name="P5_2" localSheetId="10">OFFSET(#REF!,0,0,COUNT(#REF!),1)</definedName>
    <definedName name="P5_2" localSheetId="20">OFFSET(#REF!,0,0,COUNT(#REF!),1)</definedName>
    <definedName name="P5_2" localSheetId="21">OFFSET(#REF!,0,0,COUNT(#REF!),1)</definedName>
    <definedName name="P5_2" localSheetId="3">OFFSET(#REF!,0,0,COUNT(#REF!),1)</definedName>
    <definedName name="P5_2" localSheetId="39">OFFSET(#REF!,0,0,COUNT(#REF!),1)</definedName>
    <definedName name="P5_2" localSheetId="5">OFFSET(#REF!,0,0,COUNT(#REF!),1)</definedName>
    <definedName name="P5avg" localSheetId="10">OFFSET(#REF!,0,0,COUNT(#REF!),1)</definedName>
    <definedName name="P5avg" localSheetId="20">OFFSET(#REF!,0,0,COUNT(#REF!),1)</definedName>
    <definedName name="P5avg" localSheetId="21">OFFSET(#REF!,0,0,COUNT(#REF!),1)</definedName>
    <definedName name="P5avg" localSheetId="3">OFFSET(#REF!,0,0,COUNT(#REF!),1)</definedName>
    <definedName name="P5avg" localSheetId="39">OFFSET(#REF!,0,0,COUNT(#REF!),1)</definedName>
    <definedName name="P5avg" localSheetId="5">OFFSET(#REF!,0,0,COUNT(#REF!),1)</definedName>
    <definedName name="P5min" localSheetId="10">OFFSET(#REF!,0,0,COUNT(#REF!),1)</definedName>
    <definedName name="P5min" localSheetId="20">OFFSET(#REF!,0,0,COUNT(#REF!),1)</definedName>
    <definedName name="P5min" localSheetId="21">OFFSET(#REF!,0,0,COUNT(#REF!),1)</definedName>
    <definedName name="P5min" localSheetId="3">OFFSET(#REF!,0,0,COUNT(#REF!),1)</definedName>
    <definedName name="P5min" localSheetId="39">OFFSET(#REF!,0,0,COUNT(#REF!),1)</definedName>
    <definedName name="P5min" localSheetId="5">OFFSET(#REF!,0,0,COUNT(#REF!),1)</definedName>
    <definedName name="P5rng" localSheetId="10">OFFSET(#REF!,0,0,COUNT(#REF!),1)</definedName>
    <definedName name="P5rng" localSheetId="20">OFFSET(#REF!,0,0,COUNT(#REF!),1)</definedName>
    <definedName name="P5rng" localSheetId="21">OFFSET(#REF!,0,0,COUNT(#REF!),1)</definedName>
    <definedName name="P5rng" localSheetId="3">OFFSET(#REF!,0,0,COUNT(#REF!),1)</definedName>
    <definedName name="P5rng" localSheetId="39">OFFSET(#REF!,0,0,COUNT(#REF!),1)</definedName>
    <definedName name="P5rng" localSheetId="5">OFFSET(#REF!,0,0,COUNT(#REF!),1)</definedName>
    <definedName name="_xlnm.Print_Area" localSheetId="1">'1'!$A$1:$P$143</definedName>
    <definedName name="_xlnm.Print_Area" localSheetId="17">'17'!$A$1:$O$114</definedName>
    <definedName name="_xlnm.Print_Area" localSheetId="18">'18'!$A$1:$O$112</definedName>
    <definedName name="_xlnm.Print_Area" localSheetId="19">'19'!$A$1:$O$114</definedName>
    <definedName name="_xlnm.Print_Area" localSheetId="20">'20'!$A$1:$O$127</definedName>
    <definedName name="_xlnm.Print_Area" localSheetId="22">'22'!$A$1:$O$130</definedName>
    <definedName name="_xlnm.Print_Area" localSheetId="27">'27'!$A$1:$O$115</definedName>
    <definedName name="_xlnm.Print_Area" localSheetId="29">'29'!$A$1:$O$124</definedName>
    <definedName name="_xlnm.Print_Area" localSheetId="30">'30'!$A$1:$O$40</definedName>
    <definedName name="_xlnm.Print_Area" localSheetId="34">'34'!$A$1:$O$148</definedName>
    <definedName name="_xlnm.Print_Area" localSheetId="35">'35'!$A$1:$O$24</definedName>
    <definedName name="_xlnm.Print_Area" localSheetId="37">'37'!$A$1:$O$49</definedName>
    <definedName name="_xlnm.Print_Area" localSheetId="4">'4'!$A$1:$O$46</definedName>
    <definedName name="_xlnm.Print_Area" localSheetId="40">'40'!$A$1:$O$24</definedName>
    <definedName name="_xlnm.Print_Area" localSheetId="6">'6'!$B$1:$P$45</definedName>
    <definedName name="_xlnm.Print_Area" localSheetId="8">'8'!$B$1:$O$36</definedName>
    <definedName name="_xlnm.Print_Area" localSheetId="9">'9'!$A$1:$O$114</definedName>
    <definedName name="TransChoice" localSheetId="21">OFFSET([1]!TransList,0,0,COUNTA([1]!TransList),1)</definedName>
    <definedName name="TransChoice" localSheetId="28">OFFSET([1]!TransList,0,0,COUNTA([1]!TransList),1)</definedName>
    <definedName name="US_1" localSheetId="10">OFFSET(#REF!,0,0,COUNT(#REF!),1)</definedName>
    <definedName name="US_1" localSheetId="20">OFFSET(#REF!,0,0,COUNT(#REF!),1)</definedName>
    <definedName name="US_1" localSheetId="21">OFFSET(#REF!,0,0,COUNT(#REF!),1)</definedName>
    <definedName name="US_1" localSheetId="3">OFFSET(#REF!,0,0,COUNT(#REF!),1)</definedName>
    <definedName name="US_1" localSheetId="39">OFFSET(#REF!,0,0,COUNT(#REF!),1)</definedName>
    <definedName name="US_1" localSheetId="5">OFFSET(#REF!,0,0,COUNT(#REF!),1)</definedName>
    <definedName name="US_2" localSheetId="10">OFFSET(#REF!,0,0,COUNT(#REF!),1)</definedName>
    <definedName name="US_2" localSheetId="20">OFFSET(#REF!,0,0,COUNT(#REF!),1)</definedName>
    <definedName name="US_2" localSheetId="21">OFFSET(#REF!,0,0,COUNT(#REF!),1)</definedName>
    <definedName name="US_2" localSheetId="3">OFFSET(#REF!,0,0,COUNT(#REF!),1)</definedName>
    <definedName name="US_2" localSheetId="39">OFFSET(#REF!,0,0,COUNT(#REF!),1)</definedName>
    <definedName name="US_2" localSheetId="5">OFFSET(#REF!,0,0,COUNT(#REF!),1)</definedName>
    <definedName name="USavg" localSheetId="10">OFFSET(#REF!,0,0,COUNT(#REF!),1)</definedName>
    <definedName name="USavg" localSheetId="20">OFFSET(#REF!,0,0,COUNT(#REF!),1)</definedName>
    <definedName name="USavg" localSheetId="21">OFFSET(#REF!,0,0,COUNT(#REF!),1)</definedName>
    <definedName name="USavg" localSheetId="3">OFFSET(#REF!,0,0,COUNT(#REF!),1)</definedName>
    <definedName name="USavg" localSheetId="39">OFFSET(#REF!,0,0,COUNT(#REF!),1)</definedName>
    <definedName name="USavg" localSheetId="5">OFFSET(#REF!,0,0,COUNT(#REF!),1)</definedName>
    <definedName name="USmin" localSheetId="10">OFFSET(#REF!,0,0,COUNT(#REF!),1)</definedName>
    <definedName name="USmin" localSheetId="20">OFFSET(#REF!,0,0,COUNT(#REF!),1)</definedName>
    <definedName name="USmin" localSheetId="21">OFFSET(#REF!,0,0,COUNT(#REF!),1)</definedName>
    <definedName name="USmin" localSheetId="3">OFFSET(#REF!,0,0,COUNT(#REF!),1)</definedName>
    <definedName name="USmin" localSheetId="39">OFFSET(#REF!,0,0,COUNT(#REF!),1)</definedName>
    <definedName name="USmin" localSheetId="5">OFFSET(#REF!,0,0,COUNT(#REF!),1)</definedName>
    <definedName name="USrng" localSheetId="10">OFFSET(#REF!,0,0,COUNT(#REF!),1)</definedName>
    <definedName name="USrng" localSheetId="20">OFFSET(#REF!,0,0,COUNT(#REF!),1)</definedName>
    <definedName name="USrng" localSheetId="21">OFFSET(#REF!,0,0,COUNT(#REF!),1)</definedName>
    <definedName name="USrng" localSheetId="3">OFFSET(#REF!,0,0,COUNT(#REF!),1)</definedName>
    <definedName name="USrng" localSheetId="39">OFFSET(#REF!,0,0,COUNT(#REF!),1)</definedName>
    <definedName name="USrng" localSheetId="5">OFFSET(#REF!,0,0,COUNT(#REF!),1)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B27" i="127" l="1"/>
  <c r="AA27" i="127"/>
  <c r="Z27" i="127"/>
  <c r="Y27" i="127"/>
  <c r="X27" i="127"/>
  <c r="W27" i="127"/>
  <c r="V27" i="127"/>
  <c r="T27" i="127"/>
  <c r="S27" i="127"/>
  <c r="Q27" i="127"/>
  <c r="P27" i="127"/>
  <c r="O27" i="127"/>
  <c r="M27" i="127"/>
  <c r="K27" i="127"/>
  <c r="A35" i="114"/>
  <c r="A33" i="113"/>
  <c r="B134" i="36"/>
  <c r="B133" i="36"/>
  <c r="D25" i="124"/>
  <c r="A127" i="123"/>
  <c r="B145" i="35"/>
  <c r="B144" i="35"/>
  <c r="E25" i="124" l="1"/>
  <c r="C30" i="124"/>
  <c r="D30" i="124" l="1"/>
  <c r="F25" i="124"/>
  <c r="C56" i="103"/>
  <c r="B95" i="78"/>
  <c r="A94" i="73"/>
  <c r="C55" i="92"/>
  <c r="A48" i="127"/>
  <c r="B83" i="69"/>
  <c r="A81" i="80"/>
  <c r="B42" i="87"/>
  <c r="A82" i="120"/>
  <c r="B84" i="70"/>
  <c r="B97" i="75"/>
  <c r="B52" i="92"/>
  <c r="C52" i="92"/>
  <c r="A97" i="84"/>
  <c r="D124" i="123"/>
  <c r="A83" i="72"/>
  <c r="A83" i="71"/>
  <c r="B95" i="77"/>
  <c r="A94" i="74"/>
  <c r="A79" i="105"/>
  <c r="A86" i="68"/>
  <c r="A93" i="82"/>
  <c r="C53" i="103" l="1"/>
  <c r="B53" i="103"/>
  <c r="E30" i="124"/>
  <c r="G25" i="124"/>
  <c r="J56" i="103"/>
  <c r="E48" i="127"/>
  <c r="D48" i="127"/>
  <c r="R39" i="127"/>
  <c r="N39" i="127"/>
  <c r="G48" i="127"/>
  <c r="H48" i="127"/>
  <c r="C48" i="127"/>
  <c r="B48" i="127"/>
  <c r="F48" i="127"/>
  <c r="U39" i="127"/>
  <c r="E124" i="123"/>
  <c r="C54" i="92"/>
  <c r="A67" i="105"/>
  <c r="A81" i="82"/>
  <c r="L30" i="86"/>
  <c r="L29" i="86"/>
  <c r="L28" i="86"/>
  <c r="L35" i="86"/>
  <c r="L31" i="86"/>
  <c r="L32" i="86"/>
  <c r="A71" i="72"/>
  <c r="K52" i="92"/>
  <c r="J52" i="92"/>
  <c r="H28" i="78"/>
  <c r="K55" i="92"/>
  <c r="J55" i="92"/>
  <c r="H36" i="83"/>
  <c r="B94" i="78"/>
  <c r="A93" i="74"/>
  <c r="C53" i="92"/>
  <c r="L41" i="84"/>
  <c r="L39" i="84"/>
  <c r="L31" i="84"/>
  <c r="L40" i="84"/>
  <c r="L42" i="84"/>
  <c r="L36" i="84"/>
  <c r="L30" i="84"/>
  <c r="L34" i="84"/>
  <c r="L32" i="84"/>
  <c r="L28" i="84"/>
  <c r="L37" i="84"/>
  <c r="L35" i="84"/>
  <c r="L44" i="84"/>
  <c r="M29" i="77"/>
  <c r="M30" i="77"/>
  <c r="L27" i="73"/>
  <c r="L28" i="73"/>
  <c r="L26" i="73"/>
  <c r="L27" i="110"/>
  <c r="L32" i="110"/>
  <c r="L31" i="110"/>
  <c r="L28" i="110"/>
  <c r="L29" i="110"/>
  <c r="L30" i="110"/>
  <c r="L33" i="110"/>
  <c r="A85" i="84"/>
  <c r="A74" i="68"/>
  <c r="B85" i="75"/>
  <c r="L53" i="103"/>
  <c r="M53" i="103"/>
  <c r="H30" i="70"/>
  <c r="B83" i="70"/>
  <c r="B96" i="75"/>
  <c r="A93" i="73"/>
  <c r="C54" i="103"/>
  <c r="L28" i="71"/>
  <c r="L27" i="71"/>
  <c r="L26" i="71"/>
  <c r="L29" i="71"/>
  <c r="L30" i="111"/>
  <c r="L31" i="111"/>
  <c r="L29" i="111"/>
  <c r="L28" i="111"/>
  <c r="B72" i="70"/>
  <c r="B71" i="69"/>
  <c r="G29" i="72"/>
  <c r="G33" i="84"/>
  <c r="A85" i="68"/>
  <c r="G29" i="84"/>
  <c r="B82" i="69"/>
  <c r="L56" i="103"/>
  <c r="M56" i="103"/>
  <c r="M26" i="78"/>
  <c r="M29" i="78"/>
  <c r="M30" i="78"/>
  <c r="L28" i="72"/>
  <c r="L27" i="72"/>
  <c r="L27" i="82"/>
  <c r="L26" i="82"/>
  <c r="G34" i="86"/>
  <c r="L28" i="120"/>
  <c r="L27" i="120"/>
  <c r="L26" i="120"/>
  <c r="L30" i="68"/>
  <c r="L27" i="68"/>
  <c r="L34" i="68"/>
  <c r="L26" i="68"/>
  <c r="L32" i="68"/>
  <c r="L31" i="68"/>
  <c r="L26" i="74"/>
  <c r="L28" i="74"/>
  <c r="L30" i="74"/>
  <c r="L29" i="74"/>
  <c r="A70" i="120"/>
  <c r="A82" i="74"/>
  <c r="H30" i="69"/>
  <c r="G29" i="120"/>
  <c r="G30" i="71"/>
  <c r="B94" i="77"/>
  <c r="A82" i="71"/>
  <c r="A80" i="80"/>
  <c r="G38" i="84"/>
  <c r="A81" i="120"/>
  <c r="G33" i="86"/>
  <c r="M29" i="70"/>
  <c r="C55" i="103"/>
  <c r="B83" i="78"/>
  <c r="A82" i="73"/>
  <c r="H27" i="78"/>
  <c r="A96" i="84"/>
  <c r="A82" i="72"/>
  <c r="G29" i="68"/>
  <c r="G28" i="68" s="1"/>
  <c r="H28" i="77"/>
  <c r="H35" i="83"/>
  <c r="G28" i="80"/>
  <c r="L26" i="105"/>
  <c r="L27" i="105"/>
  <c r="A47" i="127"/>
  <c r="B83" i="77"/>
  <c r="A71" i="71"/>
  <c r="A69" i="80"/>
  <c r="E33" i="114"/>
  <c r="A78" i="105"/>
  <c r="A92" i="82"/>
  <c r="H27" i="77"/>
  <c r="J53" i="103" l="1"/>
  <c r="F30" i="124"/>
  <c r="H25" i="124"/>
  <c r="E47" i="127"/>
  <c r="H47" i="127"/>
  <c r="F47" i="127"/>
  <c r="G47" i="127"/>
  <c r="C47" i="127"/>
  <c r="B47" i="127"/>
  <c r="D47" i="127"/>
  <c r="R38" i="127"/>
  <c r="E31" i="113"/>
  <c r="J54" i="103"/>
  <c r="G30" i="69"/>
  <c r="K31" i="86"/>
  <c r="K30" i="86"/>
  <c r="K29" i="86"/>
  <c r="K28" i="86"/>
  <c r="K32" i="86"/>
  <c r="K27" i="86"/>
  <c r="K35" i="86"/>
  <c r="L29" i="70"/>
  <c r="L28" i="70"/>
  <c r="L27" i="70"/>
  <c r="L32" i="70"/>
  <c r="K27" i="80"/>
  <c r="K26" i="80"/>
  <c r="A95" i="84"/>
  <c r="A62" i="68"/>
  <c r="A69" i="82"/>
  <c r="L55" i="103"/>
  <c r="M55" i="103"/>
  <c r="F29" i="68"/>
  <c r="L29" i="68" s="1"/>
  <c r="G27" i="78"/>
  <c r="M27" i="78" s="1"/>
  <c r="F30" i="71"/>
  <c r="O63" i="117"/>
  <c r="B70" i="69"/>
  <c r="A80" i="82"/>
  <c r="F28" i="80"/>
  <c r="L30" i="77"/>
  <c r="L26" i="77"/>
  <c r="L29" i="77"/>
  <c r="A77" i="105"/>
  <c r="A81" i="72"/>
  <c r="A58" i="120"/>
  <c r="B59" i="69"/>
  <c r="A57" i="80"/>
  <c r="M27" i="69"/>
  <c r="L30" i="71"/>
  <c r="F31" i="113"/>
  <c r="F29" i="120"/>
  <c r="M32" i="70"/>
  <c r="L54" i="103"/>
  <c r="M54" i="103"/>
  <c r="G28" i="77"/>
  <c r="M28" i="77" s="1"/>
  <c r="F33" i="84"/>
  <c r="L33" i="84" s="1"/>
  <c r="U38" i="127"/>
  <c r="K28" i="72"/>
  <c r="K26" i="72"/>
  <c r="K27" i="72"/>
  <c r="K28" i="110"/>
  <c r="K33" i="110"/>
  <c r="K32" i="110"/>
  <c r="K29" i="110"/>
  <c r="K31" i="110"/>
  <c r="K27" i="110"/>
  <c r="D122" i="123"/>
  <c r="A55" i="105"/>
  <c r="A59" i="71"/>
  <c r="A59" i="72"/>
  <c r="L32" i="111"/>
  <c r="M27" i="70"/>
  <c r="M26" i="70"/>
  <c r="F29" i="84"/>
  <c r="L29" i="84" s="1"/>
  <c r="F34" i="86"/>
  <c r="L34" i="86" s="1"/>
  <c r="D33" i="114"/>
  <c r="K28" i="120"/>
  <c r="K27" i="105"/>
  <c r="K26" i="105"/>
  <c r="K28" i="74"/>
  <c r="K27" i="74"/>
  <c r="K26" i="74"/>
  <c r="K30" i="74"/>
  <c r="B93" i="77"/>
  <c r="A81" i="71"/>
  <c r="A92" i="74"/>
  <c r="M28" i="69"/>
  <c r="B60" i="70"/>
  <c r="B73" i="75"/>
  <c r="J55" i="103"/>
  <c r="L29" i="120"/>
  <c r="F29" i="72"/>
  <c r="L28" i="82"/>
  <c r="L29" i="82" s="1"/>
  <c r="G27" i="77"/>
  <c r="C49" i="92"/>
  <c r="E123" i="123"/>
  <c r="D123" i="123"/>
  <c r="F33" i="86"/>
  <c r="L33" i="86" s="1"/>
  <c r="C51" i="92"/>
  <c r="B82" i="77"/>
  <c r="A81" i="74"/>
  <c r="A84" i="84"/>
  <c r="B82" i="78"/>
  <c r="A81" i="73"/>
  <c r="A45" i="127"/>
  <c r="H34" i="83"/>
  <c r="K27" i="82"/>
  <c r="K31" i="111"/>
  <c r="K30" i="111"/>
  <c r="B93" i="78"/>
  <c r="A91" i="82"/>
  <c r="A73" i="84"/>
  <c r="C50" i="92"/>
  <c r="L35" i="68"/>
  <c r="L33" i="68"/>
  <c r="C50" i="103"/>
  <c r="K53" i="92"/>
  <c r="J53" i="92"/>
  <c r="C52" i="103"/>
  <c r="K54" i="92"/>
  <c r="J54" i="92"/>
  <c r="A69" i="120"/>
  <c r="A73" i="68"/>
  <c r="B71" i="70"/>
  <c r="B84" i="75"/>
  <c r="A66" i="105"/>
  <c r="A70" i="71"/>
  <c r="A68" i="80"/>
  <c r="N38" i="127"/>
  <c r="K28" i="73"/>
  <c r="K26" i="73"/>
  <c r="B82" i="70"/>
  <c r="A92" i="73"/>
  <c r="A70" i="73"/>
  <c r="G30" i="70"/>
  <c r="M30" i="70" s="1"/>
  <c r="L28" i="105"/>
  <c r="M28" i="70"/>
  <c r="L26" i="72"/>
  <c r="C48" i="92"/>
  <c r="B48" i="92"/>
  <c r="C51" i="103"/>
  <c r="L27" i="74"/>
  <c r="K112" i="36"/>
  <c r="H112" i="36"/>
  <c r="I112" i="36"/>
  <c r="J112" i="36"/>
  <c r="A70" i="72"/>
  <c r="L26" i="80"/>
  <c r="L34" i="110"/>
  <c r="M26" i="69"/>
  <c r="D112" i="123"/>
  <c r="E112" i="123"/>
  <c r="G43" i="84"/>
  <c r="L29" i="73"/>
  <c r="L30" i="78"/>
  <c r="K27" i="68"/>
  <c r="K34" i="68"/>
  <c r="K29" i="71"/>
  <c r="K28" i="71"/>
  <c r="K26" i="71"/>
  <c r="A46" i="127"/>
  <c r="A80" i="120"/>
  <c r="A84" i="68"/>
  <c r="B95" i="75"/>
  <c r="B71" i="77"/>
  <c r="A70" i="74"/>
  <c r="D111" i="123"/>
  <c r="M29" i="69"/>
  <c r="L27" i="80"/>
  <c r="K40" i="84"/>
  <c r="K39" i="84"/>
  <c r="K41" i="84"/>
  <c r="B81" i="69"/>
  <c r="A79" i="80"/>
  <c r="B71" i="78"/>
  <c r="C49" i="103"/>
  <c r="B49" i="103"/>
  <c r="G28" i="78"/>
  <c r="K30" i="110"/>
  <c r="F38" i="84"/>
  <c r="M26" i="77"/>
  <c r="L27" i="86"/>
  <c r="G30" i="124" l="1"/>
  <c r="I25" i="124"/>
  <c r="H46" i="127"/>
  <c r="F46" i="127"/>
  <c r="D46" i="127"/>
  <c r="G46" i="127"/>
  <c r="E46" i="127"/>
  <c r="C46" i="127"/>
  <c r="B46" i="127"/>
  <c r="R37" i="127"/>
  <c r="N37" i="127"/>
  <c r="L26" i="70"/>
  <c r="F28" i="68"/>
  <c r="L28" i="68" s="1"/>
  <c r="K28" i="80"/>
  <c r="J111" i="36"/>
  <c r="U37" i="127"/>
  <c r="E111" i="123"/>
  <c r="C33" i="114"/>
  <c r="F30" i="69"/>
  <c r="A68" i="120"/>
  <c r="B69" i="69"/>
  <c r="A67" i="80"/>
  <c r="M52" i="103"/>
  <c r="L52" i="103"/>
  <c r="M50" i="103"/>
  <c r="L50" i="103"/>
  <c r="A76" i="105"/>
  <c r="A90" i="82"/>
  <c r="J27" i="105"/>
  <c r="J26" i="105"/>
  <c r="K30" i="78"/>
  <c r="K29" i="78"/>
  <c r="K26" i="78"/>
  <c r="J26" i="72"/>
  <c r="J27" i="72"/>
  <c r="J28" i="72"/>
  <c r="K51" i="92"/>
  <c r="J51" i="92"/>
  <c r="K49" i="92"/>
  <c r="J49" i="92"/>
  <c r="E29" i="72"/>
  <c r="K29" i="72" s="1"/>
  <c r="K30" i="72" s="1"/>
  <c r="E28" i="80"/>
  <c r="E34" i="86"/>
  <c r="E33" i="84"/>
  <c r="K33" i="84" s="1"/>
  <c r="B59" i="70"/>
  <c r="A69" i="73"/>
  <c r="B70" i="77"/>
  <c r="A61" i="68"/>
  <c r="A57" i="120"/>
  <c r="B58" i="69"/>
  <c r="F28" i="78"/>
  <c r="L28" i="78" s="1"/>
  <c r="L28" i="80"/>
  <c r="A46" i="120"/>
  <c r="B81" i="77"/>
  <c r="B70" i="70"/>
  <c r="A69" i="72"/>
  <c r="C48" i="103"/>
  <c r="K29" i="111"/>
  <c r="B92" i="77"/>
  <c r="C46" i="92"/>
  <c r="J26" i="80"/>
  <c r="M28" i="78"/>
  <c r="M31" i="78" s="1"/>
  <c r="M31" i="70"/>
  <c r="E122" i="123"/>
  <c r="D100" i="123"/>
  <c r="E100" i="123"/>
  <c r="E29" i="84"/>
  <c r="K29" i="84" s="1"/>
  <c r="A56" i="80"/>
  <c r="A61" i="84"/>
  <c r="A43" i="105"/>
  <c r="B61" i="75"/>
  <c r="A58" i="74"/>
  <c r="A83" i="84"/>
  <c r="A69" i="71"/>
  <c r="J52" i="103"/>
  <c r="A94" i="84"/>
  <c r="A44" i="127"/>
  <c r="H33" i="83"/>
  <c r="J27" i="120"/>
  <c r="J26" i="120"/>
  <c r="J28" i="120"/>
  <c r="J28" i="73"/>
  <c r="J26" i="73"/>
  <c r="J27" i="73"/>
  <c r="K36" i="84"/>
  <c r="K33" i="68"/>
  <c r="E29" i="120"/>
  <c r="L26" i="78"/>
  <c r="D31" i="113"/>
  <c r="F27" i="78"/>
  <c r="L27" i="78" s="1"/>
  <c r="B59" i="78"/>
  <c r="A57" i="82"/>
  <c r="A65" i="105"/>
  <c r="A79" i="82"/>
  <c r="C45" i="92"/>
  <c r="B92" i="78"/>
  <c r="C47" i="103"/>
  <c r="J28" i="71"/>
  <c r="J27" i="71"/>
  <c r="J26" i="71"/>
  <c r="J28" i="111"/>
  <c r="J31" i="111"/>
  <c r="J30" i="111"/>
  <c r="F27" i="77"/>
  <c r="L29" i="78"/>
  <c r="J49" i="103"/>
  <c r="A72" i="84"/>
  <c r="A58" i="72"/>
  <c r="K28" i="84"/>
  <c r="E38" i="84"/>
  <c r="A54" i="105"/>
  <c r="A69" i="74"/>
  <c r="K48" i="92"/>
  <c r="J48" i="92"/>
  <c r="B48" i="70"/>
  <c r="A47" i="72"/>
  <c r="A58" i="73"/>
  <c r="M27" i="77"/>
  <c r="M31" i="77" s="1"/>
  <c r="K42" i="84"/>
  <c r="K35" i="68"/>
  <c r="A83" i="68"/>
  <c r="A91" i="73"/>
  <c r="J35" i="84"/>
  <c r="J41" i="84"/>
  <c r="J32" i="84"/>
  <c r="J39" i="84"/>
  <c r="J40" i="84"/>
  <c r="J36" i="84"/>
  <c r="J30" i="84"/>
  <c r="J37" i="84"/>
  <c r="J31" i="84"/>
  <c r="K29" i="69"/>
  <c r="K27" i="69"/>
  <c r="K26" i="69"/>
  <c r="J29" i="110"/>
  <c r="J33" i="110"/>
  <c r="J31" i="110"/>
  <c r="J28" i="110"/>
  <c r="L29" i="69"/>
  <c r="C44" i="92"/>
  <c r="B44" i="92"/>
  <c r="F33" i="114"/>
  <c r="E33" i="86"/>
  <c r="B70" i="78"/>
  <c r="A68" i="82"/>
  <c r="E30" i="71"/>
  <c r="K31" i="84"/>
  <c r="M51" i="103"/>
  <c r="L51" i="103"/>
  <c r="A47" i="71"/>
  <c r="B81" i="78"/>
  <c r="A80" i="73"/>
  <c r="C46" i="103"/>
  <c r="K44" i="84"/>
  <c r="K26" i="68"/>
  <c r="B80" i="69"/>
  <c r="B94" i="75"/>
  <c r="A91" i="74"/>
  <c r="K29" i="77"/>
  <c r="K29" i="70"/>
  <c r="O51" i="117"/>
  <c r="K30" i="84"/>
  <c r="K28" i="82"/>
  <c r="K26" i="120"/>
  <c r="F28" i="77"/>
  <c r="L27" i="69"/>
  <c r="K26" i="82"/>
  <c r="F30" i="70"/>
  <c r="L26" i="69"/>
  <c r="M49" i="103"/>
  <c r="L49" i="103"/>
  <c r="O62" i="117"/>
  <c r="A58" i="71"/>
  <c r="B72" i="75"/>
  <c r="K37" i="84"/>
  <c r="H111" i="36"/>
  <c r="K111" i="36"/>
  <c r="I111" i="36"/>
  <c r="M30" i="69"/>
  <c r="K35" i="84"/>
  <c r="J51" i="103"/>
  <c r="A50" i="68"/>
  <c r="A80" i="74"/>
  <c r="C47" i="92"/>
  <c r="J50" i="103"/>
  <c r="F43" i="84"/>
  <c r="L43" i="84" s="1"/>
  <c r="K29" i="74"/>
  <c r="B81" i="70"/>
  <c r="A78" i="80"/>
  <c r="J31" i="86"/>
  <c r="J29" i="86"/>
  <c r="J35" i="86"/>
  <c r="J27" i="86"/>
  <c r="J28" i="86"/>
  <c r="J28" i="105"/>
  <c r="K28" i="105"/>
  <c r="K27" i="120"/>
  <c r="B45" i="103"/>
  <c r="C45" i="103"/>
  <c r="K34" i="84"/>
  <c r="K27" i="71"/>
  <c r="K30" i="71" s="1"/>
  <c r="K32" i="84"/>
  <c r="E29" i="68"/>
  <c r="L38" i="84"/>
  <c r="B59" i="77"/>
  <c r="B47" i="69"/>
  <c r="A45" i="80"/>
  <c r="H100" i="36"/>
  <c r="I100" i="36"/>
  <c r="J100" i="36"/>
  <c r="K100" i="36"/>
  <c r="A72" i="68"/>
  <c r="B83" i="75"/>
  <c r="K34" i="110"/>
  <c r="K50" i="92"/>
  <c r="J50" i="92"/>
  <c r="A79" i="120"/>
  <c r="A80" i="71"/>
  <c r="A80" i="72"/>
  <c r="J27" i="68"/>
  <c r="J29" i="74"/>
  <c r="K28" i="111"/>
  <c r="K34" i="86"/>
  <c r="K32" i="68"/>
  <c r="L28" i="69"/>
  <c r="L29" i="72"/>
  <c r="L30" i="72" s="1"/>
  <c r="K31" i="68"/>
  <c r="K27" i="73"/>
  <c r="K29" i="73" s="1"/>
  <c r="K30" i="68"/>
  <c r="K32" i="111" l="1"/>
  <c r="H30" i="124"/>
  <c r="J25" i="124"/>
  <c r="C45" i="127"/>
  <c r="F45" i="127"/>
  <c r="D45" i="127"/>
  <c r="G45" i="127"/>
  <c r="B45" i="127"/>
  <c r="E45" i="127"/>
  <c r="H45" i="127"/>
  <c r="E30" i="70"/>
  <c r="K30" i="70" s="1"/>
  <c r="R36" i="127"/>
  <c r="N36" i="127"/>
  <c r="O61" i="117"/>
  <c r="C31" i="113"/>
  <c r="E43" i="84"/>
  <c r="K43" i="84" s="1"/>
  <c r="J47" i="103"/>
  <c r="J48" i="103"/>
  <c r="J46" i="103"/>
  <c r="D33" i="86"/>
  <c r="J33" i="86" s="1"/>
  <c r="L30" i="69"/>
  <c r="B80" i="78"/>
  <c r="A79" i="74"/>
  <c r="J34" i="68"/>
  <c r="A42" i="105"/>
  <c r="A49" i="68"/>
  <c r="A46" i="72"/>
  <c r="J45" i="92"/>
  <c r="K45" i="92"/>
  <c r="A71" i="84"/>
  <c r="B58" i="70"/>
  <c r="B71" i="75"/>
  <c r="B49" i="75"/>
  <c r="J30" i="77"/>
  <c r="J26" i="77"/>
  <c r="J29" i="77"/>
  <c r="D28" i="80"/>
  <c r="A79" i="72"/>
  <c r="L48" i="103"/>
  <c r="M48" i="103"/>
  <c r="D34" i="86"/>
  <c r="J34" i="86" s="1"/>
  <c r="J28" i="82"/>
  <c r="E99" i="123"/>
  <c r="D99" i="123"/>
  <c r="J32" i="110"/>
  <c r="C43" i="92"/>
  <c r="D121" i="123"/>
  <c r="E121" i="123"/>
  <c r="B69" i="70"/>
  <c r="A78" i="82"/>
  <c r="A60" i="68"/>
  <c r="A57" i="71"/>
  <c r="K38" i="84"/>
  <c r="J29" i="120"/>
  <c r="I33" i="68"/>
  <c r="I32" i="68"/>
  <c r="I31" i="68"/>
  <c r="I27" i="68"/>
  <c r="I34" i="68"/>
  <c r="I26" i="68"/>
  <c r="J99" i="36"/>
  <c r="H99" i="36"/>
  <c r="I99" i="36"/>
  <c r="K99" i="36"/>
  <c r="J28" i="84"/>
  <c r="J27" i="110"/>
  <c r="A79" i="71"/>
  <c r="A77" i="80"/>
  <c r="J32" i="86"/>
  <c r="J47" i="92"/>
  <c r="K47" i="92"/>
  <c r="K29" i="120"/>
  <c r="J45" i="103"/>
  <c r="J88" i="36"/>
  <c r="I88" i="36"/>
  <c r="H88" i="36"/>
  <c r="K88" i="36"/>
  <c r="K26" i="77"/>
  <c r="D38" i="84"/>
  <c r="C44" i="103"/>
  <c r="A82" i="84"/>
  <c r="A66" i="80"/>
  <c r="J26" i="82"/>
  <c r="A56" i="120"/>
  <c r="B57" i="69"/>
  <c r="A57" i="72"/>
  <c r="B47" i="77"/>
  <c r="B33" i="114"/>
  <c r="D29" i="120"/>
  <c r="A43" i="127"/>
  <c r="H32" i="83"/>
  <c r="I29" i="71"/>
  <c r="I28" i="71"/>
  <c r="I27" i="71"/>
  <c r="I26" i="71"/>
  <c r="I30" i="74"/>
  <c r="I29" i="74"/>
  <c r="I28" i="74"/>
  <c r="I26" i="74"/>
  <c r="I27" i="74"/>
  <c r="H44" i="127"/>
  <c r="A93" i="84"/>
  <c r="A82" i="68"/>
  <c r="B93" i="75"/>
  <c r="L30" i="70"/>
  <c r="L31" i="70" s="1"/>
  <c r="J42" i="84"/>
  <c r="J29" i="73"/>
  <c r="D29" i="68"/>
  <c r="J29" i="68" s="1"/>
  <c r="I30" i="68"/>
  <c r="J30" i="68"/>
  <c r="M45" i="103"/>
  <c r="L45" i="103"/>
  <c r="K29" i="82"/>
  <c r="J27" i="82"/>
  <c r="A64" i="105"/>
  <c r="A71" i="68"/>
  <c r="B82" i="75"/>
  <c r="O39" i="117"/>
  <c r="B58" i="77"/>
  <c r="B60" i="75"/>
  <c r="A57" i="74"/>
  <c r="J30" i="86"/>
  <c r="B47" i="78"/>
  <c r="A46" i="74"/>
  <c r="K27" i="70"/>
  <c r="J26" i="69"/>
  <c r="J29" i="69"/>
  <c r="J27" i="69"/>
  <c r="J28" i="69"/>
  <c r="D25" i="104"/>
  <c r="J33" i="68"/>
  <c r="K26" i="70"/>
  <c r="B40" i="92"/>
  <c r="C40" i="92"/>
  <c r="B79" i="69"/>
  <c r="J27" i="80"/>
  <c r="J28" i="80" s="1"/>
  <c r="C42" i="92"/>
  <c r="J31" i="68"/>
  <c r="E28" i="77"/>
  <c r="K28" i="77" s="1"/>
  <c r="C41" i="92"/>
  <c r="J110" i="36"/>
  <c r="H110" i="36"/>
  <c r="I110" i="36"/>
  <c r="K110" i="36"/>
  <c r="J28" i="74"/>
  <c r="J27" i="74"/>
  <c r="D29" i="84"/>
  <c r="J29" i="84" s="1"/>
  <c r="A67" i="120"/>
  <c r="B68" i="69"/>
  <c r="B58" i="78"/>
  <c r="A56" i="82"/>
  <c r="K28" i="70"/>
  <c r="A53" i="105"/>
  <c r="I44" i="84"/>
  <c r="I36" i="84"/>
  <c r="I28" i="84"/>
  <c r="I42" i="84"/>
  <c r="I34" i="84"/>
  <c r="I37" i="84"/>
  <c r="I31" i="84"/>
  <c r="I32" i="84"/>
  <c r="I41" i="84"/>
  <c r="I40" i="84"/>
  <c r="I35" i="84"/>
  <c r="J26" i="70"/>
  <c r="J29" i="70"/>
  <c r="J27" i="70"/>
  <c r="J28" i="70"/>
  <c r="I30" i="110"/>
  <c r="I27" i="110"/>
  <c r="I31" i="110"/>
  <c r="I33" i="110"/>
  <c r="I29" i="110"/>
  <c r="I32" i="110"/>
  <c r="I28" i="110"/>
  <c r="K32" i="70"/>
  <c r="C41" i="103"/>
  <c r="B41" i="103"/>
  <c r="A78" i="120"/>
  <c r="K29" i="68"/>
  <c r="D29" i="72"/>
  <c r="J29" i="72" s="1"/>
  <c r="J30" i="72" s="1"/>
  <c r="J29" i="71"/>
  <c r="J30" i="71" s="1"/>
  <c r="U36" i="127"/>
  <c r="C42" i="103"/>
  <c r="M46" i="103"/>
  <c r="L46" i="103"/>
  <c r="D110" i="123"/>
  <c r="E110" i="123"/>
  <c r="D33" i="84"/>
  <c r="J33" i="84" s="1"/>
  <c r="B80" i="77"/>
  <c r="A68" i="72"/>
  <c r="A60" i="84"/>
  <c r="B46" i="69"/>
  <c r="B69" i="77"/>
  <c r="A55" i="80"/>
  <c r="A68" i="74"/>
  <c r="A46" i="73"/>
  <c r="J26" i="78"/>
  <c r="J30" i="78"/>
  <c r="J29" i="78"/>
  <c r="I27" i="72"/>
  <c r="I28" i="72"/>
  <c r="I26" i="72"/>
  <c r="I27" i="73"/>
  <c r="I26" i="73"/>
  <c r="I28" i="73"/>
  <c r="O50" i="117"/>
  <c r="J44" i="84"/>
  <c r="A75" i="105"/>
  <c r="A90" i="74"/>
  <c r="L28" i="77"/>
  <c r="K30" i="77"/>
  <c r="E27" i="77"/>
  <c r="K27" i="77" s="1"/>
  <c r="E30" i="69"/>
  <c r="A79" i="73"/>
  <c r="A45" i="120"/>
  <c r="B47" i="70"/>
  <c r="A57" i="73"/>
  <c r="J26" i="74"/>
  <c r="M47" i="103"/>
  <c r="L47" i="103"/>
  <c r="B69" i="78"/>
  <c r="A67" i="82"/>
  <c r="D88" i="123"/>
  <c r="E88" i="123"/>
  <c r="A45" i="82"/>
  <c r="J35" i="68"/>
  <c r="L31" i="78"/>
  <c r="K33" i="86"/>
  <c r="I32" i="86"/>
  <c r="I30" i="86"/>
  <c r="I28" i="86"/>
  <c r="I27" i="86"/>
  <c r="I29" i="86"/>
  <c r="I35" i="86"/>
  <c r="I28" i="120"/>
  <c r="I26" i="120"/>
  <c r="I27" i="120"/>
  <c r="I26" i="80"/>
  <c r="I30" i="111"/>
  <c r="I29" i="111"/>
  <c r="I31" i="111"/>
  <c r="I28" i="111"/>
  <c r="K28" i="69"/>
  <c r="K30" i="69" s="1"/>
  <c r="J30" i="74"/>
  <c r="J46" i="92"/>
  <c r="K46" i="92"/>
  <c r="B91" i="77"/>
  <c r="B91" i="78"/>
  <c r="A89" i="82"/>
  <c r="J32" i="68"/>
  <c r="J34" i="84"/>
  <c r="E27" i="78"/>
  <c r="C43" i="103"/>
  <c r="J44" i="92"/>
  <c r="K44" i="92"/>
  <c r="A68" i="71"/>
  <c r="E28" i="68"/>
  <c r="A46" i="71"/>
  <c r="A44" i="80"/>
  <c r="L27" i="77"/>
  <c r="D30" i="71"/>
  <c r="A68" i="73"/>
  <c r="J26" i="68"/>
  <c r="I28" i="105"/>
  <c r="I27" i="105"/>
  <c r="I26" i="105"/>
  <c r="I27" i="82"/>
  <c r="I28" i="82"/>
  <c r="I26" i="82"/>
  <c r="B80" i="70"/>
  <c r="A90" i="73"/>
  <c r="J30" i="110"/>
  <c r="E28" i="78"/>
  <c r="J29" i="111"/>
  <c r="J32" i="111" s="1"/>
  <c r="I30" i="124" l="1"/>
  <c r="K25" i="124"/>
  <c r="D44" i="127"/>
  <c r="G44" i="127"/>
  <c r="F44" i="127"/>
  <c r="E44" i="127"/>
  <c r="C44" i="127"/>
  <c r="B44" i="127"/>
  <c r="R35" i="127"/>
  <c r="L31" i="77"/>
  <c r="D28" i="78"/>
  <c r="J28" i="78" s="1"/>
  <c r="C28" i="80"/>
  <c r="D43" i="84"/>
  <c r="J43" i="84" s="1"/>
  <c r="D28" i="77"/>
  <c r="J28" i="77" s="1"/>
  <c r="C30" i="104"/>
  <c r="J43" i="103"/>
  <c r="C38" i="84"/>
  <c r="I38" i="84" s="1"/>
  <c r="C29" i="84"/>
  <c r="I29" i="84" s="1"/>
  <c r="I29" i="73"/>
  <c r="J44" i="103"/>
  <c r="J42" i="103"/>
  <c r="I34" i="110"/>
  <c r="I29" i="82"/>
  <c r="I29" i="120"/>
  <c r="A43" i="80"/>
  <c r="K28" i="68"/>
  <c r="B57" i="77"/>
  <c r="A45" i="71"/>
  <c r="A59" i="84"/>
  <c r="B59" i="75"/>
  <c r="A56" i="74"/>
  <c r="A66" i="120"/>
  <c r="B68" i="70"/>
  <c r="B81" i="75"/>
  <c r="B45" i="69"/>
  <c r="D109" i="123"/>
  <c r="E109" i="123"/>
  <c r="M42" i="103"/>
  <c r="L42" i="103"/>
  <c r="D30" i="70"/>
  <c r="J30" i="70" s="1"/>
  <c r="J31" i="70" s="1"/>
  <c r="D98" i="123"/>
  <c r="E98" i="123"/>
  <c r="E25" i="104"/>
  <c r="A45" i="73"/>
  <c r="C30" i="71"/>
  <c r="A78" i="72"/>
  <c r="C38" i="103"/>
  <c r="B57" i="70"/>
  <c r="C37" i="103"/>
  <c r="B37" i="103"/>
  <c r="A81" i="84"/>
  <c r="A67" i="71"/>
  <c r="A65" i="80"/>
  <c r="A48" i="68"/>
  <c r="I30" i="71"/>
  <c r="M43" i="103"/>
  <c r="L43" i="103"/>
  <c r="C29" i="72"/>
  <c r="I29" i="72" s="1"/>
  <c r="I30" i="72" s="1"/>
  <c r="L41" i="103"/>
  <c r="M41" i="103"/>
  <c r="C39" i="92"/>
  <c r="K40" i="92"/>
  <c r="J40" i="92"/>
  <c r="H76" i="36"/>
  <c r="I76" i="36"/>
  <c r="B90" i="77"/>
  <c r="A88" i="82"/>
  <c r="C29" i="68"/>
  <c r="I29" i="68" s="1"/>
  <c r="C38" i="92"/>
  <c r="B68" i="77"/>
  <c r="A67" i="74"/>
  <c r="J30" i="69"/>
  <c r="D27" i="78"/>
  <c r="J27" i="78" s="1"/>
  <c r="K27" i="78"/>
  <c r="H109" i="36"/>
  <c r="K109" i="36"/>
  <c r="I109" i="36"/>
  <c r="J109" i="36"/>
  <c r="J41" i="103"/>
  <c r="C33" i="84"/>
  <c r="C40" i="103"/>
  <c r="J29" i="82"/>
  <c r="K31" i="77"/>
  <c r="A81" i="68"/>
  <c r="A89" i="74"/>
  <c r="C39" i="103"/>
  <c r="B70" i="75"/>
  <c r="K41" i="92"/>
  <c r="J41" i="92"/>
  <c r="B48" i="75"/>
  <c r="H98" i="36"/>
  <c r="J98" i="36"/>
  <c r="K98" i="36"/>
  <c r="I98" i="36"/>
  <c r="B90" i="78"/>
  <c r="A89" i="73"/>
  <c r="B68" i="78"/>
  <c r="A66" i="82"/>
  <c r="D28" i="68"/>
  <c r="B79" i="77"/>
  <c r="I30" i="84"/>
  <c r="K42" i="92"/>
  <c r="J42" i="92"/>
  <c r="K31" i="70"/>
  <c r="B46" i="77"/>
  <c r="O38" i="117"/>
  <c r="A92" i="84"/>
  <c r="B78" i="69"/>
  <c r="B92" i="75"/>
  <c r="K43" i="92"/>
  <c r="J43" i="92"/>
  <c r="D27" i="77"/>
  <c r="J27" i="77" s="1"/>
  <c r="A59" i="68"/>
  <c r="A67" i="73"/>
  <c r="I32" i="111"/>
  <c r="B79" i="78"/>
  <c r="A78" i="73"/>
  <c r="B31" i="113"/>
  <c r="O60" i="117"/>
  <c r="B46" i="78"/>
  <c r="U35" i="127"/>
  <c r="A42" i="127"/>
  <c r="H31" i="83"/>
  <c r="M44" i="103"/>
  <c r="L44" i="103"/>
  <c r="B79" i="70"/>
  <c r="A76" i="80"/>
  <c r="E76" i="123"/>
  <c r="D76" i="123"/>
  <c r="E87" i="123"/>
  <c r="D87" i="123"/>
  <c r="A70" i="84"/>
  <c r="B56" i="69"/>
  <c r="A67" i="72"/>
  <c r="A78" i="74"/>
  <c r="A70" i="68"/>
  <c r="A77" i="82"/>
  <c r="A44" i="120"/>
  <c r="A41" i="105"/>
  <c r="A55" i="82"/>
  <c r="C33" i="86"/>
  <c r="I33" i="86" s="1"/>
  <c r="B37" i="75"/>
  <c r="D120" i="123"/>
  <c r="E120" i="123"/>
  <c r="D30" i="69"/>
  <c r="A44" i="82"/>
  <c r="N35" i="127"/>
  <c r="I87" i="36"/>
  <c r="K87" i="36"/>
  <c r="J87" i="36"/>
  <c r="H87" i="36"/>
  <c r="A77" i="120"/>
  <c r="A78" i="71"/>
  <c r="A55" i="120"/>
  <c r="A56" i="72"/>
  <c r="B46" i="70"/>
  <c r="A45" i="72"/>
  <c r="A63" i="105"/>
  <c r="B67" i="69"/>
  <c r="B57" i="78"/>
  <c r="A56" i="73"/>
  <c r="C29" i="120"/>
  <c r="C34" i="86"/>
  <c r="I34" i="86" s="1"/>
  <c r="K28" i="78"/>
  <c r="B36" i="92"/>
  <c r="C36" i="92"/>
  <c r="O49" i="117"/>
  <c r="A45" i="74"/>
  <c r="I39" i="84"/>
  <c r="A74" i="105"/>
  <c r="J34" i="110"/>
  <c r="C37" i="92"/>
  <c r="I27" i="80"/>
  <c r="I28" i="80" s="1"/>
  <c r="J38" i="84"/>
  <c r="A52" i="105"/>
  <c r="A56" i="71"/>
  <c r="A54" i="80"/>
  <c r="I31" i="86"/>
  <c r="J30" i="124" l="1"/>
  <c r="L25" i="124"/>
  <c r="E43" i="127"/>
  <c r="G43" i="127"/>
  <c r="F43" i="127"/>
  <c r="C43" i="127"/>
  <c r="B43" i="127"/>
  <c r="H43" i="127"/>
  <c r="D43" i="127"/>
  <c r="C43" i="84"/>
  <c r="I43" i="84" s="1"/>
  <c r="J31" i="78"/>
  <c r="C28" i="68"/>
  <c r="I28" i="68" s="1"/>
  <c r="N34" i="127"/>
  <c r="J31" i="77"/>
  <c r="O48" i="117"/>
  <c r="J40" i="103"/>
  <c r="J39" i="103"/>
  <c r="J38" i="103"/>
  <c r="C34" i="103"/>
  <c r="D86" i="123"/>
  <c r="E86" i="123"/>
  <c r="A44" i="73"/>
  <c r="A55" i="71"/>
  <c r="C31" i="92"/>
  <c r="A69" i="68"/>
  <c r="L40" i="103"/>
  <c r="M40" i="103"/>
  <c r="A40" i="105"/>
  <c r="B78" i="70"/>
  <c r="A77" i="72"/>
  <c r="B78" i="77"/>
  <c r="B66" i="69"/>
  <c r="K31" i="78"/>
  <c r="L37" i="103"/>
  <c r="M37" i="103"/>
  <c r="D119" i="123"/>
  <c r="E119" i="123"/>
  <c r="B89" i="77"/>
  <c r="A77" i="71"/>
  <c r="A75" i="80"/>
  <c r="C34" i="92"/>
  <c r="B47" i="75"/>
  <c r="D97" i="123"/>
  <c r="E97" i="123"/>
  <c r="D52" i="123"/>
  <c r="I33" i="84"/>
  <c r="D108" i="123"/>
  <c r="E108" i="123"/>
  <c r="A51" i="105"/>
  <c r="B69" i="75"/>
  <c r="A66" i="74"/>
  <c r="C35" i="92"/>
  <c r="A65" i="120"/>
  <c r="A64" i="80"/>
  <c r="A54" i="82"/>
  <c r="C112" i="112"/>
  <c r="D112" i="112"/>
  <c r="F52" i="112"/>
  <c r="G52" i="112" s="1"/>
  <c r="D40" i="112"/>
  <c r="D52" i="112"/>
  <c r="F100" i="112"/>
  <c r="G100" i="112" s="1"/>
  <c r="C100" i="112"/>
  <c r="D76" i="112"/>
  <c r="D100" i="112"/>
  <c r="C76" i="112"/>
  <c r="C88" i="112"/>
  <c r="D88" i="112"/>
  <c r="F64" i="112"/>
  <c r="G64" i="112" s="1"/>
  <c r="D64" i="112"/>
  <c r="F112" i="112"/>
  <c r="G112" i="112" s="1"/>
  <c r="C52" i="112"/>
  <c r="C64" i="112"/>
  <c r="F40" i="112"/>
  <c r="G40" i="112" s="1"/>
  <c r="F88" i="112"/>
  <c r="G88" i="112" s="1"/>
  <c r="F76" i="112"/>
  <c r="G76" i="112" s="1"/>
  <c r="C40" i="112"/>
  <c r="A91" i="84"/>
  <c r="C35" i="103"/>
  <c r="A54" i="120"/>
  <c r="U34" i="127"/>
  <c r="R34" i="127"/>
  <c r="B67" i="78"/>
  <c r="A65" i="82"/>
  <c r="C36" i="103"/>
  <c r="A80" i="84"/>
  <c r="A66" i="72"/>
  <c r="B56" i="78"/>
  <c r="A55" i="74"/>
  <c r="B36" i="75"/>
  <c r="L38" i="103"/>
  <c r="M38" i="103"/>
  <c r="A73" i="105"/>
  <c r="A88" i="74"/>
  <c r="H75" i="36"/>
  <c r="I75" i="36"/>
  <c r="H64" i="36"/>
  <c r="I64" i="36"/>
  <c r="B45" i="77"/>
  <c r="K36" i="92"/>
  <c r="J36" i="92"/>
  <c r="B45" i="78"/>
  <c r="B56" i="70"/>
  <c r="A66" i="73"/>
  <c r="A62" i="105"/>
  <c r="A77" i="74"/>
  <c r="A58" i="84"/>
  <c r="B45" i="70"/>
  <c r="A55" i="73"/>
  <c r="C32" i="92"/>
  <c r="B32" i="92"/>
  <c r="E75" i="123"/>
  <c r="D75" i="123"/>
  <c r="D112" i="15"/>
  <c r="C40" i="15"/>
  <c r="C112" i="15"/>
  <c r="D100" i="15"/>
  <c r="C64" i="15"/>
  <c r="D88" i="15"/>
  <c r="D52" i="15"/>
  <c r="C100" i="15"/>
  <c r="D64" i="15"/>
  <c r="C52" i="15"/>
  <c r="C88" i="15"/>
  <c r="D40" i="15"/>
  <c r="D76" i="15"/>
  <c r="C76" i="15"/>
  <c r="C40" i="38"/>
  <c r="D52" i="38"/>
  <c r="D40" i="38"/>
  <c r="C100" i="38"/>
  <c r="D100" i="38"/>
  <c r="C88" i="38"/>
  <c r="C64" i="38"/>
  <c r="D88" i="38"/>
  <c r="C52" i="38"/>
  <c r="D64" i="38"/>
  <c r="C76" i="38"/>
  <c r="D112" i="38"/>
  <c r="D76" i="38"/>
  <c r="C112" i="38"/>
  <c r="B89" i="78"/>
  <c r="A88" i="73"/>
  <c r="K37" i="92"/>
  <c r="J37" i="92"/>
  <c r="C33" i="92"/>
  <c r="D64" i="123"/>
  <c r="E64" i="123"/>
  <c r="A44" i="74"/>
  <c r="A69" i="84"/>
  <c r="A58" i="68"/>
  <c r="J97" i="36"/>
  <c r="K97" i="36"/>
  <c r="I97" i="36"/>
  <c r="H97" i="36"/>
  <c r="B67" i="70"/>
  <c r="A76" i="82"/>
  <c r="A44" i="71"/>
  <c r="B58" i="75"/>
  <c r="D76" i="107"/>
  <c r="D88" i="107"/>
  <c r="C64" i="107"/>
  <c r="D52" i="107"/>
  <c r="D64" i="107"/>
  <c r="C112" i="107"/>
  <c r="C40" i="107"/>
  <c r="C76" i="107"/>
  <c r="C88" i="107"/>
  <c r="C52" i="107"/>
  <c r="D100" i="107"/>
  <c r="D40" i="107"/>
  <c r="D112" i="107"/>
  <c r="C100" i="107"/>
  <c r="A80" i="68"/>
  <c r="A87" i="82"/>
  <c r="J28" i="68"/>
  <c r="J86" i="36"/>
  <c r="H86" i="36"/>
  <c r="K86" i="36"/>
  <c r="I86" i="36"/>
  <c r="A43" i="82"/>
  <c r="O37" i="117"/>
  <c r="O59" i="117"/>
  <c r="B55" i="69"/>
  <c r="A55" i="72"/>
  <c r="H30" i="83"/>
  <c r="J108" i="36"/>
  <c r="I108" i="36"/>
  <c r="H108" i="36"/>
  <c r="K108" i="36"/>
  <c r="L39" i="103"/>
  <c r="M39" i="103"/>
  <c r="B78" i="78"/>
  <c r="A77" i="73"/>
  <c r="A43" i="120"/>
  <c r="A47" i="68"/>
  <c r="A44" i="72"/>
  <c r="B77" i="69"/>
  <c r="F25" i="104"/>
  <c r="B67" i="77"/>
  <c r="A53" i="80"/>
  <c r="A66" i="71"/>
  <c r="B80" i="75"/>
  <c r="B56" i="77"/>
  <c r="B44" i="69"/>
  <c r="A42" i="80"/>
  <c r="K38" i="92"/>
  <c r="J38" i="92"/>
  <c r="C33" i="103"/>
  <c r="B33" i="103"/>
  <c r="K39" i="92"/>
  <c r="J39" i="92"/>
  <c r="D52" i="106"/>
  <c r="D76" i="106"/>
  <c r="C88" i="106"/>
  <c r="C76" i="106"/>
  <c r="D100" i="106"/>
  <c r="D112" i="106"/>
  <c r="D40" i="106"/>
  <c r="D88" i="106"/>
  <c r="C40" i="106"/>
  <c r="C112" i="106"/>
  <c r="C52" i="106"/>
  <c r="C64" i="106"/>
  <c r="D64" i="106"/>
  <c r="C100" i="106"/>
  <c r="J37" i="103"/>
  <c r="A76" i="120"/>
  <c r="B91" i="75"/>
  <c r="D30" i="104"/>
  <c r="K30" i="124" l="1"/>
  <c r="M25" i="124"/>
  <c r="G42" i="127"/>
  <c r="D42" i="127"/>
  <c r="E88" i="15"/>
  <c r="B42" i="127"/>
  <c r="C42" i="127"/>
  <c r="F42" i="127"/>
  <c r="E42" i="127"/>
  <c r="H42" i="127"/>
  <c r="E88" i="106"/>
  <c r="E88" i="38"/>
  <c r="E30" i="104"/>
  <c r="E40" i="38"/>
  <c r="E112" i="15"/>
  <c r="E76" i="15"/>
  <c r="E100" i="106"/>
  <c r="E64" i="15"/>
  <c r="E64" i="107"/>
  <c r="E88" i="112"/>
  <c r="E40" i="107"/>
  <c r="J35" i="103"/>
  <c r="E100" i="107"/>
  <c r="E100" i="15"/>
  <c r="E76" i="112"/>
  <c r="O47" i="117"/>
  <c r="E112" i="106"/>
  <c r="K85" i="36"/>
  <c r="E64" i="106"/>
  <c r="E112" i="38"/>
  <c r="E100" i="38"/>
  <c r="E52" i="123"/>
  <c r="E112" i="107"/>
  <c r="E40" i="112"/>
  <c r="D75" i="106"/>
  <c r="D63" i="106"/>
  <c r="D87" i="106"/>
  <c r="C87" i="106"/>
  <c r="D51" i="106"/>
  <c r="C63" i="106"/>
  <c r="D99" i="106"/>
  <c r="D39" i="106"/>
  <c r="C99" i="106"/>
  <c r="C51" i="106"/>
  <c r="C75" i="106"/>
  <c r="C111" i="106"/>
  <c r="C39" i="106"/>
  <c r="D111" i="106"/>
  <c r="A79" i="84"/>
  <c r="B66" i="70"/>
  <c r="A76" i="73"/>
  <c r="A50" i="105"/>
  <c r="B55" i="70"/>
  <c r="A54" i="72"/>
  <c r="A86" i="82"/>
  <c r="B55" i="77"/>
  <c r="A54" i="73"/>
  <c r="M35" i="103"/>
  <c r="L35" i="103"/>
  <c r="C29" i="92"/>
  <c r="K33" i="92"/>
  <c r="J33" i="92"/>
  <c r="A54" i="71"/>
  <c r="B88" i="78"/>
  <c r="A87" i="74"/>
  <c r="B55" i="78"/>
  <c r="B57" i="75"/>
  <c r="A53" i="82"/>
  <c r="C29" i="103"/>
  <c r="B29" i="103"/>
  <c r="K34" i="92"/>
  <c r="J34" i="92"/>
  <c r="D85" i="123"/>
  <c r="E85" i="123"/>
  <c r="B44" i="77"/>
  <c r="M34" i="103"/>
  <c r="L34" i="103"/>
  <c r="J107" i="36"/>
  <c r="I107" i="36"/>
  <c r="K107" i="36"/>
  <c r="H107" i="36"/>
  <c r="E40" i="106"/>
  <c r="B35" i="75"/>
  <c r="A64" i="120"/>
  <c r="A68" i="68"/>
  <c r="A65" i="72"/>
  <c r="E40" i="15"/>
  <c r="K32" i="92"/>
  <c r="J32" i="92"/>
  <c r="A68" i="84"/>
  <c r="B77" i="70"/>
  <c r="A76" i="72"/>
  <c r="A87" i="73"/>
  <c r="M36" i="103"/>
  <c r="L36" i="103"/>
  <c r="J85" i="36"/>
  <c r="I85" i="36"/>
  <c r="H85" i="36"/>
  <c r="E112" i="112"/>
  <c r="A42" i="82"/>
  <c r="D74" i="123"/>
  <c r="E74" i="123"/>
  <c r="J33" i="103"/>
  <c r="O58" i="117"/>
  <c r="I74" i="36"/>
  <c r="H74" i="36"/>
  <c r="E52" i="107"/>
  <c r="E88" i="107"/>
  <c r="E107" i="123"/>
  <c r="D107" i="123"/>
  <c r="B65" i="69"/>
  <c r="B79" i="75"/>
  <c r="E76" i="38"/>
  <c r="B66" i="77"/>
  <c r="B68" i="75"/>
  <c r="A65" i="74"/>
  <c r="A79" i="68"/>
  <c r="A39" i="105"/>
  <c r="B44" i="70"/>
  <c r="E100" i="112"/>
  <c r="C30" i="92"/>
  <c r="B44" i="78"/>
  <c r="A43" i="74"/>
  <c r="H52" i="36"/>
  <c r="I52" i="36"/>
  <c r="M33" i="103"/>
  <c r="L33" i="103"/>
  <c r="U33" i="127"/>
  <c r="R33" i="127"/>
  <c r="D99" i="112"/>
  <c r="C99" i="112"/>
  <c r="C63" i="112"/>
  <c r="D75" i="112"/>
  <c r="C51" i="112"/>
  <c r="F99" i="112"/>
  <c r="G99" i="112" s="1"/>
  <c r="F111" i="112"/>
  <c r="G111" i="112" s="1"/>
  <c r="F75" i="112"/>
  <c r="G75" i="112" s="1"/>
  <c r="F51" i="112"/>
  <c r="G51" i="112" s="1"/>
  <c r="F87" i="112"/>
  <c r="G87" i="112" s="1"/>
  <c r="D39" i="112"/>
  <c r="D63" i="112"/>
  <c r="D111" i="112"/>
  <c r="C75" i="112"/>
  <c r="F39" i="112"/>
  <c r="G39" i="112" s="1"/>
  <c r="C111" i="112"/>
  <c r="C39" i="112"/>
  <c r="D87" i="112"/>
  <c r="C87" i="112"/>
  <c r="D51" i="112"/>
  <c r="F63" i="112"/>
  <c r="G63" i="112" s="1"/>
  <c r="E76" i="107"/>
  <c r="I63" i="36"/>
  <c r="H63" i="36"/>
  <c r="C30" i="103"/>
  <c r="E118" i="123"/>
  <c r="D118" i="123"/>
  <c r="A61" i="105"/>
  <c r="B66" i="78"/>
  <c r="A64" i="82"/>
  <c r="A75" i="120"/>
  <c r="B76" i="69"/>
  <c r="A74" i="80"/>
  <c r="J36" i="103"/>
  <c r="A43" i="71"/>
  <c r="K96" i="36"/>
  <c r="H96" i="36"/>
  <c r="I96" i="36"/>
  <c r="J96" i="36"/>
  <c r="A57" i="68"/>
  <c r="A72" i="105"/>
  <c r="B90" i="75"/>
  <c r="A57" i="84"/>
  <c r="A46" i="68"/>
  <c r="A41" i="80"/>
  <c r="C31" i="103"/>
  <c r="N33" i="127"/>
  <c r="G87" i="108"/>
  <c r="H111" i="108"/>
  <c r="H39" i="108"/>
  <c r="G75" i="108"/>
  <c r="H63" i="108"/>
  <c r="G111" i="108"/>
  <c r="H75" i="108"/>
  <c r="H51" i="108"/>
  <c r="H87" i="108"/>
  <c r="K87" i="108" s="1"/>
  <c r="G51" i="108"/>
  <c r="G63" i="108"/>
  <c r="G99" i="108"/>
  <c r="G39" i="108"/>
  <c r="H99" i="108"/>
  <c r="C99" i="107"/>
  <c r="C63" i="107"/>
  <c r="D63" i="107"/>
  <c r="D39" i="107"/>
  <c r="D111" i="107"/>
  <c r="D99" i="107"/>
  <c r="C87" i="107"/>
  <c r="D75" i="107"/>
  <c r="C51" i="107"/>
  <c r="C75" i="107"/>
  <c r="D87" i="107"/>
  <c r="C39" i="107"/>
  <c r="D51" i="107"/>
  <c r="C111" i="107"/>
  <c r="B77" i="77"/>
  <c r="A63" i="80"/>
  <c r="A76" i="74"/>
  <c r="E64" i="38"/>
  <c r="A53" i="120"/>
  <c r="B54" i="69"/>
  <c r="A65" i="73"/>
  <c r="A90" i="84"/>
  <c r="D117" i="123"/>
  <c r="D96" i="123"/>
  <c r="E96" i="123"/>
  <c r="B43" i="69"/>
  <c r="A54" i="74"/>
  <c r="E64" i="112"/>
  <c r="K35" i="92"/>
  <c r="J35" i="92"/>
  <c r="E63" i="123"/>
  <c r="D63" i="123"/>
  <c r="B46" i="75"/>
  <c r="C32" i="103"/>
  <c r="H29" i="83"/>
  <c r="G25" i="104"/>
  <c r="D99" i="15"/>
  <c r="D87" i="15"/>
  <c r="C75" i="15"/>
  <c r="C87" i="15"/>
  <c r="D39" i="15"/>
  <c r="C51" i="15"/>
  <c r="D75" i="15"/>
  <c r="D111" i="15"/>
  <c r="C39" i="15"/>
  <c r="D63" i="15"/>
  <c r="C99" i="15"/>
  <c r="D51" i="15"/>
  <c r="C111" i="15"/>
  <c r="C63" i="15"/>
  <c r="C99" i="38"/>
  <c r="C39" i="38"/>
  <c r="C63" i="38"/>
  <c r="D39" i="38"/>
  <c r="C51" i="38"/>
  <c r="D51" i="38"/>
  <c r="D111" i="38"/>
  <c r="D99" i="38"/>
  <c r="C111" i="38"/>
  <c r="D75" i="38"/>
  <c r="C87" i="38"/>
  <c r="D87" i="38"/>
  <c r="C75" i="38"/>
  <c r="D63" i="38"/>
  <c r="E52" i="106"/>
  <c r="E76" i="106"/>
  <c r="E111" i="108"/>
  <c r="E87" i="108"/>
  <c r="E51" i="108"/>
  <c r="F39" i="108"/>
  <c r="E75" i="108"/>
  <c r="F99" i="108"/>
  <c r="F87" i="108"/>
  <c r="F63" i="108"/>
  <c r="F51" i="108"/>
  <c r="F111" i="108"/>
  <c r="F75" i="108"/>
  <c r="E99" i="108"/>
  <c r="E63" i="108"/>
  <c r="E39" i="108"/>
  <c r="B77" i="78"/>
  <c r="A65" i="71"/>
  <c r="A75" i="82"/>
  <c r="E52" i="38"/>
  <c r="E52" i="15"/>
  <c r="A52" i="80"/>
  <c r="B88" i="77"/>
  <c r="A76" i="71"/>
  <c r="A42" i="120"/>
  <c r="A43" i="72"/>
  <c r="C28" i="92"/>
  <c r="B28" i="92"/>
  <c r="E52" i="112"/>
  <c r="O36" i="117"/>
  <c r="A43" i="73"/>
  <c r="J34" i="103"/>
  <c r="L30" i="124" l="1"/>
  <c r="N25" i="124"/>
  <c r="J29" i="103"/>
  <c r="E87" i="38"/>
  <c r="E75" i="106"/>
  <c r="K99" i="108"/>
  <c r="E99" i="38"/>
  <c r="J31" i="103"/>
  <c r="K63" i="108"/>
  <c r="E39" i="38"/>
  <c r="E87" i="15"/>
  <c r="I51" i="108"/>
  <c r="E75" i="107"/>
  <c r="E111" i="15"/>
  <c r="E111" i="106"/>
  <c r="O57" i="117"/>
  <c r="E99" i="107"/>
  <c r="O35" i="117"/>
  <c r="E39" i="15"/>
  <c r="I39" i="108"/>
  <c r="I99" i="108"/>
  <c r="E39" i="112"/>
  <c r="E63" i="15"/>
  <c r="F30" i="104"/>
  <c r="E99" i="112"/>
  <c r="I75" i="108"/>
  <c r="K51" i="108"/>
  <c r="E63" i="106"/>
  <c r="I111" i="108"/>
  <c r="E75" i="38"/>
  <c r="E51" i="106"/>
  <c r="E75" i="15"/>
  <c r="J32" i="103"/>
  <c r="D61" i="123"/>
  <c r="J99" i="108"/>
  <c r="J75" i="108"/>
  <c r="H73" i="36"/>
  <c r="I73" i="36"/>
  <c r="A38" i="105"/>
  <c r="A67" i="68"/>
  <c r="A75" i="73"/>
  <c r="B45" i="75"/>
  <c r="A42" i="73"/>
  <c r="B87" i="78"/>
  <c r="A73" i="80"/>
  <c r="N32" i="127"/>
  <c r="E117" i="123"/>
  <c r="B65" i="77"/>
  <c r="B54" i="70"/>
  <c r="A51" i="80"/>
  <c r="E111" i="107"/>
  <c r="J63" i="108"/>
  <c r="K39" i="108"/>
  <c r="J84" i="36"/>
  <c r="K84" i="36"/>
  <c r="I84" i="36"/>
  <c r="H84" i="36"/>
  <c r="H62" i="36"/>
  <c r="I62" i="36"/>
  <c r="B54" i="78"/>
  <c r="A52" i="82"/>
  <c r="M30" i="103"/>
  <c r="L30" i="103"/>
  <c r="D84" i="123"/>
  <c r="E84" i="123"/>
  <c r="A78" i="84"/>
  <c r="B64" i="69"/>
  <c r="A62" i="80"/>
  <c r="A71" i="105"/>
  <c r="A78" i="68"/>
  <c r="A75" i="72"/>
  <c r="U32" i="127"/>
  <c r="E39" i="106"/>
  <c r="K28" i="92"/>
  <c r="J28" i="92"/>
  <c r="E111" i="38"/>
  <c r="A67" i="84"/>
  <c r="B67" i="75"/>
  <c r="A53" i="72"/>
  <c r="E39" i="107"/>
  <c r="J51" i="108"/>
  <c r="K111" i="108"/>
  <c r="A45" i="68"/>
  <c r="B56" i="75"/>
  <c r="A53" i="73"/>
  <c r="E111" i="112"/>
  <c r="A63" i="120"/>
  <c r="B78" i="75"/>
  <c r="A74" i="120"/>
  <c r="B89" i="75"/>
  <c r="E87" i="106"/>
  <c r="D86" i="112"/>
  <c r="F38" i="112"/>
  <c r="G38" i="112" s="1"/>
  <c r="F74" i="112"/>
  <c r="G74" i="112" s="1"/>
  <c r="D62" i="112"/>
  <c r="D50" i="112"/>
  <c r="C98" i="112"/>
  <c r="C74" i="112"/>
  <c r="F98" i="112"/>
  <c r="G98" i="112" s="1"/>
  <c r="C38" i="112"/>
  <c r="C62" i="112"/>
  <c r="D38" i="112"/>
  <c r="F50" i="112"/>
  <c r="G50" i="112" s="1"/>
  <c r="C110" i="112"/>
  <c r="F62" i="112"/>
  <c r="G62" i="112" s="1"/>
  <c r="D74" i="112"/>
  <c r="F110" i="112"/>
  <c r="G110" i="112" s="1"/>
  <c r="C86" i="112"/>
  <c r="D110" i="112"/>
  <c r="D98" i="112"/>
  <c r="F86" i="112"/>
  <c r="G86" i="112" s="1"/>
  <c r="C50" i="112"/>
  <c r="F110" i="108"/>
  <c r="F38" i="108"/>
  <c r="F74" i="108"/>
  <c r="F50" i="108"/>
  <c r="F86" i="108"/>
  <c r="E62" i="108"/>
  <c r="E110" i="108"/>
  <c r="F62" i="108"/>
  <c r="E86" i="108"/>
  <c r="E38" i="108"/>
  <c r="F98" i="108"/>
  <c r="E74" i="108"/>
  <c r="E98" i="108"/>
  <c r="E50" i="108"/>
  <c r="I63" i="108"/>
  <c r="E63" i="38"/>
  <c r="E51" i="15"/>
  <c r="C62" i="15"/>
  <c r="D38" i="15"/>
  <c r="D110" i="15"/>
  <c r="D50" i="15"/>
  <c r="C50" i="15"/>
  <c r="C38" i="15"/>
  <c r="C110" i="15"/>
  <c r="D86" i="15"/>
  <c r="D98" i="15"/>
  <c r="C86" i="15"/>
  <c r="D62" i="15"/>
  <c r="C74" i="15"/>
  <c r="D74" i="15"/>
  <c r="C74" i="38"/>
  <c r="D98" i="38"/>
  <c r="C110" i="38"/>
  <c r="D110" i="38"/>
  <c r="D74" i="38"/>
  <c r="C50" i="38"/>
  <c r="C98" i="38"/>
  <c r="D62" i="38"/>
  <c r="C38" i="38"/>
  <c r="C86" i="38"/>
  <c r="D38" i="38"/>
  <c r="C62" i="38"/>
  <c r="D86" i="38"/>
  <c r="D50" i="38"/>
  <c r="G74" i="108"/>
  <c r="J74" i="108" s="1"/>
  <c r="G62" i="108"/>
  <c r="H86" i="108"/>
  <c r="G50" i="108"/>
  <c r="H74" i="108"/>
  <c r="G38" i="108"/>
  <c r="H50" i="108"/>
  <c r="G98" i="108"/>
  <c r="H62" i="108"/>
  <c r="G86" i="108"/>
  <c r="H38" i="108"/>
  <c r="H110" i="108"/>
  <c r="H98" i="108"/>
  <c r="G110" i="108"/>
  <c r="I87" i="108"/>
  <c r="E51" i="38"/>
  <c r="E99" i="15"/>
  <c r="D51" i="123"/>
  <c r="E51" i="123"/>
  <c r="A49" i="105"/>
  <c r="A53" i="71"/>
  <c r="E87" i="107"/>
  <c r="E63" i="107"/>
  <c r="J87" i="108"/>
  <c r="B43" i="70"/>
  <c r="A53" i="74"/>
  <c r="E51" i="112"/>
  <c r="E63" i="112"/>
  <c r="E75" i="112"/>
  <c r="H40" i="36"/>
  <c r="I40" i="36"/>
  <c r="A60" i="105"/>
  <c r="A64" i="71"/>
  <c r="A75" i="74"/>
  <c r="O46" i="117"/>
  <c r="A89" i="84"/>
  <c r="B76" i="70"/>
  <c r="D73" i="123"/>
  <c r="E73" i="123"/>
  <c r="C98" i="15"/>
  <c r="R32" i="127"/>
  <c r="B54" i="77"/>
  <c r="B42" i="69"/>
  <c r="J31" i="92"/>
  <c r="K31" i="92"/>
  <c r="K30" i="92"/>
  <c r="J30" i="92"/>
  <c r="B76" i="77"/>
  <c r="A64" i="72"/>
  <c r="B43" i="77"/>
  <c r="A75" i="71"/>
  <c r="E95" i="123"/>
  <c r="D95" i="123"/>
  <c r="C38" i="107"/>
  <c r="C62" i="107"/>
  <c r="D74" i="107"/>
  <c r="D50" i="107"/>
  <c r="D62" i="107"/>
  <c r="D86" i="107"/>
  <c r="C98" i="107"/>
  <c r="C50" i="107"/>
  <c r="C110" i="107"/>
  <c r="D98" i="107"/>
  <c r="D110" i="107"/>
  <c r="C86" i="107"/>
  <c r="D38" i="107"/>
  <c r="C74" i="107"/>
  <c r="M32" i="103"/>
  <c r="L32" i="103"/>
  <c r="A52" i="120"/>
  <c r="A56" i="68"/>
  <c r="A64" i="73"/>
  <c r="E51" i="107"/>
  <c r="K75" i="108"/>
  <c r="M31" i="103"/>
  <c r="L31" i="103"/>
  <c r="A41" i="120"/>
  <c r="A42" i="71"/>
  <c r="E106" i="123"/>
  <c r="D106" i="123"/>
  <c r="E87" i="112"/>
  <c r="B65" i="70"/>
  <c r="A74" i="82"/>
  <c r="B43" i="78"/>
  <c r="B87" i="77"/>
  <c r="A86" i="74"/>
  <c r="B34" i="75"/>
  <c r="B65" i="78"/>
  <c r="A64" i="74"/>
  <c r="C98" i="106"/>
  <c r="C38" i="106"/>
  <c r="D98" i="106"/>
  <c r="D38" i="106"/>
  <c r="D74" i="106"/>
  <c r="C50" i="106"/>
  <c r="D86" i="106"/>
  <c r="C74" i="106"/>
  <c r="D62" i="106"/>
  <c r="C86" i="106"/>
  <c r="D50" i="106"/>
  <c r="D110" i="106"/>
  <c r="C110" i="106"/>
  <c r="C62" i="106"/>
  <c r="K106" i="36"/>
  <c r="I106" i="36"/>
  <c r="J106" i="36"/>
  <c r="H106" i="36"/>
  <c r="B53" i="69"/>
  <c r="J111" i="108"/>
  <c r="A40" i="80"/>
  <c r="M29" i="103"/>
  <c r="L29" i="103"/>
  <c r="A42" i="74"/>
  <c r="B75" i="69"/>
  <c r="A86" i="73"/>
  <c r="K29" i="92"/>
  <c r="J29" i="92"/>
  <c r="I95" i="36"/>
  <c r="H95" i="36"/>
  <c r="K95" i="36"/>
  <c r="F61" i="108"/>
  <c r="H51" i="36"/>
  <c r="I51" i="36"/>
  <c r="D40" i="123"/>
  <c r="E40" i="123"/>
  <c r="A63" i="82"/>
  <c r="J39" i="108"/>
  <c r="D62" i="123"/>
  <c r="E62" i="123"/>
  <c r="A56" i="84"/>
  <c r="A42" i="72"/>
  <c r="J30" i="103"/>
  <c r="B76" i="78"/>
  <c r="A41" i="82"/>
  <c r="A85" i="82"/>
  <c r="J95" i="36"/>
  <c r="E99" i="106"/>
  <c r="M30" i="124" l="1"/>
  <c r="O25" i="124"/>
  <c r="E62" i="107"/>
  <c r="J98" i="108"/>
  <c r="N31" i="127"/>
  <c r="K62" i="108"/>
  <c r="E50" i="15"/>
  <c r="E50" i="38"/>
  <c r="E74" i="38"/>
  <c r="E38" i="15"/>
  <c r="E50" i="106"/>
  <c r="J110" i="108"/>
  <c r="E110" i="38"/>
  <c r="E38" i="107"/>
  <c r="E38" i="38"/>
  <c r="E62" i="112"/>
  <c r="E74" i="112"/>
  <c r="E62" i="106"/>
  <c r="E61" i="123"/>
  <c r="I74" i="108"/>
  <c r="E62" i="15"/>
  <c r="E110" i="106"/>
  <c r="E86" i="38"/>
  <c r="E98" i="112"/>
  <c r="E98" i="106"/>
  <c r="E86" i="107"/>
  <c r="E50" i="107"/>
  <c r="E110" i="112"/>
  <c r="O34" i="117"/>
  <c r="E98" i="107"/>
  <c r="J86" i="108"/>
  <c r="J62" i="108"/>
  <c r="E62" i="38"/>
  <c r="I50" i="108"/>
  <c r="R31" i="127"/>
  <c r="G49" i="108"/>
  <c r="G37" i="108"/>
  <c r="H109" i="108"/>
  <c r="H61" i="108"/>
  <c r="H97" i="108"/>
  <c r="H85" i="108"/>
  <c r="H37" i="108"/>
  <c r="G97" i="108"/>
  <c r="G73" i="108"/>
  <c r="H49" i="108"/>
  <c r="G61" i="108"/>
  <c r="J61" i="108" s="1"/>
  <c r="G85" i="108"/>
  <c r="G109" i="108"/>
  <c r="H73" i="108"/>
  <c r="B53" i="70"/>
  <c r="A52" i="72"/>
  <c r="A41" i="72"/>
  <c r="E74" i="107"/>
  <c r="A62" i="120"/>
  <c r="B63" i="69"/>
  <c r="C49" i="106"/>
  <c r="C85" i="106"/>
  <c r="C73" i="106"/>
  <c r="D49" i="106"/>
  <c r="C61" i="106"/>
  <c r="D73" i="106"/>
  <c r="D109" i="106"/>
  <c r="D85" i="106"/>
  <c r="D61" i="106"/>
  <c r="C97" i="106"/>
  <c r="D97" i="106"/>
  <c r="C109" i="106"/>
  <c r="C37" i="106"/>
  <c r="D37" i="106"/>
  <c r="G30" i="104"/>
  <c r="I98" i="108"/>
  <c r="E83" i="123"/>
  <c r="D83" i="123"/>
  <c r="A70" i="105"/>
  <c r="A84" i="82"/>
  <c r="B86" i="78"/>
  <c r="A85" i="74"/>
  <c r="A55" i="68"/>
  <c r="E86" i="106"/>
  <c r="A59" i="105"/>
  <c r="A74" i="74"/>
  <c r="I38" i="108"/>
  <c r="H105" i="36"/>
  <c r="I105" i="36"/>
  <c r="J105" i="36"/>
  <c r="K105" i="36"/>
  <c r="A74" i="71"/>
  <c r="B88" i="75"/>
  <c r="A77" i="68"/>
  <c r="B64" i="77"/>
  <c r="B52" i="69"/>
  <c r="A50" i="80"/>
  <c r="B41" i="69"/>
  <c r="E110" i="107"/>
  <c r="B75" i="78"/>
  <c r="A73" i="82"/>
  <c r="K38" i="108"/>
  <c r="J38" i="108"/>
  <c r="E98" i="15"/>
  <c r="O56" i="117"/>
  <c r="A51" i="120"/>
  <c r="E39" i="123"/>
  <c r="D39" i="123"/>
  <c r="E74" i="106"/>
  <c r="B53" i="77"/>
  <c r="A52" i="74"/>
  <c r="A63" i="71"/>
  <c r="A63" i="72"/>
  <c r="A74" i="73"/>
  <c r="D37" i="112"/>
  <c r="F37" i="112"/>
  <c r="G37" i="112" s="1"/>
  <c r="D85" i="112"/>
  <c r="F49" i="112"/>
  <c r="G49" i="112" s="1"/>
  <c r="C85" i="112"/>
  <c r="C37" i="112"/>
  <c r="D61" i="112"/>
  <c r="D49" i="112"/>
  <c r="F73" i="112"/>
  <c r="G73" i="112" s="1"/>
  <c r="C109" i="112"/>
  <c r="F109" i="112"/>
  <c r="G109" i="112" s="1"/>
  <c r="C61" i="112"/>
  <c r="C97" i="112"/>
  <c r="F61" i="112"/>
  <c r="G61" i="112" s="1"/>
  <c r="F85" i="112"/>
  <c r="G85" i="112" s="1"/>
  <c r="D97" i="112"/>
  <c r="D109" i="112"/>
  <c r="C49" i="112"/>
  <c r="F97" i="112"/>
  <c r="G97" i="112" s="1"/>
  <c r="C73" i="112"/>
  <c r="D73" i="112"/>
  <c r="K98" i="108"/>
  <c r="K74" i="108"/>
  <c r="E86" i="15"/>
  <c r="E50" i="112"/>
  <c r="D50" i="123"/>
  <c r="E50" i="123"/>
  <c r="D105" i="123"/>
  <c r="E105" i="123"/>
  <c r="B42" i="77"/>
  <c r="B75" i="70"/>
  <c r="A85" i="73"/>
  <c r="O45" i="117"/>
  <c r="K83" i="36"/>
  <c r="J83" i="36"/>
  <c r="H83" i="36"/>
  <c r="I83" i="36"/>
  <c r="B86" i="77"/>
  <c r="B74" i="69"/>
  <c r="A72" i="80"/>
  <c r="A73" i="120"/>
  <c r="A74" i="72"/>
  <c r="A66" i="84"/>
  <c r="A48" i="105"/>
  <c r="A52" i="71"/>
  <c r="D94" i="123"/>
  <c r="E94" i="123"/>
  <c r="E38" i="106"/>
  <c r="B53" i="78"/>
  <c r="A51" i="82"/>
  <c r="B64" i="70"/>
  <c r="C49" i="15"/>
  <c r="C85" i="15"/>
  <c r="C37" i="15"/>
  <c r="D85" i="15"/>
  <c r="D97" i="15"/>
  <c r="D109" i="15"/>
  <c r="C73" i="15"/>
  <c r="D61" i="15"/>
  <c r="D73" i="15"/>
  <c r="C61" i="15"/>
  <c r="C109" i="15"/>
  <c r="C97" i="15"/>
  <c r="D49" i="15"/>
  <c r="D37" i="15"/>
  <c r="C73" i="38"/>
  <c r="C61" i="38"/>
  <c r="C49" i="38"/>
  <c r="C37" i="38"/>
  <c r="D85" i="38"/>
  <c r="D97" i="38"/>
  <c r="D61" i="38"/>
  <c r="D49" i="38"/>
  <c r="C109" i="38"/>
  <c r="C85" i="38"/>
  <c r="D73" i="38"/>
  <c r="C97" i="38"/>
  <c r="D109" i="38"/>
  <c r="D37" i="38"/>
  <c r="K110" i="108"/>
  <c r="K50" i="108"/>
  <c r="J50" i="108"/>
  <c r="E98" i="38"/>
  <c r="E110" i="15"/>
  <c r="I110" i="108"/>
  <c r="B42" i="78"/>
  <c r="A88" i="84"/>
  <c r="I50" i="36"/>
  <c r="H50" i="36"/>
  <c r="A63" i="73"/>
  <c r="A55" i="84"/>
  <c r="A44" i="68"/>
  <c r="A52" i="73"/>
  <c r="A77" i="84"/>
  <c r="A61" i="80"/>
  <c r="I61" i="36"/>
  <c r="H61" i="36"/>
  <c r="H72" i="36"/>
  <c r="I72" i="36"/>
  <c r="K86" i="108"/>
  <c r="I62" i="108"/>
  <c r="E38" i="112"/>
  <c r="D116" i="123"/>
  <c r="E116" i="123"/>
  <c r="D72" i="123"/>
  <c r="E72" i="123"/>
  <c r="A41" i="74"/>
  <c r="U31" i="127"/>
  <c r="A63" i="74"/>
  <c r="A37" i="105"/>
  <c r="B42" i="70"/>
  <c r="B55" i="75"/>
  <c r="B75" i="77"/>
  <c r="B77" i="75"/>
  <c r="E74" i="15"/>
  <c r="I86" i="108"/>
  <c r="C48" i="38"/>
  <c r="B33" i="75"/>
  <c r="A40" i="82"/>
  <c r="F49" i="108"/>
  <c r="F37" i="108"/>
  <c r="E73" i="108"/>
  <c r="E97" i="108"/>
  <c r="F97" i="108"/>
  <c r="F109" i="108"/>
  <c r="E49" i="108"/>
  <c r="E109" i="108"/>
  <c r="E37" i="108"/>
  <c r="E85" i="108"/>
  <c r="F85" i="108"/>
  <c r="E61" i="108"/>
  <c r="I61" i="108" s="1"/>
  <c r="F73" i="108"/>
  <c r="B64" i="78"/>
  <c r="B66" i="75"/>
  <c r="A62" i="82"/>
  <c r="A40" i="120"/>
  <c r="A41" i="71"/>
  <c r="A39" i="80"/>
  <c r="J94" i="36"/>
  <c r="H94" i="36"/>
  <c r="K94" i="36"/>
  <c r="I94" i="36"/>
  <c r="A66" i="68"/>
  <c r="C49" i="107"/>
  <c r="D109" i="107"/>
  <c r="D97" i="107"/>
  <c r="C109" i="107"/>
  <c r="D61" i="107"/>
  <c r="C85" i="107"/>
  <c r="D37" i="107"/>
  <c r="D49" i="107"/>
  <c r="C37" i="107"/>
  <c r="D85" i="107"/>
  <c r="D73" i="107"/>
  <c r="C73" i="107"/>
  <c r="C97" i="107"/>
  <c r="C61" i="107"/>
  <c r="E86" i="112"/>
  <c r="I39" i="36"/>
  <c r="H39" i="36"/>
  <c r="B44" i="75"/>
  <c r="A41" i="73"/>
  <c r="N30" i="124" l="1"/>
  <c r="P25" i="124"/>
  <c r="E73" i="106"/>
  <c r="E85" i="38"/>
  <c r="E85" i="107"/>
  <c r="E109" i="38"/>
  <c r="E49" i="106"/>
  <c r="E97" i="106"/>
  <c r="E37" i="106"/>
  <c r="I49" i="108"/>
  <c r="E73" i="38"/>
  <c r="E73" i="15"/>
  <c r="I73" i="108"/>
  <c r="E37" i="38"/>
  <c r="E97" i="38"/>
  <c r="E109" i="106"/>
  <c r="K37" i="108"/>
  <c r="K73" i="108"/>
  <c r="K85" i="108"/>
  <c r="K97" i="108"/>
  <c r="E61" i="107"/>
  <c r="O55" i="117"/>
  <c r="K61" i="108"/>
  <c r="I37" i="108"/>
  <c r="O33" i="117"/>
  <c r="E73" i="112"/>
  <c r="K49" i="108"/>
  <c r="B41" i="70"/>
  <c r="E82" i="123"/>
  <c r="D82" i="123"/>
  <c r="A50" i="82"/>
  <c r="C60" i="107"/>
  <c r="D60" i="107"/>
  <c r="D84" i="107"/>
  <c r="D96" i="107"/>
  <c r="C72" i="107"/>
  <c r="C108" i="107"/>
  <c r="C48" i="107"/>
  <c r="C84" i="107"/>
  <c r="D48" i="107"/>
  <c r="D108" i="107"/>
  <c r="C96" i="107"/>
  <c r="D72" i="107"/>
  <c r="C36" i="107"/>
  <c r="E49" i="123"/>
  <c r="D49" i="123"/>
  <c r="B41" i="77"/>
  <c r="A65" i="84"/>
  <c r="B52" i="70"/>
  <c r="A61" i="120"/>
  <c r="B62" i="69"/>
  <c r="B76" i="75"/>
  <c r="B73" i="69"/>
  <c r="B87" i="75"/>
  <c r="E73" i="107"/>
  <c r="E97" i="107"/>
  <c r="A39" i="120"/>
  <c r="A38" i="80"/>
  <c r="A40" i="73"/>
  <c r="B65" i="75"/>
  <c r="E109" i="107"/>
  <c r="E49" i="107"/>
  <c r="H49" i="36"/>
  <c r="I49" i="36"/>
  <c r="E37" i="107"/>
  <c r="B52" i="78"/>
  <c r="A51" i="74"/>
  <c r="H38" i="36"/>
  <c r="I38" i="36"/>
  <c r="E49" i="38"/>
  <c r="E37" i="15"/>
  <c r="E109" i="15"/>
  <c r="B41" i="78"/>
  <c r="D115" i="123"/>
  <c r="E115" i="123"/>
  <c r="E109" i="112"/>
  <c r="E37" i="112"/>
  <c r="A62" i="74"/>
  <c r="R30" i="127"/>
  <c r="B63" i="70"/>
  <c r="A60" i="80"/>
  <c r="A69" i="105"/>
  <c r="E61" i="106"/>
  <c r="A43" i="68"/>
  <c r="I109" i="108"/>
  <c r="O44" i="117"/>
  <c r="E61" i="38"/>
  <c r="E49" i="15"/>
  <c r="E97" i="15"/>
  <c r="B43" i="75"/>
  <c r="A40" i="74"/>
  <c r="E97" i="112"/>
  <c r="E49" i="112"/>
  <c r="D93" i="123"/>
  <c r="E93" i="123"/>
  <c r="B63" i="77"/>
  <c r="A58" i="105"/>
  <c r="A62" i="71"/>
  <c r="A62" i="72"/>
  <c r="A72" i="120"/>
  <c r="J109" i="108"/>
  <c r="A54" i="84"/>
  <c r="B40" i="69"/>
  <c r="D96" i="106"/>
  <c r="C60" i="106"/>
  <c r="C72" i="106"/>
  <c r="D48" i="106"/>
  <c r="C84" i="106"/>
  <c r="C48" i="106"/>
  <c r="C108" i="106"/>
  <c r="D60" i="106"/>
  <c r="D72" i="106"/>
  <c r="D36" i="106"/>
  <c r="D84" i="106"/>
  <c r="C96" i="106"/>
  <c r="D108" i="106"/>
  <c r="C36" i="106"/>
  <c r="H104" i="36"/>
  <c r="K104" i="36"/>
  <c r="I104" i="36"/>
  <c r="J104" i="36"/>
  <c r="H60" i="36"/>
  <c r="I60" i="36"/>
  <c r="A39" i="82"/>
  <c r="E61" i="112"/>
  <c r="D38" i="123"/>
  <c r="E38" i="123"/>
  <c r="B63" i="78"/>
  <c r="A62" i="73"/>
  <c r="U30" i="127"/>
  <c r="B85" i="77"/>
  <c r="A73" i="71"/>
  <c r="A84" i="74"/>
  <c r="J85" i="108"/>
  <c r="B85" i="78"/>
  <c r="A71" i="80"/>
  <c r="A83" i="82"/>
  <c r="K109" i="108"/>
  <c r="A36" i="105"/>
  <c r="A40" i="71"/>
  <c r="A40" i="72"/>
  <c r="D84" i="112"/>
  <c r="C48" i="112"/>
  <c r="C108" i="112"/>
  <c r="C36" i="112"/>
  <c r="F108" i="112"/>
  <c r="G108" i="112" s="1"/>
  <c r="D96" i="112"/>
  <c r="F84" i="112"/>
  <c r="G84" i="112" s="1"/>
  <c r="C60" i="112"/>
  <c r="D108" i="112"/>
  <c r="D72" i="112"/>
  <c r="C72" i="112"/>
  <c r="F96" i="112"/>
  <c r="G96" i="112" s="1"/>
  <c r="D48" i="112"/>
  <c r="D60" i="112"/>
  <c r="F36" i="112"/>
  <c r="G36" i="112" s="1"/>
  <c r="C84" i="112"/>
  <c r="F60" i="112"/>
  <c r="G60" i="112" s="1"/>
  <c r="F48" i="112"/>
  <c r="G48" i="112" s="1"/>
  <c r="C96" i="112"/>
  <c r="D36" i="112"/>
  <c r="E36" i="112" s="1"/>
  <c r="F72" i="112"/>
  <c r="G72" i="112" s="1"/>
  <c r="E85" i="15"/>
  <c r="A54" i="68"/>
  <c r="A51" i="72"/>
  <c r="A76" i="84"/>
  <c r="B74" i="77"/>
  <c r="A73" i="74"/>
  <c r="B74" i="70"/>
  <c r="A84" i="73"/>
  <c r="J37" i="108"/>
  <c r="I71" i="36"/>
  <c r="H71" i="36"/>
  <c r="D60" i="123"/>
  <c r="E60" i="123"/>
  <c r="A51" i="73"/>
  <c r="I97" i="108"/>
  <c r="D71" i="123"/>
  <c r="E71" i="123"/>
  <c r="F72" i="108"/>
  <c r="F60" i="108"/>
  <c r="E108" i="108"/>
  <c r="E60" i="108"/>
  <c r="F108" i="108"/>
  <c r="F36" i="108"/>
  <c r="E36" i="108"/>
  <c r="E48" i="108"/>
  <c r="F84" i="108"/>
  <c r="E72" i="108"/>
  <c r="E96" i="108"/>
  <c r="E84" i="108"/>
  <c r="F48" i="108"/>
  <c r="F96" i="108"/>
  <c r="D36" i="107"/>
  <c r="E36" i="107" s="1"/>
  <c r="A50" i="120"/>
  <c r="A51" i="71"/>
  <c r="H93" i="36"/>
  <c r="K93" i="36"/>
  <c r="I93" i="36"/>
  <c r="J93" i="36"/>
  <c r="D104" i="123"/>
  <c r="E104" i="123"/>
  <c r="N30" i="127"/>
  <c r="B74" i="78"/>
  <c r="A72" i="82"/>
  <c r="A87" i="84"/>
  <c r="E85" i="106"/>
  <c r="J73" i="108"/>
  <c r="J49" i="108"/>
  <c r="H82" i="36"/>
  <c r="J82" i="36"/>
  <c r="K82" i="36"/>
  <c r="I82" i="36"/>
  <c r="B51" i="69"/>
  <c r="A61" i="82"/>
  <c r="B52" i="77"/>
  <c r="B54" i="75"/>
  <c r="I85" i="108"/>
  <c r="D108" i="15"/>
  <c r="D84" i="15"/>
  <c r="D72" i="15"/>
  <c r="D36" i="15"/>
  <c r="D48" i="15"/>
  <c r="C108" i="15"/>
  <c r="C72" i="15"/>
  <c r="C60" i="15"/>
  <c r="C36" i="15"/>
  <c r="D96" i="15"/>
  <c r="C96" i="15"/>
  <c r="C48" i="15"/>
  <c r="D60" i="15"/>
  <c r="C84" i="15"/>
  <c r="C36" i="38"/>
  <c r="D72" i="38"/>
  <c r="D84" i="38"/>
  <c r="D36" i="38"/>
  <c r="C96" i="38"/>
  <c r="C84" i="38"/>
  <c r="C60" i="38"/>
  <c r="D108" i="38"/>
  <c r="D48" i="38"/>
  <c r="E48" i="38" s="1"/>
  <c r="C72" i="38"/>
  <c r="C108" i="38"/>
  <c r="D96" i="38"/>
  <c r="D60" i="38"/>
  <c r="H36" i="108"/>
  <c r="H108" i="108"/>
  <c r="G84" i="108"/>
  <c r="G72" i="108"/>
  <c r="H48" i="108"/>
  <c r="H60" i="108"/>
  <c r="G60" i="108"/>
  <c r="G48" i="108"/>
  <c r="G36" i="108"/>
  <c r="H96" i="108"/>
  <c r="G96" i="108"/>
  <c r="H72" i="108"/>
  <c r="G108" i="108"/>
  <c r="H84" i="108"/>
  <c r="E61" i="15"/>
  <c r="E85" i="112"/>
  <c r="A47" i="105"/>
  <c r="A49" i="80"/>
  <c r="A65" i="68"/>
  <c r="A73" i="73"/>
  <c r="A76" i="68"/>
  <c r="A73" i="72"/>
  <c r="B32" i="75"/>
  <c r="J97" i="108"/>
  <c r="O30" i="124" l="1"/>
  <c r="Q25" i="124"/>
  <c r="D42" i="87"/>
  <c r="B44" i="87" s="1"/>
  <c r="D34" i="87"/>
  <c r="D41" i="87"/>
  <c r="D33" i="87"/>
  <c r="D37" i="87"/>
  <c r="D29" i="87"/>
  <c r="D40" i="87"/>
  <c r="D32" i="87"/>
  <c r="D39" i="87"/>
  <c r="D31" i="87"/>
  <c r="D38" i="87"/>
  <c r="D30" i="87"/>
  <c r="D36" i="87"/>
  <c r="D35" i="87"/>
  <c r="E72" i="106"/>
  <c r="J84" i="108"/>
  <c r="I48" i="108"/>
  <c r="R29" i="127"/>
  <c r="K108" i="108"/>
  <c r="E60" i="15"/>
  <c r="E48" i="15"/>
  <c r="K72" i="108"/>
  <c r="E60" i="112"/>
  <c r="J36" i="108"/>
  <c r="J72" i="108"/>
  <c r="K96" i="108"/>
  <c r="E84" i="112"/>
  <c r="E84" i="15"/>
  <c r="K84" i="108"/>
  <c r="E108" i="38"/>
  <c r="E108" i="15"/>
  <c r="E84" i="107"/>
  <c r="E108" i="106"/>
  <c r="E108" i="107"/>
  <c r="E60" i="107"/>
  <c r="E96" i="38"/>
  <c r="E96" i="15"/>
  <c r="I108" i="108"/>
  <c r="E48" i="106"/>
  <c r="O43" i="117"/>
  <c r="E84" i="106"/>
  <c r="K48" i="108"/>
  <c r="J96" i="108"/>
  <c r="E36" i="15"/>
  <c r="B31" i="75"/>
  <c r="E72" i="112"/>
  <c r="B62" i="70"/>
  <c r="A59" i="80"/>
  <c r="A71" i="120"/>
  <c r="B73" i="70"/>
  <c r="A72" i="72"/>
  <c r="E103" i="123"/>
  <c r="D103" i="123"/>
  <c r="I59" i="36"/>
  <c r="H59" i="36"/>
  <c r="E36" i="106"/>
  <c r="A35" i="105"/>
  <c r="A39" i="72"/>
  <c r="A50" i="73"/>
  <c r="C59" i="106"/>
  <c r="D59" i="106"/>
  <c r="C95" i="106"/>
  <c r="D47" i="106"/>
  <c r="C47" i="106"/>
  <c r="D95" i="106"/>
  <c r="C107" i="106"/>
  <c r="D71" i="106"/>
  <c r="C83" i="106"/>
  <c r="C71" i="106"/>
  <c r="D83" i="106"/>
  <c r="D35" i="106"/>
  <c r="C35" i="106"/>
  <c r="D107" i="106"/>
  <c r="B40" i="78"/>
  <c r="B51" i="78"/>
  <c r="A38" i="82"/>
  <c r="I70" i="36"/>
  <c r="H70" i="36"/>
  <c r="J48" i="108"/>
  <c r="E60" i="38"/>
  <c r="E72" i="15"/>
  <c r="B62" i="78"/>
  <c r="A61" i="74"/>
  <c r="I96" i="108"/>
  <c r="I36" i="108"/>
  <c r="E108" i="112"/>
  <c r="B73" i="77"/>
  <c r="A61" i="71"/>
  <c r="O54" i="117"/>
  <c r="B84" i="77"/>
  <c r="A82" i="82"/>
  <c r="E60" i="106"/>
  <c r="J103" i="36"/>
  <c r="I103" i="36"/>
  <c r="K103" i="36"/>
  <c r="H103" i="36"/>
  <c r="U29" i="127"/>
  <c r="N29" i="127"/>
  <c r="B51" i="77"/>
  <c r="A42" i="68"/>
  <c r="A39" i="73"/>
  <c r="A75" i="84"/>
  <c r="A83" i="73"/>
  <c r="A37" i="80"/>
  <c r="D71" i="112"/>
  <c r="C47" i="112"/>
  <c r="C83" i="112"/>
  <c r="C71" i="112"/>
  <c r="C59" i="112"/>
  <c r="D83" i="112"/>
  <c r="F47" i="112"/>
  <c r="G47" i="112" s="1"/>
  <c r="F35" i="112"/>
  <c r="G35" i="112" s="1"/>
  <c r="D59" i="112"/>
  <c r="C107" i="112"/>
  <c r="F71" i="112"/>
  <c r="G71" i="112" s="1"/>
  <c r="C35" i="112"/>
  <c r="F83" i="112"/>
  <c r="G83" i="112" s="1"/>
  <c r="D107" i="112"/>
  <c r="C95" i="112"/>
  <c r="D47" i="112"/>
  <c r="F95" i="112"/>
  <c r="G95" i="112" s="1"/>
  <c r="D35" i="112"/>
  <c r="F107" i="112"/>
  <c r="G107" i="112" s="1"/>
  <c r="D95" i="112"/>
  <c r="F59" i="112"/>
  <c r="G59" i="112" s="1"/>
  <c r="E72" i="107"/>
  <c r="E96" i="107"/>
  <c r="A39" i="74"/>
  <c r="A57" i="105"/>
  <c r="A72" i="74"/>
  <c r="B84" i="78"/>
  <c r="B40" i="70"/>
  <c r="J92" i="36"/>
  <c r="I92" i="36"/>
  <c r="K92" i="36"/>
  <c r="H92" i="36"/>
  <c r="D81" i="123"/>
  <c r="E81" i="123"/>
  <c r="D37" i="123"/>
  <c r="E37" i="123"/>
  <c r="H48" i="36"/>
  <c r="I48" i="36"/>
  <c r="A68" i="105"/>
  <c r="J108" i="108"/>
  <c r="E72" i="38"/>
  <c r="E59" i="123"/>
  <c r="D59" i="123"/>
  <c r="B62" i="77"/>
  <c r="B50" i="69"/>
  <c r="O32" i="117"/>
  <c r="E96" i="112"/>
  <c r="B73" i="78"/>
  <c r="A71" i="82"/>
  <c r="A75" i="68"/>
  <c r="E114" i="123"/>
  <c r="D114" i="123"/>
  <c r="A39" i="71"/>
  <c r="B39" i="69"/>
  <c r="A64" i="84"/>
  <c r="D70" i="123"/>
  <c r="E70" i="123"/>
  <c r="K36" i="108"/>
  <c r="A46" i="105"/>
  <c r="A60" i="82"/>
  <c r="K60" i="108"/>
  <c r="E84" i="38"/>
  <c r="A53" i="68"/>
  <c r="E92" i="123"/>
  <c r="D92" i="123"/>
  <c r="E36" i="38"/>
  <c r="A49" i="120"/>
  <c r="A50" i="71"/>
  <c r="A48" i="80"/>
  <c r="I72" i="108"/>
  <c r="J60" i="108"/>
  <c r="I60" i="108"/>
  <c r="E48" i="112"/>
  <c r="A64" i="68"/>
  <c r="A72" i="73"/>
  <c r="B72" i="69"/>
  <c r="B86" i="75"/>
  <c r="A83" i="74"/>
  <c r="E96" i="106"/>
  <c r="E48" i="123"/>
  <c r="D48" i="123"/>
  <c r="B53" i="75"/>
  <c r="A50" i="74"/>
  <c r="H107" i="108"/>
  <c r="H71" i="108"/>
  <c r="H95" i="108"/>
  <c r="H47" i="108"/>
  <c r="G47" i="108"/>
  <c r="H83" i="108"/>
  <c r="G71" i="108"/>
  <c r="G83" i="108"/>
  <c r="G59" i="108"/>
  <c r="H59" i="108"/>
  <c r="G107" i="108"/>
  <c r="H35" i="108"/>
  <c r="G95" i="108"/>
  <c r="G35" i="108"/>
  <c r="D107" i="15"/>
  <c r="D59" i="15"/>
  <c r="C71" i="15"/>
  <c r="C83" i="15"/>
  <c r="C95" i="15"/>
  <c r="D47" i="15"/>
  <c r="D35" i="15"/>
  <c r="D71" i="15"/>
  <c r="C107" i="15"/>
  <c r="D83" i="15"/>
  <c r="D95" i="15"/>
  <c r="C35" i="15"/>
  <c r="C47" i="15"/>
  <c r="C59" i="15"/>
  <c r="D83" i="38"/>
  <c r="C95" i="38"/>
  <c r="D71" i="38"/>
  <c r="C83" i="38"/>
  <c r="D35" i="38"/>
  <c r="D47" i="38"/>
  <c r="C59" i="38"/>
  <c r="C47" i="38"/>
  <c r="D107" i="38"/>
  <c r="D59" i="38"/>
  <c r="D95" i="38"/>
  <c r="C107" i="38"/>
  <c r="C35" i="38"/>
  <c r="E35" i="38" s="1"/>
  <c r="C71" i="38"/>
  <c r="E48" i="107"/>
  <c r="B40" i="77"/>
  <c r="B42" i="75"/>
  <c r="J81" i="36"/>
  <c r="I81" i="36"/>
  <c r="H81" i="36"/>
  <c r="K81" i="36"/>
  <c r="I37" i="36"/>
  <c r="H37" i="36"/>
  <c r="A61" i="72"/>
  <c r="B51" i="70"/>
  <c r="B64" i="75"/>
  <c r="A61" i="73"/>
  <c r="A50" i="72"/>
  <c r="I84" i="108"/>
  <c r="A60" i="120"/>
  <c r="B61" i="69"/>
  <c r="B75" i="75"/>
  <c r="A86" i="84"/>
  <c r="A72" i="71"/>
  <c r="A70" i="80"/>
  <c r="A53" i="84"/>
  <c r="A38" i="120"/>
  <c r="A49" i="82"/>
  <c r="F107" i="108"/>
  <c r="E71" i="108"/>
  <c r="E35" i="108"/>
  <c r="E107" i="108"/>
  <c r="E59" i="108"/>
  <c r="F47" i="108"/>
  <c r="F83" i="108"/>
  <c r="F71" i="108"/>
  <c r="E95" i="108"/>
  <c r="E83" i="108"/>
  <c r="F59" i="108"/>
  <c r="F35" i="108"/>
  <c r="F95" i="108"/>
  <c r="E47" i="108"/>
  <c r="D83" i="107"/>
  <c r="D107" i="107"/>
  <c r="C59" i="107"/>
  <c r="C107" i="107"/>
  <c r="D59" i="107"/>
  <c r="D95" i="107"/>
  <c r="D35" i="107"/>
  <c r="C95" i="107"/>
  <c r="C83" i="107"/>
  <c r="C71" i="107"/>
  <c r="C47" i="107"/>
  <c r="C35" i="107"/>
  <c r="D71" i="107"/>
  <c r="D47" i="107"/>
  <c r="E107" i="15" l="1"/>
  <c r="P30" i="124"/>
  <c r="R25" i="124"/>
  <c r="E83" i="107"/>
  <c r="E107" i="106"/>
  <c r="I47" i="108"/>
  <c r="E95" i="106"/>
  <c r="E47" i="112"/>
  <c r="E107" i="112"/>
  <c r="I59" i="108"/>
  <c r="E71" i="15"/>
  <c r="N28" i="127"/>
  <c r="K95" i="108"/>
  <c r="E47" i="38"/>
  <c r="E59" i="106"/>
  <c r="E59" i="112"/>
  <c r="E71" i="112"/>
  <c r="J71" i="108"/>
  <c r="K83" i="108"/>
  <c r="E107" i="38"/>
  <c r="E83" i="38"/>
  <c r="E59" i="107"/>
  <c r="J95" i="108"/>
  <c r="E107" i="107"/>
  <c r="I71" i="108"/>
  <c r="E47" i="15"/>
  <c r="J107" i="108"/>
  <c r="E35" i="106"/>
  <c r="E47" i="106"/>
  <c r="E35" i="107"/>
  <c r="E59" i="38"/>
  <c r="D47" i="123"/>
  <c r="E47" i="123"/>
  <c r="U28" i="127"/>
  <c r="D91" i="123"/>
  <c r="E91" i="123"/>
  <c r="A41" i="68"/>
  <c r="A48" i="82"/>
  <c r="A63" i="84"/>
  <c r="A49" i="71"/>
  <c r="A34" i="105"/>
  <c r="A38" i="71"/>
  <c r="A36" i="80"/>
  <c r="A37" i="82"/>
  <c r="B61" i="70"/>
  <c r="A71" i="74"/>
  <c r="E71" i="107"/>
  <c r="E83" i="15"/>
  <c r="E59" i="15"/>
  <c r="J59" i="108"/>
  <c r="K107" i="108"/>
  <c r="B49" i="69"/>
  <c r="A47" i="80"/>
  <c r="I58" i="36"/>
  <c r="H58" i="36"/>
  <c r="A74" i="84"/>
  <c r="A63" i="68"/>
  <c r="B74" i="75"/>
  <c r="O53" i="117"/>
  <c r="H36" i="36"/>
  <c r="I36" i="36"/>
  <c r="I95" i="108"/>
  <c r="E95" i="38"/>
  <c r="E71" i="38"/>
  <c r="J83" i="108"/>
  <c r="A48" i="120"/>
  <c r="E58" i="123"/>
  <c r="D58" i="123"/>
  <c r="A37" i="120"/>
  <c r="B50" i="77"/>
  <c r="B52" i="75"/>
  <c r="A49" i="74"/>
  <c r="B39" i="77"/>
  <c r="A56" i="105"/>
  <c r="B60" i="69"/>
  <c r="E95" i="112"/>
  <c r="D34" i="107"/>
  <c r="D58" i="107"/>
  <c r="C70" i="107"/>
  <c r="C46" i="107"/>
  <c r="C34" i="107"/>
  <c r="D82" i="107"/>
  <c r="D94" i="107"/>
  <c r="C106" i="107"/>
  <c r="C58" i="107"/>
  <c r="D106" i="107"/>
  <c r="D70" i="107"/>
  <c r="C94" i="107"/>
  <c r="C82" i="107"/>
  <c r="D46" i="107"/>
  <c r="E113" i="123"/>
  <c r="D113" i="123"/>
  <c r="E71" i="106"/>
  <c r="H47" i="36"/>
  <c r="I47" i="36"/>
  <c r="C70" i="106"/>
  <c r="D106" i="106"/>
  <c r="D58" i="106"/>
  <c r="C82" i="106"/>
  <c r="D34" i="106"/>
  <c r="D46" i="106"/>
  <c r="D70" i="106"/>
  <c r="C46" i="106"/>
  <c r="C58" i="106"/>
  <c r="C34" i="106"/>
  <c r="D94" i="106"/>
  <c r="C94" i="106"/>
  <c r="C106" i="106"/>
  <c r="D82" i="106"/>
  <c r="K91" i="36"/>
  <c r="I91" i="36"/>
  <c r="J91" i="36"/>
  <c r="H91" i="36"/>
  <c r="I35" i="108"/>
  <c r="B61" i="77"/>
  <c r="B38" i="69"/>
  <c r="B39" i="78"/>
  <c r="A60" i="71"/>
  <c r="E35" i="112"/>
  <c r="E58" i="108"/>
  <c r="F106" i="108"/>
  <c r="E106" i="108"/>
  <c r="E70" i="108"/>
  <c r="F46" i="108"/>
  <c r="F58" i="108"/>
  <c r="E46" i="108"/>
  <c r="E94" i="108"/>
  <c r="F94" i="108"/>
  <c r="F34" i="108"/>
  <c r="F70" i="108"/>
  <c r="F82" i="108"/>
  <c r="E34" i="108"/>
  <c r="E82" i="108"/>
  <c r="I69" i="36"/>
  <c r="H69" i="36"/>
  <c r="H46" i="108"/>
  <c r="H94" i="108"/>
  <c r="G46" i="108"/>
  <c r="H82" i="108"/>
  <c r="G34" i="108"/>
  <c r="H34" i="108"/>
  <c r="H58" i="108"/>
  <c r="G94" i="108"/>
  <c r="H106" i="108"/>
  <c r="G70" i="108"/>
  <c r="G106" i="108"/>
  <c r="H70" i="108"/>
  <c r="G82" i="108"/>
  <c r="G58" i="108"/>
  <c r="C82" i="15"/>
  <c r="C94" i="15"/>
  <c r="D70" i="15"/>
  <c r="C106" i="15"/>
  <c r="D82" i="15"/>
  <c r="C34" i="15"/>
  <c r="D34" i="15"/>
  <c r="D58" i="15"/>
  <c r="D106" i="15"/>
  <c r="D46" i="15"/>
  <c r="D94" i="15"/>
  <c r="C70" i="15"/>
  <c r="C46" i="15"/>
  <c r="C58" i="15"/>
  <c r="D34" i="112"/>
  <c r="F70" i="112"/>
  <c r="G70" i="112" s="1"/>
  <c r="C106" i="112"/>
  <c r="C58" i="112"/>
  <c r="F94" i="112"/>
  <c r="G94" i="112" s="1"/>
  <c r="F82" i="112"/>
  <c r="G82" i="112" s="1"/>
  <c r="C94" i="112"/>
  <c r="D70" i="112"/>
  <c r="C34" i="112"/>
  <c r="F58" i="112"/>
  <c r="G58" i="112" s="1"/>
  <c r="C46" i="112"/>
  <c r="D46" i="112"/>
  <c r="D82" i="112"/>
  <c r="F46" i="112"/>
  <c r="G46" i="112" s="1"/>
  <c r="F106" i="112"/>
  <c r="G106" i="112" s="1"/>
  <c r="F34" i="112"/>
  <c r="G34" i="112" s="1"/>
  <c r="D58" i="112"/>
  <c r="D106" i="112"/>
  <c r="C82" i="112"/>
  <c r="D94" i="112"/>
  <c r="C70" i="112"/>
  <c r="A59" i="120"/>
  <c r="A60" i="72"/>
  <c r="D80" i="123"/>
  <c r="E80" i="123"/>
  <c r="E35" i="15"/>
  <c r="J35" i="108"/>
  <c r="D90" i="123"/>
  <c r="A60" i="74"/>
  <c r="A38" i="74"/>
  <c r="J47" i="108"/>
  <c r="A45" i="105"/>
  <c r="B61" i="78"/>
  <c r="A59" i="82"/>
  <c r="B50" i="78"/>
  <c r="A49" i="73"/>
  <c r="A38" i="73"/>
  <c r="A70" i="82"/>
  <c r="I107" i="108"/>
  <c r="K35" i="108"/>
  <c r="K47" i="108"/>
  <c r="B50" i="70"/>
  <c r="B63" i="75"/>
  <c r="A60" i="73"/>
  <c r="A52" i="84"/>
  <c r="B39" i="70"/>
  <c r="B72" i="78"/>
  <c r="A71" i="73"/>
  <c r="I80" i="36"/>
  <c r="J80" i="36"/>
  <c r="K80" i="36"/>
  <c r="H80" i="36"/>
  <c r="B30" i="75"/>
  <c r="R28" i="127"/>
  <c r="D69" i="123"/>
  <c r="E69" i="123"/>
  <c r="D36" i="123"/>
  <c r="E36" i="123"/>
  <c r="E47" i="107"/>
  <c r="E95" i="107"/>
  <c r="I83" i="108"/>
  <c r="O42" i="117"/>
  <c r="I102" i="36"/>
  <c r="K102" i="36"/>
  <c r="J102" i="36"/>
  <c r="H102" i="36"/>
  <c r="E95" i="15"/>
  <c r="K59" i="108"/>
  <c r="K71" i="108"/>
  <c r="A52" i="68"/>
  <c r="A49" i="72"/>
  <c r="D79" i="123"/>
  <c r="A38" i="72"/>
  <c r="B41" i="75"/>
  <c r="B72" i="77"/>
  <c r="A58" i="80"/>
  <c r="D102" i="123"/>
  <c r="E102" i="123"/>
  <c r="E83" i="112"/>
  <c r="O31" i="117"/>
  <c r="E83" i="106"/>
  <c r="D94" i="38"/>
  <c r="D46" i="38"/>
  <c r="C82" i="38"/>
  <c r="D106" i="38"/>
  <c r="C70" i="38"/>
  <c r="D70" i="38"/>
  <c r="C106" i="38"/>
  <c r="C94" i="38"/>
  <c r="D34" i="38"/>
  <c r="D82" i="38"/>
  <c r="C34" i="38"/>
  <c r="D58" i="38"/>
  <c r="C58" i="38"/>
  <c r="C46" i="38"/>
  <c r="Q30" i="124" l="1"/>
  <c r="S25" i="124"/>
  <c r="J70" i="108"/>
  <c r="E70" i="107"/>
  <c r="E82" i="38"/>
  <c r="J94" i="108"/>
  <c r="E34" i="38"/>
  <c r="E70" i="38"/>
  <c r="E94" i="15"/>
  <c r="E82" i="106"/>
  <c r="E82" i="15"/>
  <c r="E46" i="15"/>
  <c r="I46" i="108"/>
  <c r="E79" i="123"/>
  <c r="I34" i="108"/>
  <c r="I106" i="108"/>
  <c r="E94" i="106"/>
  <c r="E58" i="106"/>
  <c r="E34" i="107"/>
  <c r="K70" i="108"/>
  <c r="J106" i="108"/>
  <c r="J46" i="108"/>
  <c r="E70" i="112"/>
  <c r="E82" i="107"/>
  <c r="J79" i="36"/>
  <c r="I58" i="108"/>
  <c r="O41" i="117"/>
  <c r="E94" i="38"/>
  <c r="E58" i="38"/>
  <c r="E106" i="38"/>
  <c r="E34" i="106"/>
  <c r="O30" i="117"/>
  <c r="J58" i="108"/>
  <c r="K34" i="108"/>
  <c r="K82" i="108"/>
  <c r="B62" i="75"/>
  <c r="D78" i="123"/>
  <c r="A48" i="73"/>
  <c r="D46" i="123"/>
  <c r="E46" i="123"/>
  <c r="B29" i="75"/>
  <c r="C69" i="112"/>
  <c r="F93" i="112"/>
  <c r="G93" i="112" s="1"/>
  <c r="D45" i="112"/>
  <c r="F69" i="112"/>
  <c r="G69" i="112" s="1"/>
  <c r="D33" i="112"/>
  <c r="D69" i="112"/>
  <c r="C93" i="112"/>
  <c r="F57" i="112"/>
  <c r="G57" i="112" s="1"/>
  <c r="C45" i="112"/>
  <c r="F105" i="112"/>
  <c r="G105" i="112" s="1"/>
  <c r="C105" i="112"/>
  <c r="D81" i="112"/>
  <c r="C33" i="112"/>
  <c r="C57" i="112"/>
  <c r="C81" i="112"/>
  <c r="D105" i="112"/>
  <c r="D93" i="112"/>
  <c r="D57" i="112"/>
  <c r="F33" i="112"/>
  <c r="G33" i="112" s="1"/>
  <c r="F81" i="112"/>
  <c r="G81" i="112" s="1"/>
  <c r="F45" i="112"/>
  <c r="G45" i="112" s="1"/>
  <c r="B60" i="77"/>
  <c r="A59" i="74"/>
  <c r="A40" i="68"/>
  <c r="E90" i="123"/>
  <c r="E106" i="112"/>
  <c r="E106" i="15"/>
  <c r="K58" i="108"/>
  <c r="I94" i="108"/>
  <c r="B40" i="75"/>
  <c r="I79" i="36"/>
  <c r="K79" i="36"/>
  <c r="H79" i="36"/>
  <c r="E106" i="107"/>
  <c r="E58" i="107"/>
  <c r="D68" i="123"/>
  <c r="E68" i="123"/>
  <c r="B60" i="78"/>
  <c r="A58" i="82"/>
  <c r="A36" i="120"/>
  <c r="B37" i="69"/>
  <c r="A35" i="80"/>
  <c r="I90" i="36"/>
  <c r="K90" i="36"/>
  <c r="J90" i="36"/>
  <c r="H90" i="36"/>
  <c r="E34" i="112"/>
  <c r="E34" i="15"/>
  <c r="J82" i="108"/>
  <c r="J34" i="108"/>
  <c r="B38" i="78"/>
  <c r="A37" i="74"/>
  <c r="E106" i="106"/>
  <c r="K101" i="36"/>
  <c r="I101" i="36"/>
  <c r="J101" i="36"/>
  <c r="H101" i="36"/>
  <c r="E81" i="108"/>
  <c r="F45" i="108"/>
  <c r="E33" i="108"/>
  <c r="E57" i="108"/>
  <c r="F81" i="108"/>
  <c r="F57" i="108"/>
  <c r="F33" i="108"/>
  <c r="F105" i="108"/>
  <c r="E105" i="108"/>
  <c r="F93" i="108"/>
  <c r="F69" i="108"/>
  <c r="E93" i="108"/>
  <c r="E45" i="108"/>
  <c r="E69" i="108"/>
  <c r="B38" i="77"/>
  <c r="D69" i="107"/>
  <c r="C93" i="107"/>
  <c r="C33" i="107"/>
  <c r="D57" i="107"/>
  <c r="D81" i="107"/>
  <c r="D105" i="107"/>
  <c r="D45" i="107"/>
  <c r="C81" i="107"/>
  <c r="C105" i="107"/>
  <c r="C57" i="107"/>
  <c r="D33" i="107"/>
  <c r="D93" i="107"/>
  <c r="C45" i="107"/>
  <c r="C69" i="107"/>
  <c r="A51" i="68"/>
  <c r="A59" i="73"/>
  <c r="B49" i="77"/>
  <c r="B51" i="75"/>
  <c r="A37" i="72"/>
  <c r="D101" i="123"/>
  <c r="E101" i="123"/>
  <c r="E58" i="15"/>
  <c r="I35" i="36"/>
  <c r="H35" i="36"/>
  <c r="G57" i="108"/>
  <c r="G105" i="108"/>
  <c r="H81" i="108"/>
  <c r="G93" i="108"/>
  <c r="G81" i="108"/>
  <c r="H45" i="108"/>
  <c r="H33" i="108"/>
  <c r="G45" i="108"/>
  <c r="J45" i="108" s="1"/>
  <c r="H105" i="108"/>
  <c r="H93" i="108"/>
  <c r="G69" i="108"/>
  <c r="H69" i="108"/>
  <c r="H57" i="108"/>
  <c r="G33" i="108"/>
  <c r="D105" i="38"/>
  <c r="C69" i="38"/>
  <c r="C81" i="38"/>
  <c r="D57" i="38"/>
  <c r="D93" i="38"/>
  <c r="D33" i="38"/>
  <c r="C45" i="38"/>
  <c r="C93" i="38"/>
  <c r="C57" i="38"/>
  <c r="D45" i="38"/>
  <c r="D81" i="38"/>
  <c r="E81" i="38" s="1"/>
  <c r="C33" i="38"/>
  <c r="C105" i="38"/>
  <c r="D69" i="38"/>
  <c r="D81" i="106"/>
  <c r="C33" i="106"/>
  <c r="D57" i="106"/>
  <c r="D69" i="106"/>
  <c r="C57" i="106"/>
  <c r="C81" i="106"/>
  <c r="C69" i="106"/>
  <c r="D33" i="106"/>
  <c r="D93" i="106"/>
  <c r="C93" i="106"/>
  <c r="D105" i="106"/>
  <c r="C105" i="106"/>
  <c r="D45" i="106"/>
  <c r="C45" i="106"/>
  <c r="H57" i="36"/>
  <c r="I57" i="36"/>
  <c r="A62" i="84"/>
  <c r="B48" i="69"/>
  <c r="A48" i="72"/>
  <c r="A51" i="84"/>
  <c r="B38" i="70"/>
  <c r="A47" i="82"/>
  <c r="A36" i="82"/>
  <c r="E94" i="107"/>
  <c r="E57" i="123"/>
  <c r="D57" i="123"/>
  <c r="C33" i="15"/>
  <c r="D45" i="15"/>
  <c r="D69" i="15"/>
  <c r="D105" i="15"/>
  <c r="C93" i="15"/>
  <c r="C105" i="15"/>
  <c r="C57" i="15"/>
  <c r="D93" i="15"/>
  <c r="D33" i="15"/>
  <c r="C81" i="15"/>
  <c r="D57" i="15"/>
  <c r="C45" i="15"/>
  <c r="C69" i="15"/>
  <c r="D81" i="15"/>
  <c r="E46" i="38"/>
  <c r="A47" i="120"/>
  <c r="B49" i="70"/>
  <c r="A33" i="105"/>
  <c r="A37" i="71"/>
  <c r="H46" i="36"/>
  <c r="I46" i="36"/>
  <c r="E82" i="112"/>
  <c r="K94" i="108"/>
  <c r="I82" i="108"/>
  <c r="E70" i="106"/>
  <c r="E46" i="107"/>
  <c r="D35" i="123"/>
  <c r="E35" i="123"/>
  <c r="A44" i="105"/>
  <c r="A48" i="71"/>
  <c r="A46" i="80"/>
  <c r="B49" i="78"/>
  <c r="A48" i="74"/>
  <c r="E94" i="112"/>
  <c r="E46" i="112"/>
  <c r="E58" i="112"/>
  <c r="E70" i="15"/>
  <c r="K106" i="108"/>
  <c r="K46" i="108"/>
  <c r="I70" i="108"/>
  <c r="O52" i="117"/>
  <c r="A37" i="73"/>
  <c r="E46" i="106"/>
  <c r="H68" i="36"/>
  <c r="I68" i="36"/>
  <c r="R30" i="124" l="1"/>
  <c r="T25" i="124"/>
  <c r="E33" i="107"/>
  <c r="E45" i="106"/>
  <c r="I81" i="108"/>
  <c r="E57" i="38"/>
  <c r="E105" i="38"/>
  <c r="E81" i="107"/>
  <c r="J81" i="108"/>
  <c r="E69" i="106"/>
  <c r="E69" i="112"/>
  <c r="J105" i="108"/>
  <c r="E69" i="15"/>
  <c r="E33" i="15"/>
  <c r="I105" i="108"/>
  <c r="E78" i="123"/>
  <c r="K57" i="108"/>
  <c r="I33" i="108"/>
  <c r="E69" i="38"/>
  <c r="J93" i="108"/>
  <c r="E105" i="107"/>
  <c r="E69" i="107"/>
  <c r="J69" i="108"/>
  <c r="E93" i="106"/>
  <c r="E45" i="107"/>
  <c r="E93" i="15"/>
  <c r="I45" i="108"/>
  <c r="E81" i="112"/>
  <c r="E81" i="15"/>
  <c r="E81" i="106"/>
  <c r="K105" i="108"/>
  <c r="J57" i="108"/>
  <c r="E45" i="15"/>
  <c r="E93" i="107"/>
  <c r="E57" i="107"/>
  <c r="E93" i="112"/>
  <c r="E57" i="15"/>
  <c r="K45" i="108"/>
  <c r="E33" i="38"/>
  <c r="A36" i="73"/>
  <c r="D67" i="123"/>
  <c r="E67" i="123"/>
  <c r="O29" i="117"/>
  <c r="E105" i="106"/>
  <c r="E57" i="106"/>
  <c r="K69" i="108"/>
  <c r="I57" i="108"/>
  <c r="A32" i="105"/>
  <c r="B36" i="69"/>
  <c r="A36" i="72"/>
  <c r="D68" i="15"/>
  <c r="D44" i="15"/>
  <c r="C68" i="15"/>
  <c r="D56" i="15"/>
  <c r="C44" i="15"/>
  <c r="C80" i="15"/>
  <c r="C32" i="15"/>
  <c r="C104" i="15"/>
  <c r="D32" i="15"/>
  <c r="D92" i="15"/>
  <c r="C92" i="15"/>
  <c r="D104" i="15"/>
  <c r="D80" i="15"/>
  <c r="C56" i="15"/>
  <c r="D104" i="112"/>
  <c r="D68" i="112"/>
  <c r="C68" i="112"/>
  <c r="C56" i="112"/>
  <c r="F32" i="112"/>
  <c r="G32" i="112" s="1"/>
  <c r="F68" i="112"/>
  <c r="G68" i="112" s="1"/>
  <c r="F92" i="112"/>
  <c r="G92" i="112" s="1"/>
  <c r="D44" i="112"/>
  <c r="D56" i="112"/>
  <c r="D92" i="112"/>
  <c r="F80" i="112"/>
  <c r="G80" i="112" s="1"/>
  <c r="C104" i="112"/>
  <c r="D80" i="112"/>
  <c r="C32" i="112"/>
  <c r="F44" i="112"/>
  <c r="G44" i="112" s="1"/>
  <c r="F104" i="112"/>
  <c r="G104" i="112" s="1"/>
  <c r="C92" i="112"/>
  <c r="C80" i="112"/>
  <c r="D32" i="112"/>
  <c r="F56" i="112"/>
  <c r="G56" i="112" s="1"/>
  <c r="C44" i="112"/>
  <c r="D56" i="123"/>
  <c r="E56" i="123"/>
  <c r="E57" i="112"/>
  <c r="A34" i="80"/>
  <c r="E93" i="38"/>
  <c r="K81" i="108"/>
  <c r="B48" i="77"/>
  <c r="F104" i="108"/>
  <c r="E56" i="108"/>
  <c r="E80" i="108"/>
  <c r="F68" i="108"/>
  <c r="F32" i="108"/>
  <c r="F80" i="108"/>
  <c r="F56" i="108"/>
  <c r="F92" i="108"/>
  <c r="E44" i="108"/>
  <c r="E68" i="108"/>
  <c r="E32" i="108"/>
  <c r="E104" i="108"/>
  <c r="F44" i="108"/>
  <c r="E92" i="108"/>
  <c r="E45" i="112"/>
  <c r="I34" i="36"/>
  <c r="H34" i="36"/>
  <c r="I67" i="36"/>
  <c r="H67" i="36"/>
  <c r="K93" i="108"/>
  <c r="G92" i="108"/>
  <c r="G68" i="108"/>
  <c r="G44" i="108"/>
  <c r="H104" i="108"/>
  <c r="G32" i="108"/>
  <c r="H68" i="108"/>
  <c r="G80" i="108"/>
  <c r="H44" i="108"/>
  <c r="H56" i="108"/>
  <c r="H92" i="108"/>
  <c r="H32" i="108"/>
  <c r="G104" i="108"/>
  <c r="G56" i="108"/>
  <c r="H80" i="108"/>
  <c r="C68" i="38"/>
  <c r="D92" i="38"/>
  <c r="C56" i="38"/>
  <c r="D44" i="38"/>
  <c r="D32" i="38"/>
  <c r="D56" i="38"/>
  <c r="D104" i="38"/>
  <c r="C92" i="38"/>
  <c r="D68" i="38"/>
  <c r="C32" i="38"/>
  <c r="D80" i="38"/>
  <c r="C80" i="38"/>
  <c r="C44" i="38"/>
  <c r="C104" i="38"/>
  <c r="B39" i="75"/>
  <c r="E105" i="112"/>
  <c r="O40" i="117"/>
  <c r="A36" i="71"/>
  <c r="J78" i="36"/>
  <c r="K78" i="36"/>
  <c r="H78" i="36"/>
  <c r="I78" i="36"/>
  <c r="E105" i="15"/>
  <c r="E33" i="106"/>
  <c r="I69" i="108"/>
  <c r="A47" i="73"/>
  <c r="D68" i="107"/>
  <c r="D56" i="107"/>
  <c r="C80" i="107"/>
  <c r="D80" i="107"/>
  <c r="D92" i="107"/>
  <c r="D32" i="107"/>
  <c r="C44" i="107"/>
  <c r="C104" i="107"/>
  <c r="C56" i="107"/>
  <c r="D44" i="107"/>
  <c r="C68" i="107"/>
  <c r="D104" i="107"/>
  <c r="C32" i="107"/>
  <c r="C92" i="107"/>
  <c r="B37" i="77"/>
  <c r="A50" i="84"/>
  <c r="E45" i="123"/>
  <c r="D45" i="123"/>
  <c r="E45" i="38"/>
  <c r="I93" i="108"/>
  <c r="I45" i="36"/>
  <c r="H45" i="36"/>
  <c r="B48" i="78"/>
  <c r="A47" i="74"/>
  <c r="B37" i="78"/>
  <c r="D34" i="123"/>
  <c r="E34" i="123"/>
  <c r="B28" i="75"/>
  <c r="K33" i="108"/>
  <c r="A39" i="68"/>
  <c r="B50" i="75"/>
  <c r="A46" i="82"/>
  <c r="H89" i="36"/>
  <c r="I89" i="36"/>
  <c r="J89" i="36"/>
  <c r="K89" i="36"/>
  <c r="A36" i="74"/>
  <c r="E33" i="112"/>
  <c r="I56" i="36"/>
  <c r="H56" i="36"/>
  <c r="F58" i="69"/>
  <c r="J33" i="108"/>
  <c r="D89" i="123"/>
  <c r="E89" i="123"/>
  <c r="A35" i="120"/>
  <c r="B37" i="70"/>
  <c r="C68" i="106"/>
  <c r="C56" i="106"/>
  <c r="D80" i="106"/>
  <c r="D92" i="106"/>
  <c r="C104" i="106"/>
  <c r="C44" i="106"/>
  <c r="C80" i="106"/>
  <c r="D32" i="106"/>
  <c r="D56" i="106"/>
  <c r="D44" i="106"/>
  <c r="C92" i="106"/>
  <c r="C32" i="106"/>
  <c r="D104" i="106"/>
  <c r="D68" i="106"/>
  <c r="A35" i="82"/>
  <c r="E66" i="74" l="1"/>
  <c r="E68" i="38"/>
  <c r="S30" i="124"/>
  <c r="U25" i="124"/>
  <c r="F37" i="69"/>
  <c r="E33" i="105"/>
  <c r="J104" i="108"/>
  <c r="K92" i="108"/>
  <c r="J80" i="108"/>
  <c r="E104" i="106"/>
  <c r="E48" i="74"/>
  <c r="J56" i="108"/>
  <c r="J68" i="108"/>
  <c r="J92" i="108"/>
  <c r="E32" i="107"/>
  <c r="K80" i="108"/>
  <c r="E51" i="84"/>
  <c r="J32" i="108"/>
  <c r="E40" i="71"/>
  <c r="J44" i="108"/>
  <c r="E92" i="106"/>
  <c r="E80" i="112"/>
  <c r="E44" i="107"/>
  <c r="E80" i="38"/>
  <c r="O28" i="117"/>
  <c r="E56" i="107"/>
  <c r="E36" i="120"/>
  <c r="K32" i="108"/>
  <c r="E68" i="112"/>
  <c r="E44" i="106"/>
  <c r="E56" i="106"/>
  <c r="I44" i="108"/>
  <c r="E56" i="38"/>
  <c r="E44" i="38"/>
  <c r="K68" i="108"/>
  <c r="F82" i="70"/>
  <c r="F70" i="70"/>
  <c r="F81" i="70"/>
  <c r="F80" i="70"/>
  <c r="F58" i="70"/>
  <c r="F69" i="70"/>
  <c r="F57" i="70"/>
  <c r="F68" i="70"/>
  <c r="F79" i="70"/>
  <c r="F46" i="70"/>
  <c r="F67" i="70"/>
  <c r="F56" i="70"/>
  <c r="F78" i="70"/>
  <c r="F45" i="70"/>
  <c r="F66" i="70"/>
  <c r="F55" i="70"/>
  <c r="F77" i="70"/>
  <c r="F44" i="70"/>
  <c r="F43" i="70"/>
  <c r="F54" i="70"/>
  <c r="F76" i="70"/>
  <c r="F65" i="70"/>
  <c r="F53" i="70"/>
  <c r="F75" i="70"/>
  <c r="F42" i="70"/>
  <c r="F64" i="70"/>
  <c r="F63" i="70"/>
  <c r="F52" i="70"/>
  <c r="F41" i="70"/>
  <c r="F40" i="70"/>
  <c r="F51" i="70"/>
  <c r="F39" i="70"/>
  <c r="E92" i="82"/>
  <c r="E80" i="82"/>
  <c r="E91" i="82"/>
  <c r="E90" i="82"/>
  <c r="E79" i="82"/>
  <c r="E68" i="82"/>
  <c r="E89" i="82"/>
  <c r="E67" i="82"/>
  <c r="E56" i="82"/>
  <c r="E78" i="82"/>
  <c r="E77" i="82"/>
  <c r="E55" i="82"/>
  <c r="E88" i="82"/>
  <c r="E66" i="82"/>
  <c r="E76" i="82"/>
  <c r="E65" i="82"/>
  <c r="E87" i="82"/>
  <c r="E54" i="82"/>
  <c r="E64" i="82"/>
  <c r="E75" i="82"/>
  <c r="E53" i="82"/>
  <c r="E86" i="82"/>
  <c r="E85" i="82"/>
  <c r="E74" i="82"/>
  <c r="E63" i="82"/>
  <c r="E52" i="82"/>
  <c r="E62" i="82"/>
  <c r="E73" i="82"/>
  <c r="E51" i="82"/>
  <c r="E84" i="82"/>
  <c r="E50" i="82"/>
  <c r="E83" i="82"/>
  <c r="E61" i="82"/>
  <c r="E72" i="82"/>
  <c r="E49" i="82"/>
  <c r="E60" i="82"/>
  <c r="E71" i="82"/>
  <c r="E48" i="82"/>
  <c r="E59" i="82"/>
  <c r="D55" i="123"/>
  <c r="E55" i="123"/>
  <c r="A35" i="73"/>
  <c r="D33" i="123"/>
  <c r="E33" i="123"/>
  <c r="D79" i="15"/>
  <c r="C55" i="15"/>
  <c r="C79" i="15"/>
  <c r="C43" i="15"/>
  <c r="D103" i="15"/>
  <c r="D91" i="15"/>
  <c r="C31" i="15"/>
  <c r="C91" i="15"/>
  <c r="D55" i="15"/>
  <c r="D67" i="15"/>
  <c r="C103" i="15"/>
  <c r="C67" i="15"/>
  <c r="D43" i="15"/>
  <c r="D31" i="15"/>
  <c r="C31" i="38"/>
  <c r="C91" i="38"/>
  <c r="D103" i="38"/>
  <c r="D79" i="38"/>
  <c r="D67" i="38"/>
  <c r="C79" i="38"/>
  <c r="C55" i="38"/>
  <c r="C103" i="38"/>
  <c r="D31" i="38"/>
  <c r="E31" i="38" s="1"/>
  <c r="C67" i="38"/>
  <c r="D91" i="38"/>
  <c r="D55" i="38"/>
  <c r="C43" i="38"/>
  <c r="D43" i="38"/>
  <c r="I56" i="108"/>
  <c r="E80" i="80"/>
  <c r="E79" i="80"/>
  <c r="E68" i="80"/>
  <c r="E56" i="80"/>
  <c r="E78" i="80"/>
  <c r="E67" i="80"/>
  <c r="E44" i="80"/>
  <c r="E77" i="80"/>
  <c r="E66" i="80"/>
  <c r="E55" i="80"/>
  <c r="E76" i="80"/>
  <c r="E54" i="80"/>
  <c r="E65" i="80"/>
  <c r="E53" i="80"/>
  <c r="E42" i="80"/>
  <c r="E64" i="80"/>
  <c r="E75" i="80"/>
  <c r="E74" i="80"/>
  <c r="E63" i="80"/>
  <c r="E41" i="80"/>
  <c r="E52" i="80"/>
  <c r="E40" i="80"/>
  <c r="E73" i="80"/>
  <c r="E51" i="80"/>
  <c r="E62" i="80"/>
  <c r="E39" i="80"/>
  <c r="E72" i="80"/>
  <c r="E50" i="80"/>
  <c r="E61" i="80"/>
  <c r="E49" i="80"/>
  <c r="E60" i="80"/>
  <c r="E71" i="80"/>
  <c r="E38" i="80"/>
  <c r="E59" i="80"/>
  <c r="E48" i="80"/>
  <c r="E37" i="80"/>
  <c r="E36" i="80"/>
  <c r="E43" i="80"/>
  <c r="E47" i="80"/>
  <c r="E44" i="112"/>
  <c r="E78" i="105"/>
  <c r="E77" i="105"/>
  <c r="E66" i="105"/>
  <c r="E65" i="105"/>
  <c r="E54" i="105"/>
  <c r="E76" i="105"/>
  <c r="E75" i="105"/>
  <c r="E53" i="105"/>
  <c r="E64" i="105"/>
  <c r="E42" i="105"/>
  <c r="E74" i="105"/>
  <c r="E52" i="105"/>
  <c r="E63" i="105"/>
  <c r="E41" i="105"/>
  <c r="E51" i="105"/>
  <c r="E62" i="105"/>
  <c r="E73" i="105"/>
  <c r="E40" i="105"/>
  <c r="E72" i="105"/>
  <c r="E50" i="105"/>
  <c r="E39" i="105"/>
  <c r="E61" i="105"/>
  <c r="E49" i="105"/>
  <c r="E38" i="105"/>
  <c r="E71" i="105"/>
  <c r="E60" i="105"/>
  <c r="E48" i="105"/>
  <c r="E37" i="105"/>
  <c r="E70" i="105"/>
  <c r="E59" i="105"/>
  <c r="E58" i="105"/>
  <c r="E47" i="105"/>
  <c r="E36" i="105"/>
  <c r="E69" i="105"/>
  <c r="E57" i="105"/>
  <c r="E46" i="105"/>
  <c r="E35" i="105"/>
  <c r="E34" i="105"/>
  <c r="E45" i="105"/>
  <c r="E93" i="74"/>
  <c r="E92" i="74"/>
  <c r="E81" i="74"/>
  <c r="E69" i="74"/>
  <c r="E80" i="74"/>
  <c r="E91" i="74"/>
  <c r="E79" i="74"/>
  <c r="E90" i="74"/>
  <c r="E57" i="74"/>
  <c r="E68" i="74"/>
  <c r="E78" i="74"/>
  <c r="E89" i="74"/>
  <c r="E56" i="74"/>
  <c r="E67" i="74"/>
  <c r="E77" i="74"/>
  <c r="E55" i="74"/>
  <c r="E88" i="74"/>
  <c r="E54" i="74"/>
  <c r="E65" i="74"/>
  <c r="E76" i="74"/>
  <c r="E87" i="74"/>
  <c r="E53" i="74"/>
  <c r="E64" i="74"/>
  <c r="E86" i="74"/>
  <c r="E75" i="74"/>
  <c r="E63" i="74"/>
  <c r="E52" i="74"/>
  <c r="E85" i="74"/>
  <c r="E74" i="74"/>
  <c r="E51" i="74"/>
  <c r="E73" i="74"/>
  <c r="E84" i="74"/>
  <c r="E62" i="74"/>
  <c r="E50" i="74"/>
  <c r="E61" i="74"/>
  <c r="E72" i="74"/>
  <c r="E60" i="74"/>
  <c r="E49" i="74"/>
  <c r="E68" i="107"/>
  <c r="E82" i="71"/>
  <c r="E70" i="71"/>
  <c r="E81" i="71"/>
  <c r="E80" i="71"/>
  <c r="E69" i="71"/>
  <c r="E58" i="71"/>
  <c r="E46" i="71"/>
  <c r="E79" i="71"/>
  <c r="E57" i="71"/>
  <c r="E78" i="71"/>
  <c r="E56" i="71"/>
  <c r="E45" i="71"/>
  <c r="E67" i="71"/>
  <c r="E55" i="71"/>
  <c r="E44" i="71"/>
  <c r="E66" i="71"/>
  <c r="E77" i="71"/>
  <c r="E54" i="71"/>
  <c r="E76" i="71"/>
  <c r="E65" i="71"/>
  <c r="E43" i="71"/>
  <c r="E42" i="71"/>
  <c r="E64" i="71"/>
  <c r="E53" i="71"/>
  <c r="E75" i="71"/>
  <c r="E74" i="71"/>
  <c r="E63" i="71"/>
  <c r="E52" i="71"/>
  <c r="E41" i="71"/>
  <c r="E51" i="71"/>
  <c r="E62" i="71"/>
  <c r="E73" i="71"/>
  <c r="E61" i="71"/>
  <c r="E50" i="71"/>
  <c r="E39" i="71"/>
  <c r="E49" i="71"/>
  <c r="E68" i="71"/>
  <c r="E38" i="71"/>
  <c r="I66" i="36"/>
  <c r="H66" i="36"/>
  <c r="E92" i="38"/>
  <c r="K56" i="108"/>
  <c r="E80" i="15"/>
  <c r="E35" i="80"/>
  <c r="E80" i="106"/>
  <c r="C103" i="107"/>
  <c r="C67" i="107"/>
  <c r="D79" i="107"/>
  <c r="C79" i="107"/>
  <c r="D43" i="107"/>
  <c r="C43" i="107"/>
  <c r="D31" i="107"/>
  <c r="D91" i="107"/>
  <c r="C31" i="107"/>
  <c r="D55" i="107"/>
  <c r="D67" i="107"/>
  <c r="C55" i="107"/>
  <c r="D103" i="107"/>
  <c r="C91" i="107"/>
  <c r="E104" i="38"/>
  <c r="K44" i="108"/>
  <c r="B27" i="75"/>
  <c r="I92" i="108"/>
  <c r="E104" i="15"/>
  <c r="E56" i="15"/>
  <c r="E92" i="73"/>
  <c r="E91" i="73"/>
  <c r="E68" i="73"/>
  <c r="E79" i="73"/>
  <c r="E90" i="73"/>
  <c r="E56" i="73"/>
  <c r="E89" i="73"/>
  <c r="E67" i="73"/>
  <c r="E78" i="73"/>
  <c r="E66" i="73"/>
  <c r="E88" i="73"/>
  <c r="E77" i="73"/>
  <c r="E55" i="73"/>
  <c r="E65" i="73"/>
  <c r="E54" i="73"/>
  <c r="E76" i="73"/>
  <c r="E87" i="73"/>
  <c r="E64" i="73"/>
  <c r="E75" i="73"/>
  <c r="E53" i="73"/>
  <c r="E86" i="73"/>
  <c r="E74" i="73"/>
  <c r="E85" i="73"/>
  <c r="E63" i="73"/>
  <c r="E52" i="73"/>
  <c r="E73" i="73"/>
  <c r="E51" i="73"/>
  <c r="E62" i="73"/>
  <c r="E50" i="73"/>
  <c r="E80" i="73"/>
  <c r="E61" i="73"/>
  <c r="E49" i="73"/>
  <c r="B36" i="77"/>
  <c r="F58" i="77" s="1"/>
  <c r="H44" i="36"/>
  <c r="I44" i="36"/>
  <c r="K77" i="36"/>
  <c r="J77" i="36"/>
  <c r="H77" i="36"/>
  <c r="I77" i="36"/>
  <c r="C79" i="106"/>
  <c r="D43" i="106"/>
  <c r="C55" i="106"/>
  <c r="D31" i="106"/>
  <c r="D67" i="106"/>
  <c r="D91" i="106"/>
  <c r="C43" i="106"/>
  <c r="C67" i="106"/>
  <c r="D79" i="106"/>
  <c r="E79" i="106" s="1"/>
  <c r="C31" i="106"/>
  <c r="D55" i="106"/>
  <c r="E55" i="106" s="1"/>
  <c r="D103" i="106"/>
  <c r="C91" i="106"/>
  <c r="C103" i="106"/>
  <c r="E32" i="38"/>
  <c r="I80" i="108"/>
  <c r="E104" i="112"/>
  <c r="E56" i="112"/>
  <c r="E92" i="15"/>
  <c r="E44" i="15"/>
  <c r="F82" i="69"/>
  <c r="F70" i="69"/>
  <c r="F80" i="69"/>
  <c r="F69" i="69"/>
  <c r="F46" i="69"/>
  <c r="F68" i="69"/>
  <c r="F79" i="69"/>
  <c r="F57" i="69"/>
  <c r="F45" i="69"/>
  <c r="F67" i="69"/>
  <c r="F78" i="69"/>
  <c r="F56" i="69"/>
  <c r="F55" i="69"/>
  <c r="F77" i="69"/>
  <c r="F44" i="69"/>
  <c r="F66" i="69"/>
  <c r="F65" i="69"/>
  <c r="F43" i="69"/>
  <c r="F76" i="69"/>
  <c r="F54" i="69"/>
  <c r="F75" i="69"/>
  <c r="F64" i="69"/>
  <c r="F42" i="69"/>
  <c r="F53" i="69"/>
  <c r="F41" i="69"/>
  <c r="F63" i="69"/>
  <c r="F74" i="69"/>
  <c r="F52" i="69"/>
  <c r="F62" i="69"/>
  <c r="F73" i="69"/>
  <c r="F51" i="69"/>
  <c r="F40" i="69"/>
  <c r="F61" i="69"/>
  <c r="F50" i="69"/>
  <c r="F81" i="69"/>
  <c r="F39" i="69"/>
  <c r="F49" i="69"/>
  <c r="F38" i="69"/>
  <c r="E37" i="71"/>
  <c r="E32" i="106"/>
  <c r="E85" i="68"/>
  <c r="E84" i="68"/>
  <c r="E73" i="68"/>
  <c r="E61" i="68"/>
  <c r="E83" i="68"/>
  <c r="E72" i="68"/>
  <c r="E60" i="68"/>
  <c r="E71" i="68"/>
  <c r="E49" i="68"/>
  <c r="E59" i="68"/>
  <c r="E70" i="68"/>
  <c r="E48" i="68"/>
  <c r="E81" i="68"/>
  <c r="E58" i="68"/>
  <c r="E80" i="68"/>
  <c r="E69" i="68"/>
  <c r="E47" i="68"/>
  <c r="E68" i="68"/>
  <c r="E46" i="68"/>
  <c r="E57" i="68"/>
  <c r="E79" i="68"/>
  <c r="E78" i="68"/>
  <c r="E45" i="68"/>
  <c r="E56" i="68"/>
  <c r="E67" i="68"/>
  <c r="E77" i="68"/>
  <c r="E44" i="68"/>
  <c r="E66" i="68"/>
  <c r="E55" i="68"/>
  <c r="E65" i="68"/>
  <c r="E54" i="68"/>
  <c r="E76" i="68"/>
  <c r="E43" i="68"/>
  <c r="E42" i="68"/>
  <c r="E82" i="68"/>
  <c r="E53" i="68"/>
  <c r="E64" i="68"/>
  <c r="E52" i="68"/>
  <c r="E41" i="68"/>
  <c r="E92" i="107"/>
  <c r="B36" i="78"/>
  <c r="A35" i="74"/>
  <c r="I32" i="108"/>
  <c r="D77" i="123"/>
  <c r="E77" i="123"/>
  <c r="D66" i="123"/>
  <c r="E66" i="123"/>
  <c r="E32" i="112"/>
  <c r="E32" i="15"/>
  <c r="E68" i="15"/>
  <c r="I55" i="36"/>
  <c r="H55" i="36"/>
  <c r="H55" i="108"/>
  <c r="H31" i="108"/>
  <c r="G43" i="108"/>
  <c r="H103" i="108"/>
  <c r="H79" i="108"/>
  <c r="G31" i="108"/>
  <c r="G103" i="108"/>
  <c r="H91" i="108"/>
  <c r="H43" i="108"/>
  <c r="G79" i="108"/>
  <c r="H67" i="108"/>
  <c r="G55" i="108"/>
  <c r="G91" i="108"/>
  <c r="G67" i="108"/>
  <c r="D44" i="123"/>
  <c r="E44" i="123"/>
  <c r="E96" i="84"/>
  <c r="E95" i="84"/>
  <c r="E84" i="84"/>
  <c r="E94" i="84"/>
  <c r="E72" i="84"/>
  <c r="E83" i="84"/>
  <c r="E71" i="84"/>
  <c r="E82" i="84"/>
  <c r="E93" i="84"/>
  <c r="E60" i="84"/>
  <c r="E59" i="84"/>
  <c r="E81" i="84"/>
  <c r="E92" i="84"/>
  <c r="E70" i="84"/>
  <c r="E80" i="84"/>
  <c r="E58" i="84"/>
  <c r="E69" i="84"/>
  <c r="E91" i="84"/>
  <c r="E68" i="84"/>
  <c r="E90" i="84"/>
  <c r="E57" i="84"/>
  <c r="E79" i="84"/>
  <c r="E89" i="84"/>
  <c r="E67" i="84"/>
  <c r="E56" i="84"/>
  <c r="E78" i="84"/>
  <c r="E55" i="84"/>
  <c r="E66" i="84"/>
  <c r="E77" i="84"/>
  <c r="E88" i="84"/>
  <c r="E87" i="84"/>
  <c r="E76" i="84"/>
  <c r="E65" i="84"/>
  <c r="E54" i="84"/>
  <c r="E53" i="84"/>
  <c r="E64" i="84"/>
  <c r="E75" i="84"/>
  <c r="E63" i="84"/>
  <c r="E52" i="84"/>
  <c r="E104" i="107"/>
  <c r="E80" i="107"/>
  <c r="D67" i="112"/>
  <c r="C43" i="112"/>
  <c r="D43" i="112"/>
  <c r="C67" i="112"/>
  <c r="F103" i="112"/>
  <c r="G103" i="112" s="1"/>
  <c r="F31" i="112"/>
  <c r="G31" i="112" s="1"/>
  <c r="F43" i="112"/>
  <c r="G43" i="112" s="1"/>
  <c r="F55" i="112"/>
  <c r="G55" i="112" s="1"/>
  <c r="F67" i="112"/>
  <c r="G67" i="112" s="1"/>
  <c r="D103" i="112"/>
  <c r="D55" i="112"/>
  <c r="F91" i="112"/>
  <c r="G91" i="112" s="1"/>
  <c r="C55" i="112"/>
  <c r="C79" i="112"/>
  <c r="C91" i="112"/>
  <c r="D31" i="112"/>
  <c r="C103" i="112"/>
  <c r="D79" i="112"/>
  <c r="C31" i="112"/>
  <c r="D91" i="112"/>
  <c r="F79" i="112"/>
  <c r="G79" i="112" s="1"/>
  <c r="K104" i="108"/>
  <c r="I104" i="108"/>
  <c r="I68" i="108"/>
  <c r="E92" i="112"/>
  <c r="E82" i="72"/>
  <c r="E70" i="72"/>
  <c r="E81" i="72"/>
  <c r="E58" i="72"/>
  <c r="E80" i="72"/>
  <c r="E69" i="72"/>
  <c r="E79" i="72"/>
  <c r="E68" i="72"/>
  <c r="E57" i="72"/>
  <c r="E46" i="72"/>
  <c r="E67" i="72"/>
  <c r="E78" i="72"/>
  <c r="E56" i="72"/>
  <c r="E45" i="72"/>
  <c r="E55" i="72"/>
  <c r="E66" i="72"/>
  <c r="E77" i="72"/>
  <c r="E44" i="72"/>
  <c r="E54" i="72"/>
  <c r="E65" i="72"/>
  <c r="E76" i="72"/>
  <c r="E43" i="72"/>
  <c r="E42" i="72"/>
  <c r="E75" i="72"/>
  <c r="E53" i="72"/>
  <c r="E64" i="72"/>
  <c r="E41" i="72"/>
  <c r="E74" i="72"/>
  <c r="E63" i="72"/>
  <c r="E52" i="72"/>
  <c r="E40" i="72"/>
  <c r="E73" i="72"/>
  <c r="E62" i="72"/>
  <c r="E51" i="72"/>
  <c r="E50" i="72"/>
  <c r="E61" i="72"/>
  <c r="E39" i="72"/>
  <c r="E49" i="72"/>
  <c r="E38" i="72"/>
  <c r="E37" i="72"/>
  <c r="H33" i="36"/>
  <c r="I33" i="36"/>
  <c r="E68" i="106"/>
  <c r="E81" i="120"/>
  <c r="E69" i="120"/>
  <c r="E80" i="120"/>
  <c r="E68" i="120"/>
  <c r="E57" i="120"/>
  <c r="E79" i="120"/>
  <c r="E78" i="120"/>
  <c r="E56" i="120"/>
  <c r="E45" i="120"/>
  <c r="E67" i="120"/>
  <c r="E66" i="120"/>
  <c r="E44" i="120"/>
  <c r="E55" i="120"/>
  <c r="E77" i="120"/>
  <c r="E43" i="120"/>
  <c r="E54" i="120"/>
  <c r="E65" i="120"/>
  <c r="E76" i="120"/>
  <c r="E64" i="120"/>
  <c r="E42" i="120"/>
  <c r="E53" i="120"/>
  <c r="E75" i="120"/>
  <c r="E52" i="120"/>
  <c r="E63" i="120"/>
  <c r="E41" i="120"/>
  <c r="E74" i="120"/>
  <c r="E51" i="120"/>
  <c r="E40" i="120"/>
  <c r="E62" i="120"/>
  <c r="E73" i="120"/>
  <c r="E61" i="120"/>
  <c r="E50" i="120"/>
  <c r="E39" i="120"/>
  <c r="E72" i="120"/>
  <c r="E60" i="120"/>
  <c r="E38" i="120"/>
  <c r="E49" i="120"/>
  <c r="E37" i="120"/>
  <c r="E48" i="120"/>
  <c r="F91" i="108"/>
  <c r="E55" i="108"/>
  <c r="F67" i="108"/>
  <c r="E103" i="108"/>
  <c r="F103" i="108"/>
  <c r="E91" i="108"/>
  <c r="E31" i="108"/>
  <c r="E67" i="108"/>
  <c r="E43" i="108"/>
  <c r="F55" i="108"/>
  <c r="F79" i="108"/>
  <c r="E79" i="108"/>
  <c r="F31" i="108"/>
  <c r="F43" i="108"/>
  <c r="E40" i="68"/>
  <c r="B38" i="75"/>
  <c r="A34" i="82"/>
  <c r="E47" i="82"/>
  <c r="K56" i="77" l="1"/>
  <c r="V25" i="124"/>
  <c r="T30" i="124"/>
  <c r="K46" i="77"/>
  <c r="E43" i="38"/>
  <c r="E91" i="15"/>
  <c r="F45" i="78"/>
  <c r="E31" i="107"/>
  <c r="E43" i="107"/>
  <c r="E43" i="15"/>
  <c r="F45" i="77"/>
  <c r="E55" i="112"/>
  <c r="E103" i="15"/>
  <c r="E39" i="82"/>
  <c r="E43" i="112"/>
  <c r="K43" i="108"/>
  <c r="E67" i="107"/>
  <c r="E67" i="112"/>
  <c r="F37" i="77"/>
  <c r="K55" i="108"/>
  <c r="I31" i="108"/>
  <c r="E36" i="74"/>
  <c r="I103" i="108"/>
  <c r="E31" i="112"/>
  <c r="E67" i="106"/>
  <c r="E91" i="112"/>
  <c r="K31" i="108"/>
  <c r="E91" i="107"/>
  <c r="J79" i="108"/>
  <c r="E43" i="106"/>
  <c r="D42" i="112"/>
  <c r="C66" i="112"/>
  <c r="F42" i="112"/>
  <c r="G42" i="112" s="1"/>
  <c r="F66" i="112"/>
  <c r="G66" i="112" s="1"/>
  <c r="D102" i="112"/>
  <c r="F30" i="112"/>
  <c r="G30" i="112" s="1"/>
  <c r="C42" i="112"/>
  <c r="C102" i="112"/>
  <c r="C30" i="112"/>
  <c r="F90" i="112"/>
  <c r="G90" i="112" s="1"/>
  <c r="D54" i="112"/>
  <c r="F54" i="112"/>
  <c r="G54" i="112" s="1"/>
  <c r="C54" i="112"/>
  <c r="F78" i="112"/>
  <c r="G78" i="112" s="1"/>
  <c r="D78" i="112"/>
  <c r="D30" i="112"/>
  <c r="D90" i="112"/>
  <c r="F102" i="112"/>
  <c r="G102" i="112" s="1"/>
  <c r="C90" i="112"/>
  <c r="C78" i="112"/>
  <c r="D66" i="112"/>
  <c r="E79" i="107"/>
  <c r="K91" i="108"/>
  <c r="K94" i="78"/>
  <c r="F82" i="78"/>
  <c r="K93" i="78"/>
  <c r="F93" i="78"/>
  <c r="K82" i="78"/>
  <c r="F92" i="78"/>
  <c r="K92" i="78"/>
  <c r="F81" i="78"/>
  <c r="K70" i="78"/>
  <c r="K91" i="78"/>
  <c r="K80" i="78"/>
  <c r="K58" i="78"/>
  <c r="F58" i="78"/>
  <c r="F69" i="78"/>
  <c r="F91" i="78"/>
  <c r="K69" i="78"/>
  <c r="F68" i="78"/>
  <c r="F90" i="78"/>
  <c r="K90" i="78"/>
  <c r="F57" i="78"/>
  <c r="F79" i="78"/>
  <c r="K79" i="78"/>
  <c r="F46" i="78"/>
  <c r="K68" i="78"/>
  <c r="K46" i="78"/>
  <c r="F78" i="78"/>
  <c r="K45" i="78"/>
  <c r="F89" i="78"/>
  <c r="K89" i="78"/>
  <c r="F67" i="78"/>
  <c r="K67" i="78"/>
  <c r="K56" i="78"/>
  <c r="K78" i="78"/>
  <c r="K88" i="78"/>
  <c r="F44" i="78"/>
  <c r="F88" i="78"/>
  <c r="F77" i="78"/>
  <c r="K44" i="78"/>
  <c r="K77" i="78"/>
  <c r="F66" i="78"/>
  <c r="F55" i="78"/>
  <c r="K66" i="78"/>
  <c r="K55" i="78"/>
  <c r="K65" i="78"/>
  <c r="F87" i="78"/>
  <c r="F65" i="78"/>
  <c r="K43" i="78"/>
  <c r="K87" i="78"/>
  <c r="F43" i="78"/>
  <c r="K54" i="78"/>
  <c r="K76" i="78"/>
  <c r="F54" i="78"/>
  <c r="F76" i="78"/>
  <c r="K53" i="78"/>
  <c r="F53" i="78"/>
  <c r="K86" i="78"/>
  <c r="F86" i="78"/>
  <c r="K42" i="78"/>
  <c r="K75" i="78"/>
  <c r="F42" i="78"/>
  <c r="K64" i="78"/>
  <c r="F75" i="78"/>
  <c r="F64" i="78"/>
  <c r="F52" i="78"/>
  <c r="F63" i="78"/>
  <c r="F41" i="78"/>
  <c r="K41" i="78"/>
  <c r="F85" i="78"/>
  <c r="K85" i="78"/>
  <c r="F74" i="78"/>
  <c r="K63" i="78"/>
  <c r="K52" i="78"/>
  <c r="K74" i="78"/>
  <c r="K51" i="78"/>
  <c r="F51" i="78"/>
  <c r="K73" i="78"/>
  <c r="F73" i="78"/>
  <c r="F62" i="78"/>
  <c r="F40" i="78"/>
  <c r="F94" i="78"/>
  <c r="K40" i="78"/>
  <c r="K62" i="78"/>
  <c r="K81" i="78"/>
  <c r="K50" i="78"/>
  <c r="F50" i="78"/>
  <c r="F80" i="78"/>
  <c r="K39" i="78"/>
  <c r="K61" i="78"/>
  <c r="F39" i="78"/>
  <c r="F61" i="78"/>
  <c r="F38" i="78"/>
  <c r="F49" i="78"/>
  <c r="K49" i="78"/>
  <c r="F70" i="78"/>
  <c r="K38" i="78"/>
  <c r="F56" i="78"/>
  <c r="E55" i="107"/>
  <c r="E31" i="15"/>
  <c r="E44" i="73"/>
  <c r="E43" i="73"/>
  <c r="E42" i="73"/>
  <c r="E41" i="73"/>
  <c r="E40" i="73"/>
  <c r="E39" i="73"/>
  <c r="E38" i="73"/>
  <c r="E37" i="73"/>
  <c r="J103" i="108"/>
  <c r="E45" i="74"/>
  <c r="E44" i="74"/>
  <c r="E43" i="74"/>
  <c r="E42" i="74"/>
  <c r="E41" i="74"/>
  <c r="E40" i="74"/>
  <c r="E39" i="74"/>
  <c r="E38" i="74"/>
  <c r="E37" i="74"/>
  <c r="D42" i="15"/>
  <c r="C66" i="15"/>
  <c r="D66" i="15"/>
  <c r="C30" i="15"/>
  <c r="C90" i="15"/>
  <c r="C78" i="15"/>
  <c r="D54" i="15"/>
  <c r="C54" i="15"/>
  <c r="D30" i="15"/>
  <c r="C42" i="15"/>
  <c r="C102" i="15"/>
  <c r="D90" i="15"/>
  <c r="D102" i="15"/>
  <c r="D78" i="15"/>
  <c r="C54" i="38"/>
  <c r="C102" i="38"/>
  <c r="D78" i="38"/>
  <c r="D66" i="38"/>
  <c r="C42" i="38"/>
  <c r="D42" i="38"/>
  <c r="C78" i="38"/>
  <c r="D30" i="38"/>
  <c r="D102" i="38"/>
  <c r="C66" i="38"/>
  <c r="C90" i="38"/>
  <c r="D90" i="38"/>
  <c r="C30" i="38"/>
  <c r="D54" i="38"/>
  <c r="K94" i="77"/>
  <c r="K82" i="77"/>
  <c r="F82" i="77"/>
  <c r="F93" i="77"/>
  <c r="K93" i="77"/>
  <c r="K92" i="77"/>
  <c r="F92" i="77"/>
  <c r="F81" i="77"/>
  <c r="K81" i="77"/>
  <c r="K70" i="77"/>
  <c r="F69" i="77"/>
  <c r="F91" i="77"/>
  <c r="K80" i="77"/>
  <c r="K91" i="77"/>
  <c r="F80" i="77"/>
  <c r="K58" i="77"/>
  <c r="K69" i="77"/>
  <c r="K90" i="77"/>
  <c r="F57" i="77"/>
  <c r="F79" i="77"/>
  <c r="K68" i="77"/>
  <c r="F68" i="77"/>
  <c r="K79" i="77"/>
  <c r="F46" i="77"/>
  <c r="F90" i="77"/>
  <c r="K57" i="77"/>
  <c r="K45" i="77"/>
  <c r="K89" i="77"/>
  <c r="F89" i="77"/>
  <c r="F56" i="77"/>
  <c r="K78" i="77"/>
  <c r="K67" i="77"/>
  <c r="F67" i="77"/>
  <c r="F78" i="77"/>
  <c r="F55" i="77"/>
  <c r="K77" i="77"/>
  <c r="K44" i="77"/>
  <c r="F44" i="77"/>
  <c r="K88" i="77"/>
  <c r="F66" i="77"/>
  <c r="F88" i="77"/>
  <c r="K66" i="77"/>
  <c r="K55" i="77"/>
  <c r="F77" i="77"/>
  <c r="F54" i="77"/>
  <c r="K87" i="77"/>
  <c r="F43" i="77"/>
  <c r="F65" i="77"/>
  <c r="K43" i="77"/>
  <c r="F76" i="77"/>
  <c r="K76" i="77"/>
  <c r="F87" i="77"/>
  <c r="K54" i="77"/>
  <c r="K65" i="77"/>
  <c r="F42" i="77"/>
  <c r="F86" i="77"/>
  <c r="K64" i="77"/>
  <c r="F53" i="77"/>
  <c r="F64" i="77"/>
  <c r="F75" i="77"/>
  <c r="K75" i="77"/>
  <c r="K86" i="77"/>
  <c r="K42" i="77"/>
  <c r="K53" i="77"/>
  <c r="F41" i="77"/>
  <c r="K41" i="77"/>
  <c r="F74" i="77"/>
  <c r="K63" i="77"/>
  <c r="F63" i="77"/>
  <c r="F52" i="77"/>
  <c r="K52" i="77"/>
  <c r="F85" i="77"/>
  <c r="K85" i="77"/>
  <c r="K74" i="77"/>
  <c r="K51" i="77"/>
  <c r="F73" i="77"/>
  <c r="K40" i="77"/>
  <c r="F40" i="77"/>
  <c r="K73" i="77"/>
  <c r="K62" i="77"/>
  <c r="F62" i="77"/>
  <c r="F51" i="77"/>
  <c r="F94" i="77"/>
  <c r="K39" i="77"/>
  <c r="F39" i="77"/>
  <c r="K61" i="77"/>
  <c r="F50" i="77"/>
  <c r="F61" i="77"/>
  <c r="K50" i="77"/>
  <c r="K38" i="77"/>
  <c r="F38" i="77"/>
  <c r="F49" i="77"/>
  <c r="F70" i="77"/>
  <c r="K49" i="77"/>
  <c r="E43" i="123"/>
  <c r="D43" i="123"/>
  <c r="D53" i="123"/>
  <c r="K67" i="108"/>
  <c r="J67" i="108"/>
  <c r="J31" i="108"/>
  <c r="F77" i="108"/>
  <c r="D65" i="123"/>
  <c r="E65" i="123"/>
  <c r="B26" i="75"/>
  <c r="I67" i="108"/>
  <c r="H32" i="36"/>
  <c r="I32" i="36"/>
  <c r="J91" i="108"/>
  <c r="K79" i="108"/>
  <c r="H65" i="36"/>
  <c r="I65" i="36"/>
  <c r="E91" i="106"/>
  <c r="C42" i="107"/>
  <c r="D42" i="107"/>
  <c r="D66" i="107"/>
  <c r="C90" i="107"/>
  <c r="C78" i="107"/>
  <c r="C54" i="107"/>
  <c r="D102" i="107"/>
  <c r="D90" i="107"/>
  <c r="D54" i="107"/>
  <c r="C102" i="107"/>
  <c r="C30" i="107"/>
  <c r="D78" i="107"/>
  <c r="D30" i="107"/>
  <c r="C66" i="107"/>
  <c r="H43" i="36"/>
  <c r="I43" i="36"/>
  <c r="D32" i="123"/>
  <c r="E32" i="123"/>
  <c r="E67" i="38"/>
  <c r="I79" i="108"/>
  <c r="J55" i="108"/>
  <c r="K103" i="108"/>
  <c r="C78" i="106"/>
  <c r="C54" i="106"/>
  <c r="D30" i="106"/>
  <c r="D66" i="106"/>
  <c r="D102" i="106"/>
  <c r="D42" i="106"/>
  <c r="D54" i="106"/>
  <c r="C30" i="106"/>
  <c r="D90" i="106"/>
  <c r="C42" i="106"/>
  <c r="C66" i="106"/>
  <c r="C90" i="106"/>
  <c r="C102" i="106"/>
  <c r="D78" i="106"/>
  <c r="F102" i="108"/>
  <c r="E30" i="108"/>
  <c r="F66" i="108"/>
  <c r="E66" i="108"/>
  <c r="E102" i="108"/>
  <c r="F90" i="108"/>
  <c r="F78" i="108"/>
  <c r="E90" i="108"/>
  <c r="E42" i="108"/>
  <c r="E54" i="108"/>
  <c r="F42" i="108"/>
  <c r="F54" i="108"/>
  <c r="F30" i="108"/>
  <c r="E78" i="108"/>
  <c r="K37" i="78"/>
  <c r="I54" i="36"/>
  <c r="H54" i="36"/>
  <c r="E55" i="38"/>
  <c r="E79" i="38"/>
  <c r="E67" i="15"/>
  <c r="I55" i="108"/>
  <c r="E44" i="82"/>
  <c r="E43" i="82"/>
  <c r="E42" i="82"/>
  <c r="E41" i="82"/>
  <c r="E40" i="82"/>
  <c r="E38" i="82"/>
  <c r="E37" i="82"/>
  <c r="E36" i="82"/>
  <c r="I43" i="108"/>
  <c r="I91" i="108"/>
  <c r="E79" i="112"/>
  <c r="E103" i="112"/>
  <c r="J43" i="108"/>
  <c r="K57" i="78"/>
  <c r="E103" i="106"/>
  <c r="E31" i="106"/>
  <c r="K37" i="77"/>
  <c r="H66" i="108"/>
  <c r="G102" i="108"/>
  <c r="H42" i="108"/>
  <c r="G90" i="108"/>
  <c r="H54" i="108"/>
  <c r="G66" i="108"/>
  <c r="G54" i="108"/>
  <c r="H90" i="108"/>
  <c r="G30" i="108"/>
  <c r="H78" i="108"/>
  <c r="G78" i="108"/>
  <c r="G42" i="108"/>
  <c r="H30" i="108"/>
  <c r="H102" i="108"/>
  <c r="E103" i="107"/>
  <c r="D54" i="123"/>
  <c r="E54" i="123"/>
  <c r="F37" i="78"/>
  <c r="E91" i="38"/>
  <c r="E103" i="38"/>
  <c r="E55" i="15"/>
  <c r="E79" i="15"/>
  <c r="E35" i="82"/>
  <c r="U30" i="124" l="1"/>
  <c r="W25" i="124"/>
  <c r="E42" i="106"/>
  <c r="E78" i="15"/>
  <c r="J102" i="108"/>
  <c r="E78" i="112"/>
  <c r="I42" i="108"/>
  <c r="E30" i="107"/>
  <c r="E90" i="38"/>
  <c r="E42" i="15"/>
  <c r="E66" i="112"/>
  <c r="E102" i="38"/>
  <c r="J54" i="108"/>
  <c r="I30" i="108"/>
  <c r="E30" i="106"/>
  <c r="E30" i="112"/>
  <c r="J42" i="108"/>
  <c r="E78" i="106"/>
  <c r="K102" i="108"/>
  <c r="J66" i="108"/>
  <c r="I54" i="108"/>
  <c r="E42" i="38"/>
  <c r="E102" i="112"/>
  <c r="J90" i="108"/>
  <c r="I66" i="108"/>
  <c r="J78" i="108"/>
  <c r="E66" i="38"/>
  <c r="J30" i="108"/>
  <c r="K66" i="108"/>
  <c r="E102" i="107"/>
  <c r="E42" i="107"/>
  <c r="E66" i="106"/>
  <c r="K27" i="75"/>
  <c r="E53" i="123"/>
  <c r="E30" i="38"/>
  <c r="K90" i="108"/>
  <c r="I78" i="108"/>
  <c r="E102" i="106"/>
  <c r="E54" i="107"/>
  <c r="K34" i="75"/>
  <c r="E78" i="38"/>
  <c r="E30" i="15"/>
  <c r="D42" i="123"/>
  <c r="E42" i="123"/>
  <c r="I90" i="108"/>
  <c r="K96" i="75"/>
  <c r="F84" i="75"/>
  <c r="K84" i="75"/>
  <c r="K95" i="75"/>
  <c r="F95" i="75"/>
  <c r="K83" i="75"/>
  <c r="K72" i="75"/>
  <c r="F94" i="75"/>
  <c r="K94" i="75"/>
  <c r="F83" i="75"/>
  <c r="F72" i="75"/>
  <c r="F60" i="75"/>
  <c r="K60" i="75"/>
  <c r="F82" i="75"/>
  <c r="F93" i="75"/>
  <c r="K71" i="75"/>
  <c r="K93" i="75"/>
  <c r="F71" i="75"/>
  <c r="K92" i="75"/>
  <c r="K70" i="75"/>
  <c r="F92" i="75"/>
  <c r="F70" i="75"/>
  <c r="F59" i="75"/>
  <c r="K48" i="75"/>
  <c r="K59" i="75"/>
  <c r="F48" i="75"/>
  <c r="F81" i="75"/>
  <c r="K81" i="75"/>
  <c r="F91" i="75"/>
  <c r="K47" i="75"/>
  <c r="K80" i="75"/>
  <c r="F80" i="75"/>
  <c r="F36" i="75"/>
  <c r="F58" i="75"/>
  <c r="K36" i="75"/>
  <c r="K58" i="75"/>
  <c r="K69" i="75"/>
  <c r="F69" i="75"/>
  <c r="K91" i="75"/>
  <c r="F47" i="75"/>
  <c r="F68" i="75"/>
  <c r="F46" i="75"/>
  <c r="K90" i="75"/>
  <c r="K79" i="75"/>
  <c r="F90" i="75"/>
  <c r="F79" i="75"/>
  <c r="K35" i="75"/>
  <c r="F57" i="75"/>
  <c r="F35" i="75"/>
  <c r="K57" i="75"/>
  <c r="K68" i="75"/>
  <c r="K46" i="75"/>
  <c r="F67" i="75"/>
  <c r="F34" i="75"/>
  <c r="F56" i="75"/>
  <c r="K56" i="75"/>
  <c r="K78" i="75"/>
  <c r="F89" i="75"/>
  <c r="K45" i="75"/>
  <c r="F78" i="75"/>
  <c r="F45" i="75"/>
  <c r="K67" i="75"/>
  <c r="K89" i="75"/>
  <c r="F44" i="75"/>
  <c r="F66" i="75"/>
  <c r="K44" i="75"/>
  <c r="K66" i="75"/>
  <c r="K88" i="75"/>
  <c r="F55" i="75"/>
  <c r="F77" i="75"/>
  <c r="F88" i="75"/>
  <c r="K55" i="75"/>
  <c r="K77" i="75"/>
  <c r="F33" i="75"/>
  <c r="K33" i="75"/>
  <c r="F32" i="75"/>
  <c r="F65" i="75"/>
  <c r="F87" i="75"/>
  <c r="K54" i="75"/>
  <c r="F54" i="75"/>
  <c r="K43" i="75"/>
  <c r="K76" i="75"/>
  <c r="F43" i="75"/>
  <c r="K32" i="75"/>
  <c r="K65" i="75"/>
  <c r="K87" i="75"/>
  <c r="F76" i="75"/>
  <c r="K53" i="75"/>
  <c r="F42" i="75"/>
  <c r="K64" i="75"/>
  <c r="F53" i="75"/>
  <c r="K42" i="75"/>
  <c r="K31" i="75"/>
  <c r="F64" i="75"/>
  <c r="F96" i="75"/>
  <c r="F31" i="75"/>
  <c r="K75" i="75"/>
  <c r="F75" i="75"/>
  <c r="F41" i="75"/>
  <c r="K41" i="75"/>
  <c r="K30" i="75"/>
  <c r="F63" i="75"/>
  <c r="K52" i="75"/>
  <c r="F30" i="75"/>
  <c r="K63" i="75"/>
  <c r="F52" i="75"/>
  <c r="K82" i="75"/>
  <c r="F29" i="75"/>
  <c r="K40" i="75"/>
  <c r="K29" i="75"/>
  <c r="F40" i="75"/>
  <c r="K51" i="75"/>
  <c r="F51" i="75"/>
  <c r="F28" i="75"/>
  <c r="F39" i="75"/>
  <c r="K39" i="75"/>
  <c r="K28" i="75"/>
  <c r="F27" i="75"/>
  <c r="E54" i="112"/>
  <c r="E54" i="15"/>
  <c r="K30" i="108"/>
  <c r="K54" i="108"/>
  <c r="I42" i="36"/>
  <c r="H42" i="36"/>
  <c r="H31" i="36"/>
  <c r="I31" i="36"/>
  <c r="E90" i="112"/>
  <c r="E42" i="112"/>
  <c r="F29" i="108"/>
  <c r="E89" i="108"/>
  <c r="E65" i="108"/>
  <c r="E29" i="108"/>
  <c r="E41" i="108"/>
  <c r="E77" i="108"/>
  <c r="I77" i="108" s="1"/>
  <c r="F89" i="108"/>
  <c r="E53" i="108"/>
  <c r="F41" i="108"/>
  <c r="F101" i="108"/>
  <c r="E101" i="108"/>
  <c r="F53" i="108"/>
  <c r="F65" i="108"/>
  <c r="E31" i="123"/>
  <c r="D31" i="123"/>
  <c r="E78" i="107"/>
  <c r="E90" i="107"/>
  <c r="G65" i="108"/>
  <c r="J65" i="108" s="1"/>
  <c r="H101" i="108"/>
  <c r="H53" i="108"/>
  <c r="G101" i="108"/>
  <c r="H29" i="108"/>
  <c r="G77" i="108"/>
  <c r="J77" i="108" s="1"/>
  <c r="G89" i="108"/>
  <c r="H65" i="108"/>
  <c r="G41" i="108"/>
  <c r="H89" i="108"/>
  <c r="H41" i="108"/>
  <c r="G53" i="108"/>
  <c r="G29" i="108"/>
  <c r="J29" i="108" s="1"/>
  <c r="H77" i="108"/>
  <c r="K77" i="108" s="1"/>
  <c r="E54" i="38"/>
  <c r="E90" i="15"/>
  <c r="E90" i="106"/>
  <c r="K42" i="108"/>
  <c r="K78" i="108"/>
  <c r="I102" i="108"/>
  <c r="E54" i="106"/>
  <c r="E66" i="107"/>
  <c r="E102" i="15"/>
  <c r="E66" i="15"/>
  <c r="H53" i="36"/>
  <c r="I53" i="36"/>
  <c r="V30" i="124" l="1"/>
  <c r="X25" i="124"/>
  <c r="I89" i="108"/>
  <c r="I41" i="108"/>
  <c r="I29" i="108"/>
  <c r="K89" i="108"/>
  <c r="K53" i="108"/>
  <c r="K101" i="108"/>
  <c r="K29" i="108"/>
  <c r="I65" i="108"/>
  <c r="J89" i="108"/>
  <c r="D30" i="123"/>
  <c r="E30" i="123"/>
  <c r="D101" i="107"/>
  <c r="C65" i="107"/>
  <c r="D77" i="107"/>
  <c r="C89" i="107"/>
  <c r="C77" i="107"/>
  <c r="D29" i="107"/>
  <c r="D41" i="107"/>
  <c r="C53" i="107"/>
  <c r="C41" i="107"/>
  <c r="C101" i="107"/>
  <c r="D65" i="107"/>
  <c r="D89" i="107"/>
  <c r="D53" i="107"/>
  <c r="C29" i="107"/>
  <c r="E28" i="108"/>
  <c r="F64" i="108"/>
  <c r="E40" i="108"/>
  <c r="E100" i="108"/>
  <c r="F52" i="108"/>
  <c r="F88" i="108"/>
  <c r="E88" i="108"/>
  <c r="F28" i="108"/>
  <c r="F40" i="108"/>
  <c r="E52" i="108"/>
  <c r="F76" i="108"/>
  <c r="F100" i="108"/>
  <c r="E76" i="108"/>
  <c r="E64" i="108"/>
  <c r="J41" i="108"/>
  <c r="H52" i="108"/>
  <c r="H100" i="108"/>
  <c r="H28" i="108"/>
  <c r="G100" i="108"/>
  <c r="H76" i="108"/>
  <c r="H88" i="108"/>
  <c r="H40" i="108"/>
  <c r="G88" i="108"/>
  <c r="G64" i="108"/>
  <c r="G40" i="108"/>
  <c r="G76" i="108"/>
  <c r="H64" i="108"/>
  <c r="G52" i="108"/>
  <c r="G28" i="108"/>
  <c r="K65" i="108"/>
  <c r="D29" i="123"/>
  <c r="E41" i="123"/>
  <c r="D41" i="123"/>
  <c r="D41" i="106"/>
  <c r="D101" i="106"/>
  <c r="D89" i="106"/>
  <c r="D77" i="106"/>
  <c r="D65" i="106"/>
  <c r="C41" i="106"/>
  <c r="C101" i="106"/>
  <c r="C53" i="106"/>
  <c r="C89" i="106"/>
  <c r="C29" i="106"/>
  <c r="C65" i="106"/>
  <c r="D53" i="106"/>
  <c r="D29" i="106"/>
  <c r="C77" i="106"/>
  <c r="C101" i="112"/>
  <c r="C29" i="112"/>
  <c r="F89" i="112"/>
  <c r="G89" i="112" s="1"/>
  <c r="F65" i="112"/>
  <c r="G65" i="112" s="1"/>
  <c r="F77" i="112"/>
  <c r="G77" i="112" s="1"/>
  <c r="C65" i="112"/>
  <c r="D65" i="112"/>
  <c r="F53" i="112"/>
  <c r="G53" i="112" s="1"/>
  <c r="D41" i="112"/>
  <c r="C53" i="112"/>
  <c r="D77" i="112"/>
  <c r="C77" i="112"/>
  <c r="F29" i="112"/>
  <c r="G29" i="112" s="1"/>
  <c r="C41" i="112"/>
  <c r="D89" i="112"/>
  <c r="F41" i="112"/>
  <c r="G41" i="112" s="1"/>
  <c r="F101" i="112"/>
  <c r="G101" i="112" s="1"/>
  <c r="D29" i="112"/>
  <c r="D101" i="112"/>
  <c r="C89" i="112"/>
  <c r="D53" i="112"/>
  <c r="I101" i="108"/>
  <c r="H41" i="36"/>
  <c r="I41" i="36"/>
  <c r="C65" i="15"/>
  <c r="D29" i="15"/>
  <c r="D65" i="15"/>
  <c r="D77" i="15"/>
  <c r="C53" i="15"/>
  <c r="D53" i="15"/>
  <c r="D41" i="15"/>
  <c r="C89" i="15"/>
  <c r="C77" i="15"/>
  <c r="D101" i="15"/>
  <c r="C29" i="15"/>
  <c r="C101" i="15"/>
  <c r="C41" i="15"/>
  <c r="D89" i="15"/>
  <c r="J53" i="108"/>
  <c r="J101" i="108"/>
  <c r="I53" i="108"/>
  <c r="K41" i="108"/>
  <c r="I30" i="36"/>
  <c r="H30" i="36"/>
  <c r="C89" i="38"/>
  <c r="C77" i="38"/>
  <c r="C65" i="38"/>
  <c r="C53" i="38"/>
  <c r="D101" i="38"/>
  <c r="D77" i="38"/>
  <c r="D65" i="38"/>
  <c r="D29" i="38"/>
  <c r="C29" i="38"/>
  <c r="D89" i="38"/>
  <c r="C101" i="38"/>
  <c r="D41" i="38"/>
  <c r="C41" i="38"/>
  <c r="D53" i="38"/>
  <c r="I100" i="108" l="1"/>
  <c r="W30" i="124"/>
  <c r="E29" i="112"/>
  <c r="J64" i="108"/>
  <c r="E89" i="107"/>
  <c r="E101" i="38"/>
  <c r="E89" i="38"/>
  <c r="J100" i="108"/>
  <c r="E65" i="107"/>
  <c r="E89" i="106"/>
  <c r="J76" i="108"/>
  <c r="J28" i="108"/>
  <c r="I28" i="108"/>
  <c r="K64" i="108"/>
  <c r="E53" i="112"/>
  <c r="E101" i="106"/>
  <c r="E41" i="112"/>
  <c r="E41" i="15"/>
  <c r="E101" i="112"/>
  <c r="J40" i="108"/>
  <c r="I40" i="108"/>
  <c r="E77" i="112"/>
  <c r="K100" i="108"/>
  <c r="I76" i="108"/>
  <c r="K40" i="108"/>
  <c r="E89" i="112"/>
  <c r="E65" i="112"/>
  <c r="E65" i="106"/>
  <c r="K88" i="108"/>
  <c r="E53" i="107"/>
  <c r="E65" i="15"/>
  <c r="E53" i="106"/>
  <c r="J52" i="108"/>
  <c r="K76" i="108"/>
  <c r="I64" i="108"/>
  <c r="E29" i="107"/>
  <c r="E77" i="106"/>
  <c r="I88" i="108"/>
  <c r="E77" i="15"/>
  <c r="E29" i="123"/>
  <c r="E77" i="107"/>
  <c r="E41" i="38"/>
  <c r="E29" i="15"/>
  <c r="E29" i="106"/>
  <c r="K28" i="108"/>
  <c r="H29" i="36"/>
  <c r="I29" i="36"/>
  <c r="E101" i="15"/>
  <c r="E41" i="106"/>
  <c r="E101" i="107"/>
  <c r="E29" i="38"/>
  <c r="E89" i="15"/>
  <c r="K52" i="108"/>
  <c r="I52" i="108"/>
  <c r="E65" i="38"/>
  <c r="E53" i="38"/>
  <c r="E77" i="38"/>
  <c r="E53" i="15"/>
  <c r="J88" i="108"/>
  <c r="E41" i="107"/>
  <c r="X30" i="124" l="1"/>
</calcChain>
</file>

<file path=xl/sharedStrings.xml><?xml version="1.0" encoding="utf-8"?>
<sst xmlns="http://schemas.openxmlformats.org/spreadsheetml/2006/main" count="1316" uniqueCount="694">
  <si>
    <t>Forecast</t>
  </si>
  <si>
    <t>Month</t>
  </si>
  <si>
    <t>Gasoline</t>
  </si>
  <si>
    <t>Price</t>
  </si>
  <si>
    <t>Annual Growth</t>
  </si>
  <si>
    <t>Total</t>
  </si>
  <si>
    <t>Other</t>
  </si>
  <si>
    <t>Total Percent Change</t>
  </si>
  <si>
    <t>Low</t>
  </si>
  <si>
    <t>High</t>
  </si>
  <si>
    <t>Growth</t>
  </si>
  <si>
    <t>Average</t>
  </si>
  <si>
    <t>Year</t>
  </si>
  <si>
    <t>Range</t>
  </si>
  <si>
    <t>China</t>
  </si>
  <si>
    <t>Quarter</t>
  </si>
  <si>
    <t>Return to Contents</t>
  </si>
  <si>
    <t>Region / Country</t>
  </si>
  <si>
    <t>OPEC Countries</t>
  </si>
  <si>
    <t>North America</t>
  </si>
  <si>
    <t xml:space="preserve">   Canada</t>
  </si>
  <si>
    <t xml:space="preserve">   Mexico</t>
  </si>
  <si>
    <t xml:space="preserve">   United States</t>
  </si>
  <si>
    <t xml:space="preserve">   Azerbaijan</t>
  </si>
  <si>
    <t xml:space="preserve">   Kazakhstan</t>
  </si>
  <si>
    <t xml:space="preserve">   Russia</t>
  </si>
  <si>
    <t>Latin America</t>
  </si>
  <si>
    <t xml:space="preserve">   Argentina</t>
  </si>
  <si>
    <t xml:space="preserve">   Brazil</t>
  </si>
  <si>
    <t xml:space="preserve">   Colombia</t>
  </si>
  <si>
    <t xml:space="preserve">   Other Latin America</t>
  </si>
  <si>
    <t>Other Non-OPEC</t>
  </si>
  <si>
    <t>World Total</t>
  </si>
  <si>
    <t xml:space="preserve">   Turkmenistan</t>
  </si>
  <si>
    <t>Coal</t>
  </si>
  <si>
    <t>Petroleum</t>
  </si>
  <si>
    <t>(Million bbls per day)</t>
  </si>
  <si>
    <t>Upper</t>
  </si>
  <si>
    <t>Stock</t>
  </si>
  <si>
    <t>Level</t>
  </si>
  <si>
    <t>Normal Range for Chart</t>
  </si>
  <si>
    <t>Distillate</t>
  </si>
  <si>
    <t>Annual Consumption (Million barrels per day)</t>
  </si>
  <si>
    <t>Consumption Growth (Million barrels per day)</t>
  </si>
  <si>
    <t>Inventories (Million barrels)</t>
  </si>
  <si>
    <t>Storage</t>
  </si>
  <si>
    <t>Deviation*</t>
  </si>
  <si>
    <t xml:space="preserve">  </t>
  </si>
  <si>
    <t>Prices (dollars per gallon)</t>
  </si>
  <si>
    <t>Change the confidence interval by entering a</t>
  </si>
  <si>
    <t>percentage between 0% and 100%</t>
  </si>
  <si>
    <t>Historical</t>
  </si>
  <si>
    <t>STEO</t>
  </si>
  <si>
    <t>Settle</t>
  </si>
  <si>
    <t>Implied</t>
  </si>
  <si>
    <t>Days to</t>
  </si>
  <si>
    <t>Confidence Interval</t>
  </si>
  <si>
    <t>Volatility</t>
  </si>
  <si>
    <t>Expiry</t>
  </si>
  <si>
    <t>Lower</t>
  </si>
  <si>
    <t>Where:</t>
  </si>
  <si>
    <t>Production (million barrels per day)</t>
  </si>
  <si>
    <t>Electric Power Sector Coal Stocks</t>
  </si>
  <si>
    <t>Nuclear</t>
  </si>
  <si>
    <t>Independent Statistics &amp; Analysis</t>
  </si>
  <si>
    <t>U.S. Energy Information Administration</t>
  </si>
  <si>
    <t>Natural</t>
  </si>
  <si>
    <t>Gas</t>
  </si>
  <si>
    <t>Hydro</t>
  </si>
  <si>
    <t>Generation</t>
  </si>
  <si>
    <t>Sources</t>
  </si>
  <si>
    <t>Power</t>
  </si>
  <si>
    <t>Date</t>
  </si>
  <si>
    <t>Consumption (billion cubic feet per day)</t>
  </si>
  <si>
    <t>Consumption Growth (bcf per day)</t>
  </si>
  <si>
    <t>Consumption Growth (million short tons)</t>
  </si>
  <si>
    <t>Production (million short tons)</t>
  </si>
  <si>
    <t>Production Growth (million short tons)</t>
  </si>
  <si>
    <t>Western region</t>
  </si>
  <si>
    <t>Appalachian region</t>
  </si>
  <si>
    <t>Interior region</t>
  </si>
  <si>
    <t>Total production</t>
  </si>
  <si>
    <r>
      <t>Annual CO</t>
    </r>
    <r>
      <rPr>
        <b/>
        <vertAlign val="subscript"/>
        <sz val="10"/>
        <rFont val="Arial"/>
        <family val="2"/>
      </rPr>
      <t>2</t>
    </r>
    <r>
      <rPr>
        <b/>
        <sz val="10"/>
        <rFont val="Arial"/>
        <family val="2"/>
      </rPr>
      <t xml:space="preserve"> Emissions (Million metric tons)</t>
    </r>
  </si>
  <si>
    <t>Federal Gulf of Mexico</t>
  </si>
  <si>
    <t>U.S. excluding Gulf of Mexico</t>
  </si>
  <si>
    <t>Geothermal</t>
  </si>
  <si>
    <t>Solar</t>
  </si>
  <si>
    <t>Energy Source</t>
  </si>
  <si>
    <t>U.S. Renewable Energy Supply (Quadrillion Btu)</t>
  </si>
  <si>
    <t>Natural gas</t>
  </si>
  <si>
    <t xml:space="preserve"> </t>
  </si>
  <si>
    <t>Annual Growth (million barrels per day)</t>
  </si>
  <si>
    <t>Middle</t>
  </si>
  <si>
    <t>Hydropower</t>
  </si>
  <si>
    <t>Wood biomass</t>
  </si>
  <si>
    <t>Liquid biofuels</t>
  </si>
  <si>
    <t>Wind power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</si>
  <si>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</si>
  <si>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</si>
  <si>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</si>
  <si>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</si>
  <si>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</si>
  <si>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</si>
  <si>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</si>
  <si>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</si>
  <si>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</si>
  <si>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January</t>
  </si>
  <si>
    <t>February</t>
  </si>
  <si>
    <t>March</t>
  </si>
  <si>
    <t>United States</t>
  </si>
  <si>
    <t>Canada</t>
  </si>
  <si>
    <t>India</t>
  </si>
  <si>
    <t>State</t>
  </si>
  <si>
    <t>Region</t>
  </si>
  <si>
    <t>Census Division</t>
  </si>
  <si>
    <t>AK</t>
  </si>
  <si>
    <t>West</t>
  </si>
  <si>
    <t>Pacific</t>
  </si>
  <si>
    <t>AL</t>
  </si>
  <si>
    <t>South</t>
  </si>
  <si>
    <t>East South Central</t>
  </si>
  <si>
    <t>AR</t>
  </si>
  <si>
    <t>West South Central</t>
  </si>
  <si>
    <t>AZ</t>
  </si>
  <si>
    <t>Mountain</t>
  </si>
  <si>
    <t>CA</t>
  </si>
  <si>
    <t>CO</t>
  </si>
  <si>
    <t>CT</t>
  </si>
  <si>
    <t>Northeast</t>
  </si>
  <si>
    <t>New England</t>
  </si>
  <si>
    <t>DC</t>
  </si>
  <si>
    <t>South Atlantic</t>
  </si>
  <si>
    <t>DE</t>
  </si>
  <si>
    <t>FL</t>
  </si>
  <si>
    <t>GA</t>
  </si>
  <si>
    <t>HI</t>
  </si>
  <si>
    <t>IA</t>
  </si>
  <si>
    <t>Midwest</t>
  </si>
  <si>
    <t>West North Central</t>
  </si>
  <si>
    <t>ID</t>
  </si>
  <si>
    <t>IL</t>
  </si>
  <si>
    <t>East North Central</t>
  </si>
  <si>
    <t>IN</t>
  </si>
  <si>
    <t>KS</t>
  </si>
  <si>
    <t>KY</t>
  </si>
  <si>
    <t>LA</t>
  </si>
  <si>
    <t>MA</t>
  </si>
  <si>
    <t>MD</t>
  </si>
  <si>
    <t>ME</t>
  </si>
  <si>
    <t>MI</t>
  </si>
  <si>
    <t>MN</t>
  </si>
  <si>
    <t>MO</t>
  </si>
  <si>
    <t>MS</t>
  </si>
  <si>
    <t>MT</t>
  </si>
  <si>
    <t>NC</t>
  </si>
  <si>
    <t>ND</t>
  </si>
  <si>
    <t>NE</t>
  </si>
  <si>
    <t>NH</t>
  </si>
  <si>
    <t>NJ</t>
  </si>
  <si>
    <t>Middle Atlantic</t>
  </si>
  <si>
    <t>NM</t>
  </si>
  <si>
    <t>NV</t>
  </si>
  <si>
    <t>NY</t>
  </si>
  <si>
    <t>OH</t>
  </si>
  <si>
    <t>OK</t>
  </si>
  <si>
    <t>OR</t>
  </si>
  <si>
    <t>PA</t>
  </si>
  <si>
    <t>RI</t>
  </si>
  <si>
    <t>SC</t>
  </si>
  <si>
    <t>SD</t>
  </si>
  <si>
    <t>TN</t>
  </si>
  <si>
    <t>TX</t>
  </si>
  <si>
    <t>UT</t>
  </si>
  <si>
    <t>VA</t>
  </si>
  <si>
    <t>VT</t>
  </si>
  <si>
    <t>WA</t>
  </si>
  <si>
    <t>WI</t>
  </si>
  <si>
    <t>WV</t>
  </si>
  <si>
    <t>WY</t>
  </si>
  <si>
    <t>Iran</t>
  </si>
  <si>
    <t>Libya</t>
  </si>
  <si>
    <t>Nigeria</t>
  </si>
  <si>
    <t>Iraq</t>
  </si>
  <si>
    <t>See</t>
  </si>
  <si>
    <t>http://www.eia.gov/forecasts/steo/special/pdf/2012_sp_04.pdf</t>
  </si>
  <si>
    <t>for more information</t>
  </si>
  <si>
    <t>(Cents/kWh)</t>
  </si>
  <si>
    <t>Degree days calculated by applying contemporaneous population weights to state-level data from NOAA.</t>
  </si>
  <si>
    <t>Kuwait</t>
  </si>
  <si>
    <t>OECD Commercial Stocks of Crude Oil and Other Liquids</t>
  </si>
  <si>
    <t>U.S. gasoline and crude oil prices</t>
  </si>
  <si>
    <t>U.S. diesel fuel and crude oil prices</t>
  </si>
  <si>
    <t>U.S. natural gas prices</t>
  </si>
  <si>
    <t>World liquid fuels production and consumption balance</t>
  </si>
  <si>
    <t>World liquid fuels consumption</t>
  </si>
  <si>
    <t>World liquid fuels consumption growth</t>
  </si>
  <si>
    <t>OPEC surplus crude oil production capacity</t>
  </si>
  <si>
    <t>U.S. commercial crude oil stocks</t>
  </si>
  <si>
    <t>U.S. liquid fuels product supplied growth</t>
  </si>
  <si>
    <t>U.S. gasoline and distillate inventories</t>
  </si>
  <si>
    <t>U.S. natural gas consumption</t>
  </si>
  <si>
    <t>U.S. working natural gas in storage</t>
  </si>
  <si>
    <t>U.S. coal consumption</t>
  </si>
  <si>
    <t>U.S. coal production</t>
  </si>
  <si>
    <t>U.S. electricity consumption</t>
  </si>
  <si>
    <t>U.S. residential electricity price</t>
  </si>
  <si>
    <t>U.S. renewable energy supply</t>
  </si>
  <si>
    <t>U.S. carbon dioxide emissions growth</t>
  </si>
  <si>
    <t>U.S. annual energy expenditures share of gross domestic product</t>
  </si>
  <si>
    <t>U.S. summer cooling degree days</t>
  </si>
  <si>
    <t>U.S. winter heating degree days</t>
  </si>
  <si>
    <t>West Texas Intermediate (WTI) crude oil price</t>
  </si>
  <si>
    <t>Henry Hub natural gas price</t>
  </si>
  <si>
    <t>Total energy</t>
  </si>
  <si>
    <t xml:space="preserve">build </t>
  </si>
  <si>
    <t>draw</t>
  </si>
  <si>
    <t>total</t>
  </si>
  <si>
    <t>crude oil</t>
  </si>
  <si>
    <t>ethanol</t>
  </si>
  <si>
    <t>natural gas plant liquids</t>
  </si>
  <si>
    <t>biodiesel</t>
  </si>
  <si>
    <t>WTIPUUS</t>
  </si>
  <si>
    <t>annual average</t>
  </si>
  <si>
    <t xml:space="preserve"> forecast</t>
  </si>
  <si>
    <t>coprpus</t>
  </si>
  <si>
    <t>nlprpus</t>
  </si>
  <si>
    <t>eoprpus</t>
  </si>
  <si>
    <t>bdprpus</t>
  </si>
  <si>
    <t>etfppus</t>
  </si>
  <si>
    <t>prfppus</t>
  </si>
  <si>
    <t>c4fppus</t>
  </si>
  <si>
    <t>ppfppus</t>
  </si>
  <si>
    <t>propane</t>
  </si>
  <si>
    <t>butanes</t>
  </si>
  <si>
    <t>natural gasoline</t>
  </si>
  <si>
    <t>ethane</t>
  </si>
  <si>
    <t>PATCPUSX</t>
  </si>
  <si>
    <t>MGTCPUSX</t>
  </si>
  <si>
    <t>motor gasoline</t>
  </si>
  <si>
    <t>JFTCPUS</t>
  </si>
  <si>
    <t>jet fuel</t>
  </si>
  <si>
    <t>DFTCPUS</t>
  </si>
  <si>
    <t>distillate fuel</t>
  </si>
  <si>
    <t>other</t>
  </si>
  <si>
    <t>hydrocarbon gas liquids</t>
  </si>
  <si>
    <t>NLTCPUS</t>
  </si>
  <si>
    <t>total monthly production</t>
  </si>
  <si>
    <t>ettcpus</t>
  </si>
  <si>
    <t>prtcpus</t>
  </si>
  <si>
    <t>c4tcpus</t>
  </si>
  <si>
    <t>pptcpus</t>
  </si>
  <si>
    <t>monthly product supplied (consumption)</t>
  </si>
  <si>
    <t>electric power</t>
  </si>
  <si>
    <t>industrial</t>
  </si>
  <si>
    <t>residential and commercial</t>
  </si>
  <si>
    <t>total monthly consumption</t>
  </si>
  <si>
    <t>NGTCPUS</t>
  </si>
  <si>
    <t>NGEPCON</t>
  </si>
  <si>
    <t>NGINX</t>
  </si>
  <si>
    <t>NGRCPUS</t>
  </si>
  <si>
    <t>coke plants</t>
  </si>
  <si>
    <t>CLTCPUS_TON</t>
  </si>
  <si>
    <t>CLEPCON_TON</t>
  </si>
  <si>
    <t>CLZCPUS_TON</t>
  </si>
  <si>
    <t>CLKCPUS_TON</t>
  </si>
  <si>
    <t>monthly consumption</t>
  </si>
  <si>
    <t>residential sales</t>
  </si>
  <si>
    <t>industrial sales</t>
  </si>
  <si>
    <t>commercial and transportation</t>
  </si>
  <si>
    <t>direct use of electricity</t>
  </si>
  <si>
    <t>Product supplied (million barrels per day)</t>
  </si>
  <si>
    <t>total product supplied (consumption)</t>
  </si>
  <si>
    <t>NGHHUUS</t>
  </si>
  <si>
    <t>NGRCUUS</t>
  </si>
  <si>
    <t>residential price</t>
  </si>
  <si>
    <t xml:space="preserve"> residential forecast</t>
  </si>
  <si>
    <t>MGRARUS</t>
  </si>
  <si>
    <t>retail regular gasoline</t>
  </si>
  <si>
    <t>BREPUUS</t>
  </si>
  <si>
    <t>Brent crude oil</t>
  </si>
  <si>
    <t>wholesale gasoline</t>
  </si>
  <si>
    <t>MGWHUUS</t>
  </si>
  <si>
    <t>wholesale margin</t>
  </si>
  <si>
    <t>retail margin</t>
  </si>
  <si>
    <t>Annual Growth (dollars per gallon)</t>
  </si>
  <si>
    <t>DSRTUUS</t>
  </si>
  <si>
    <t>DSWHUUS</t>
  </si>
  <si>
    <t>NGMPPGLF</t>
  </si>
  <si>
    <t>NGMP48NGOM</t>
  </si>
  <si>
    <t>NGMPPUS</t>
  </si>
  <si>
    <t>monthly marketed natural gas production</t>
  </si>
  <si>
    <t>total production</t>
  </si>
  <si>
    <t>PAPR_WORLD</t>
  </si>
  <si>
    <t>PATC_WORLD</t>
  </si>
  <si>
    <t>T3_STCHANGE_WORLD</t>
  </si>
  <si>
    <t>CLPRPUS_TON</t>
  </si>
  <si>
    <t>CLPRPWR_TON</t>
  </si>
  <si>
    <t>CLPRPAR_TON</t>
  </si>
  <si>
    <t>CLPRPIR_TON</t>
  </si>
  <si>
    <t>monthly production</t>
  </si>
  <si>
    <t>ESRCUUS</t>
  </si>
  <si>
    <t>annual average price</t>
  </si>
  <si>
    <t>Eurasia</t>
  </si>
  <si>
    <t>PAPR_OPEC</t>
  </si>
  <si>
    <t>PAPR_CA</t>
  </si>
  <si>
    <t>PAPR_MX</t>
  </si>
  <si>
    <t>PAPR_US</t>
  </si>
  <si>
    <t>PAPR_RS</t>
  </si>
  <si>
    <t>PAPR_AJ</t>
  </si>
  <si>
    <t>PAPR_KZ</t>
  </si>
  <si>
    <t>PAPR_TX</t>
  </si>
  <si>
    <t>PAPR_AR</t>
  </si>
  <si>
    <t>PAPR_BR</t>
  </si>
  <si>
    <t>PAPR_CO</t>
  </si>
  <si>
    <t>PAPR_OLA</t>
  </si>
  <si>
    <t>PATC_CH</t>
  </si>
  <si>
    <t>PATC_US</t>
  </si>
  <si>
    <t>PATC_IN</t>
  </si>
  <si>
    <t>Middle East</t>
  </si>
  <si>
    <t>PATC_OECD</t>
  </si>
  <si>
    <t>OECD</t>
  </si>
  <si>
    <t>PATC_NON_OECD</t>
  </si>
  <si>
    <t>Non-OECD</t>
  </si>
  <si>
    <t>Other OECD</t>
  </si>
  <si>
    <t>Other non-OECD</t>
  </si>
  <si>
    <t>PATC_R05</t>
  </si>
  <si>
    <t>PAPR_NONOPEC</t>
  </si>
  <si>
    <t>NGIMPUS_LNG</t>
  </si>
  <si>
    <t>NGEXPUS_LNG</t>
  </si>
  <si>
    <t>NGIMPUS_PIPE</t>
  </si>
  <si>
    <t>NGEXPUS_PIPE</t>
  </si>
  <si>
    <t>NGPRPUS</t>
  </si>
  <si>
    <t>NGNWPUS</t>
  </si>
  <si>
    <t>BALIT</t>
  </si>
  <si>
    <t>NGWGPUS</t>
  </si>
  <si>
    <t>LNG imports</t>
  </si>
  <si>
    <t>LNG exports</t>
  </si>
  <si>
    <t>pipeline imports</t>
  </si>
  <si>
    <t>pipeline exports</t>
  </si>
  <si>
    <t>net imports</t>
  </si>
  <si>
    <t>NGIMPUS</t>
  </si>
  <si>
    <t>NGEXPUS</t>
  </si>
  <si>
    <t>forecast</t>
  </si>
  <si>
    <t>Series names for chart</t>
  </si>
  <si>
    <t>prnipus</t>
  </si>
  <si>
    <t xml:space="preserve">propane </t>
  </si>
  <si>
    <t>etnipus</t>
  </si>
  <si>
    <t>c4nipus</t>
  </si>
  <si>
    <t>ppnipus</t>
  </si>
  <si>
    <t>net trade</t>
  </si>
  <si>
    <t xml:space="preserve">World Total </t>
  </si>
  <si>
    <t>COPS_OPEC</t>
  </si>
  <si>
    <t>OECD commercial stocks in days of supply</t>
  </si>
  <si>
    <t>PASCD_OECD_T3</t>
  </si>
  <si>
    <t>COSXPUS</t>
  </si>
  <si>
    <t>U.S. distillate fuel inventories</t>
  </si>
  <si>
    <t>DFPSPUS</t>
  </si>
  <si>
    <t>WTI spot price</t>
  </si>
  <si>
    <t>Coal generation</t>
  </si>
  <si>
    <t>Total generation</t>
  </si>
  <si>
    <t>Other sources</t>
  </si>
  <si>
    <t>CLPS_EP</t>
  </si>
  <si>
    <t>HVTCBUS</t>
  </si>
  <si>
    <t>WWTCBUS</t>
  </si>
  <si>
    <t>WNTCBUS</t>
  </si>
  <si>
    <t>OWTCBUS</t>
  </si>
  <si>
    <t>GETCBUS</t>
  </si>
  <si>
    <t>SOTCBUS</t>
  </si>
  <si>
    <t>Petroleum (included in other)</t>
  </si>
  <si>
    <t>U.S. Renewable Energy Supply Growth (Quadrillion Btu)</t>
  </si>
  <si>
    <t>TETCCO2</t>
  </si>
  <si>
    <t>CXTCCO2</t>
  </si>
  <si>
    <t>PATCCO2</t>
  </si>
  <si>
    <t>NGTCCO2</t>
  </si>
  <si>
    <t>Energy expenditures as a share of GDP</t>
  </si>
  <si>
    <t>TETC_EXP_SHR</t>
  </si>
  <si>
    <t>total winter</t>
  </si>
  <si>
    <t>STEO HDDs</t>
  </si>
  <si>
    <t>10-year average</t>
  </si>
  <si>
    <t>ZWHDPUS</t>
  </si>
  <si>
    <t>ZWHD_US_10YR</t>
  </si>
  <si>
    <t>STEO CDDs</t>
  </si>
  <si>
    <t>ZWCDPUS</t>
  </si>
  <si>
    <t>ZWCD_US_10YR</t>
  </si>
  <si>
    <t>Saudi Arabia</t>
  </si>
  <si>
    <t>residential natural gas price</t>
  </si>
  <si>
    <t>Henry Hub price</t>
  </si>
  <si>
    <t>U.S. natural gas balance</t>
  </si>
  <si>
    <t>U.S. natural gas plant liquids production</t>
  </si>
  <si>
    <t>U.S. hydrocarbon gas liquids consumption</t>
  </si>
  <si>
    <t>U.S. natural gas trade</t>
  </si>
  <si>
    <t>residential electricity price</t>
  </si>
  <si>
    <t>other non-OPEC</t>
  </si>
  <si>
    <t>PADI_IR</t>
  </si>
  <si>
    <t>PADI_LY</t>
  </si>
  <si>
    <t>PADI_NI</t>
  </si>
  <si>
    <t>PADI_IZ</t>
  </si>
  <si>
    <t>PADI_KU</t>
  </si>
  <si>
    <t>PADI_SA</t>
  </si>
  <si>
    <t>OPEC</t>
  </si>
  <si>
    <t>PADI_OPEC</t>
  </si>
  <si>
    <t>PADI_NONOPEC</t>
  </si>
  <si>
    <t>PADI_CA</t>
  </si>
  <si>
    <t>non-OPEC</t>
  </si>
  <si>
    <t>non-OPEC Countries</t>
  </si>
  <si>
    <t>Estimated OPEC and non-OPEC production</t>
  </si>
  <si>
    <t>Estimated OECD and non-OECD consumption</t>
  </si>
  <si>
    <t>non-OECD</t>
  </si>
  <si>
    <t xml:space="preserve">World liquid fuels production and consumption </t>
  </si>
  <si>
    <t xml:space="preserve">World crude oil and liquid fuels production </t>
  </si>
  <si>
    <t>COPRPUS</t>
  </si>
  <si>
    <t>PAPRPAK</t>
  </si>
  <si>
    <t xml:space="preserve">         Alaska</t>
  </si>
  <si>
    <t>PAPRPGLF</t>
  </si>
  <si>
    <t>PAPR48NGOM</t>
  </si>
  <si>
    <t xml:space="preserve">         Lower 48 States (excl GOM)</t>
  </si>
  <si>
    <t>total U.S. production</t>
  </si>
  <si>
    <t>U.S. crude oil production (million barrels/day)</t>
  </si>
  <si>
    <t>Consumption Growth (million barrels/day)</t>
  </si>
  <si>
    <t>net change</t>
  </si>
  <si>
    <t>retail regular diesel</t>
  </si>
  <si>
    <t>liquid fuels</t>
  </si>
  <si>
    <t>total natural gas plant liquids production</t>
  </si>
  <si>
    <t>total hydrocarbon gas liquids product supplied</t>
  </si>
  <si>
    <t>nltcpus</t>
  </si>
  <si>
    <t>U.S. dry natural gas production</t>
  </si>
  <si>
    <t>U.S.  natural gas consumption</t>
  </si>
  <si>
    <t>U.S.  natural gas gross exports</t>
  </si>
  <si>
    <t>U.S.  natural gas gross imports</t>
  </si>
  <si>
    <t>net storage withdrawals</t>
  </si>
  <si>
    <t>balancing item</t>
  </si>
  <si>
    <t>History</t>
  </si>
  <si>
    <t>total summer</t>
  </si>
  <si>
    <t>wholesale diesel</t>
  </si>
  <si>
    <t>crude oil net imports</t>
  </si>
  <si>
    <t>PANIPUS</t>
  </si>
  <si>
    <t>product net imports</t>
  </si>
  <si>
    <t>CONIPUS</t>
  </si>
  <si>
    <t xml:space="preserve">total net imports </t>
  </si>
  <si>
    <t>MGTSPUS</t>
  </si>
  <si>
    <t>U.S. total gasoline inventories</t>
  </si>
  <si>
    <t>commercial</t>
  </si>
  <si>
    <t>residential</t>
  </si>
  <si>
    <t>NGCCPUS</t>
  </si>
  <si>
    <t>transportation</t>
  </si>
  <si>
    <t xml:space="preserve"> diesel forecast</t>
  </si>
  <si>
    <t>crude oil  forecast</t>
  </si>
  <si>
    <t>annual average gasoline</t>
  </si>
  <si>
    <t>monthly history</t>
  </si>
  <si>
    <t>monthly forecast</t>
  </si>
  <si>
    <t>U.S. liquid fuels production growth</t>
  </si>
  <si>
    <t>U.S. crude oil production</t>
  </si>
  <si>
    <t>U.S. commercial propane inventories</t>
  </si>
  <si>
    <t>U.S. marketed natural gas production</t>
  </si>
  <si>
    <t xml:space="preserve">U.S. net trade of hydrocarbon gas liquids </t>
  </si>
  <si>
    <t>Waste biomass</t>
  </si>
  <si>
    <t>monthly crude oil production</t>
  </si>
  <si>
    <t>all months</t>
  </si>
  <si>
    <t>Production (billion cubic feet per day)</t>
  </si>
  <si>
    <t>Production Growth (bcf per day)</t>
  </si>
  <si>
    <t xml:space="preserve"> dry gas production</t>
  </si>
  <si>
    <t>consumption</t>
  </si>
  <si>
    <t>product net exports</t>
  </si>
  <si>
    <t>U.S. total production</t>
  </si>
  <si>
    <t>stock change</t>
  </si>
  <si>
    <t>world consumption</t>
  </si>
  <si>
    <t>world production</t>
  </si>
  <si>
    <t>date</t>
  </si>
  <si>
    <t>quarter</t>
  </si>
  <si>
    <t xml:space="preserve">         Federal Gulf of Mexico </t>
  </si>
  <si>
    <t xml:space="preserve"> (million barrels/day)</t>
  </si>
  <si>
    <t>surplus capacity</t>
  </si>
  <si>
    <t>days of</t>
  </si>
  <si>
    <t>supply</t>
  </si>
  <si>
    <t>production Growth (million barrels per day)</t>
  </si>
  <si>
    <t>annual production (million barrels per day)</t>
  </si>
  <si>
    <t>total monthly product supplied</t>
  </si>
  <si>
    <t>gross exports</t>
  </si>
  <si>
    <t>gross imports</t>
  </si>
  <si>
    <t>net storage builds only</t>
  </si>
  <si>
    <t>net storage draws only</t>
  </si>
  <si>
    <t>U.S. working natural gas in storage
(billion cubic feet)</t>
  </si>
  <si>
    <t>Short Tons</t>
  </si>
  <si>
    <t>total consumption</t>
  </si>
  <si>
    <t>Population-weighted cooling degree-days</t>
  </si>
  <si>
    <t xml:space="preserve">Population-weighted heating degree days </t>
  </si>
  <si>
    <t>U.S. coal consumption (million short tons)</t>
  </si>
  <si>
    <t>retail and other industry</t>
  </si>
  <si>
    <t>PADI_US</t>
  </si>
  <si>
    <t xml:space="preserve">Estimated unplanned crude oil production outages among OPEC and non-OPEC producers </t>
  </si>
  <si>
    <t>monthly retail regular gasoline</t>
  </si>
  <si>
    <t>monthly Brent crude oil</t>
  </si>
  <si>
    <t>annual average Brent</t>
  </si>
  <si>
    <t>Brent  forecast</t>
  </si>
  <si>
    <t>gasoline forecast</t>
  </si>
  <si>
    <t>monthly retail diesel</t>
  </si>
  <si>
    <t>annual average diesel</t>
  </si>
  <si>
    <t>monthly Henry Hub spot price</t>
  </si>
  <si>
    <t>annual average Henry Hub</t>
  </si>
  <si>
    <t>monthly residential price</t>
  </si>
  <si>
    <t>annual average residential</t>
  </si>
  <si>
    <t>Estimated OPEC Unplanned Crude Oil Production Outages (million b/d)</t>
  </si>
  <si>
    <t>Estimated non-OPEC Unplanned Crude Oil Production Outages (million b/d)</t>
  </si>
  <si>
    <t>Venezuela</t>
  </si>
  <si>
    <t>PADI_VE</t>
  </si>
  <si>
    <t>ELDUTWH</t>
  </si>
  <si>
    <t>ELCOTWH</t>
  </si>
  <si>
    <t>Consumption (billion kilowatthours)</t>
  </si>
  <si>
    <t>Consumption Growth (billion kWh)</t>
  </si>
  <si>
    <t>toepgen_us</t>
  </si>
  <si>
    <t>clepgen_us</t>
  </si>
  <si>
    <t>ngepgen_us</t>
  </si>
  <si>
    <t>nuepgen_us</t>
  </si>
  <si>
    <t>ogepgen_us</t>
  </si>
  <si>
    <t>otepgen_us</t>
  </si>
  <si>
    <t>hvepgen_us</t>
  </si>
  <si>
    <t>paepgen_us</t>
  </si>
  <si>
    <t>Other gases</t>
  </si>
  <si>
    <t>Electricity Generation, All Sectors (billion kilowatthours)</t>
  </si>
  <si>
    <t>NGW_East</t>
  </si>
  <si>
    <t>NGW_MW</t>
  </si>
  <si>
    <t>NGW_SC</t>
  </si>
  <si>
    <t>NGW_MTN</t>
  </si>
  <si>
    <t>NGW_PAC</t>
  </si>
  <si>
    <t>OECD commercial inventories of crude oil and other liquids (days of supply)</t>
  </si>
  <si>
    <t>U.S. commercial crude oil inventories</t>
  </si>
  <si>
    <t>U.S. net imports of crude oil and liquid fuels</t>
  </si>
  <si>
    <t>U.S. electric power sector coal inventories</t>
  </si>
  <si>
    <t>U.S. Census regions and divisions</t>
  </si>
  <si>
    <t>C3PSPUS</t>
  </si>
  <si>
    <t xml:space="preserve">U.S. commercial propane stocks </t>
  </si>
  <si>
    <t>NGHHMCF</t>
  </si>
  <si>
    <t>previous 10-winter average</t>
  </si>
  <si>
    <t>Region ID</t>
  </si>
  <si>
    <t>STEO region name</t>
  </si>
  <si>
    <t>NERC region / ISO area*</t>
  </si>
  <si>
    <t>Representative wholesale price point</t>
  </si>
  <si>
    <t>NPCC / ISO New England (ISO-NE)</t>
  </si>
  <si>
    <t>ISO-NE internal hub</t>
  </si>
  <si>
    <t>New York</t>
  </si>
  <si>
    <t>NPCC / New York ISO (NYISO)</t>
  </si>
  <si>
    <t>NYISO Hudson Valley zone</t>
  </si>
  <si>
    <t>PJ</t>
  </si>
  <si>
    <t>Mid-Atlantic</t>
  </si>
  <si>
    <t>RFC / PJM Interconnection (PJM ISO)</t>
  </si>
  <si>
    <t>PJM Western hub</t>
  </si>
  <si>
    <t>SE</t>
  </si>
  <si>
    <t>Southeast</t>
  </si>
  <si>
    <t>SERC / Southeast Reliability Corporation (SERC)</t>
  </si>
  <si>
    <t>SERC Index, Into Southern hub</t>
  </si>
  <si>
    <t>Florida</t>
  </si>
  <si>
    <t>SERC / Florida Reliability Coordinating Council (FRCC)</t>
  </si>
  <si>
    <t>FRCC Index, Florida Reliability average</t>
  </si>
  <si>
    <t>MW</t>
  </si>
  <si>
    <t>MRO / Midcontinent ISO (MISO)</t>
  </si>
  <si>
    <t>MISO Illinois hub</t>
  </si>
  <si>
    <t>SP</t>
  </si>
  <si>
    <t>Central</t>
  </si>
  <si>
    <t>MRO / Southwest Power Pool (SPP)</t>
  </si>
  <si>
    <t>SPP ISO South hub</t>
  </si>
  <si>
    <t>Texas</t>
  </si>
  <si>
    <t>TRE / Electric Reliability Corporation of Texas (ERCOT)</t>
  </si>
  <si>
    <t>ERCOT North hub</t>
  </si>
  <si>
    <t>SW</t>
  </si>
  <si>
    <t>Southwest</t>
  </si>
  <si>
    <t>WECC / Southwest Reserve Sharing Group (SRSG)</t>
  </si>
  <si>
    <t>Southwest index, Palo Verde hub</t>
  </si>
  <si>
    <t>NW</t>
  </si>
  <si>
    <t>Northwest</t>
  </si>
  <si>
    <t>WECC / Northwest Power Pool (NWPP) and 
              Rocky Mountain Reserve Group (RMRG)</t>
  </si>
  <si>
    <t>Northwest index, Mid-Columbia hub</t>
  </si>
  <si>
    <t>California</t>
  </si>
  <si>
    <t>WECC / California ISO (CAISO) and neighboring 
              balancing authorities (BANC, TIDC, LDWP, IID)</t>
  </si>
  <si>
    <t>CAISO SP-15 zone</t>
  </si>
  <si>
    <t>HA</t>
  </si>
  <si>
    <t>Hawaii and Alaska</t>
  </si>
  <si>
    <t xml:space="preserve"> ---</t>
  </si>
  <si>
    <t>Note:  STEO electricity supply regions are based off of NERC Long-Term Reliability Assessment areas:</t>
  </si>
  <si>
    <t xml:space="preserve">          https://www.nerc.com/pa/RAPA/ra/Pages/default.aspx</t>
  </si>
  <si>
    <t>U.S. STEO electricity supply regions</t>
  </si>
  <si>
    <t>hard-wired numbers</t>
  </si>
  <si>
    <t>ELRCP_US</t>
  </si>
  <si>
    <t>ELICP_US</t>
  </si>
  <si>
    <t>ELCCP_US</t>
  </si>
  <si>
    <t>ELACP_US</t>
  </si>
  <si>
    <t>refinery gain</t>
  </si>
  <si>
    <t>paglpus</t>
  </si>
  <si>
    <t>renewable and oxygenate plant produciton</t>
  </si>
  <si>
    <t>parnpus</t>
  </si>
  <si>
    <t>products adjustment</t>
  </si>
  <si>
    <t>renewable diesel</t>
  </si>
  <si>
    <t>other biofuels</t>
  </si>
  <si>
    <t>rdprpus</t>
  </si>
  <si>
    <t>obprpus</t>
  </si>
  <si>
    <t>PAFPPUS</t>
  </si>
  <si>
    <t>biofuels</t>
  </si>
  <si>
    <t>papr_us</t>
  </si>
  <si>
    <t xml:space="preserve"> ethanol</t>
  </si>
  <si>
    <t xml:space="preserve"> renewable diesel</t>
  </si>
  <si>
    <t xml:space="preserve"> other biofuels</t>
  </si>
  <si>
    <t xml:space="preserve"> biodiesel</t>
  </si>
  <si>
    <t>BTTCBUS</t>
  </si>
  <si>
    <t>EOTCBUS</t>
  </si>
  <si>
    <t>Ethanol</t>
  </si>
  <si>
    <t>Biodieses/renwable diesel</t>
  </si>
  <si>
    <t>Biofuel losses and coproducts</t>
  </si>
  <si>
    <t>BFLCBUS</t>
  </si>
  <si>
    <t>Russia</t>
  </si>
  <si>
    <t>PADI_RS</t>
  </si>
  <si>
    <t>Note: Hydropower excludes pumped storage generation. Liquids include ethanol, biodiesel, renewable diesel, other biofuels, and biofuel losses and coproducts.Waste biomass includes municipal waste from biogenic sources, landfill gas, and non-wood waste.</t>
  </si>
  <si>
    <t>Global oil markets</t>
  </si>
  <si>
    <t>Petroleum products</t>
  </si>
  <si>
    <t>Economy, weather, CO2</t>
  </si>
  <si>
    <t>Electricity, coal, and renewables</t>
  </si>
  <si>
    <t>−</t>
  </si>
  <si>
    <t>Wind</t>
  </si>
  <si>
    <t>wnepgen_us</t>
  </si>
  <si>
    <t>soepgen_us</t>
  </si>
  <si>
    <t>OCED</t>
  </si>
  <si>
    <t>Electric Generating Capacity</t>
  </si>
  <si>
    <t>ngepcgw_us</t>
  </si>
  <si>
    <t>clepcgw_us</t>
  </si>
  <si>
    <t>wnepcgw_us</t>
  </si>
  <si>
    <t>spepcgwx_us</t>
  </si>
  <si>
    <t>stepcgw_us</t>
  </si>
  <si>
    <t>nuepcgw_us</t>
  </si>
  <si>
    <t>baepcgw_us</t>
  </si>
  <si>
    <t>paepcgw_us</t>
  </si>
  <si>
    <t>ogepcgw_us</t>
  </si>
  <si>
    <t>geepcgw_us</t>
  </si>
  <si>
    <t>owepcgw_us</t>
  </si>
  <si>
    <t>wwepcgw_us</t>
  </si>
  <si>
    <t>hvepcgw_us</t>
  </si>
  <si>
    <t>hpepcgw_us</t>
  </si>
  <si>
    <t>otepcgw_us</t>
  </si>
  <si>
    <t>Pumped storage hydroelectric</t>
  </si>
  <si>
    <t>Other nonreenwble sources</t>
  </si>
  <si>
    <t>Solar photovoltaic</t>
  </si>
  <si>
    <t>Solar thermal</t>
  </si>
  <si>
    <t>Battery storage</t>
  </si>
  <si>
    <t>Conventional hydroelectric</t>
  </si>
  <si>
    <t>U.S. electricity generation by source</t>
  </si>
  <si>
    <t>Nonhydro Renewables</t>
  </si>
  <si>
    <t>Note: Confidence interval derived from options market information for the five trading days ending May 2, 2024. Intervals not calculated for months with sparse trading in near-the-money options contracts.</t>
  </si>
  <si>
    <t>U.S. Energy Information Administration, Short-Term Energy Outlook, May 2024</t>
  </si>
  <si>
    <t>Data source: U.S. Energy Information Administration, Short-Term Energy Outlook, May 2024, CME Group, Bloomberg, L.P., and Refinitiv an LSEG Business</t>
  </si>
  <si>
    <t>2019-Q1</t>
  </si>
  <si>
    <t>2019-Q2</t>
  </si>
  <si>
    <t>2019-Q3</t>
  </si>
  <si>
    <t>2019-Q4</t>
  </si>
  <si>
    <t>2020-Q1</t>
  </si>
  <si>
    <t>2020-Q2</t>
  </si>
  <si>
    <t>2020-Q3</t>
  </si>
  <si>
    <t>2020-Q4</t>
  </si>
  <si>
    <t>2021-Q1</t>
  </si>
  <si>
    <t>2021-Q2</t>
  </si>
  <si>
    <t>2021-Q3</t>
  </si>
  <si>
    <t>2021-Q4</t>
  </si>
  <si>
    <t>2022-Q1</t>
  </si>
  <si>
    <t>2022-Q2</t>
  </si>
  <si>
    <t>2022-Q3</t>
  </si>
  <si>
    <t>2022-Q4</t>
  </si>
  <si>
    <t>2023-Q1</t>
  </si>
  <si>
    <t>2023-Q2</t>
  </si>
  <si>
    <t>2023-Q3</t>
  </si>
  <si>
    <t>2023-Q4</t>
  </si>
  <si>
    <t>2024-Q1</t>
  </si>
  <si>
    <t>2024-Q2</t>
  </si>
  <si>
    <t>2024-Q3</t>
  </si>
  <si>
    <t>2024-Q4</t>
  </si>
  <si>
    <t>2025-Q1</t>
  </si>
  <si>
    <t>2025-Q2</t>
  </si>
  <si>
    <t>2025-Q3</t>
  </si>
  <si>
    <t>2025-Q4</t>
  </si>
  <si>
    <t>Data source: U.S. Energy Information Administration, Short-Term Energy Outlook, May 2024</t>
  </si>
  <si>
    <t>2014-2023 average</t>
  </si>
  <si>
    <t>2019 - 2023</t>
  </si>
  <si>
    <t>Note:  Colored band around days of supply of crude oil and other liquids stocks represents the range between the minimum and maximum from Jan. 2019 − Dec. 2023.</t>
  </si>
  <si>
    <t>monthly range from Jan 2019 − Dec 2023</t>
  </si>
  <si>
    <t>Data source: U.S. Energy Information Administration, Short-Term Energy Outlook, May 2024, and Refinitiv an LSEG Business</t>
  </si>
  <si>
    <t>Note:  Colored band around crude oil  stocks represents the range between the minimum and maximum from Jan. 2019 − Dec. 2023.</t>
  </si>
  <si>
    <t>monthly range from Jan 2019 −Dec 2023</t>
  </si>
  <si>
    <t>Note:  Colored bands around storage levels represent the range between the minimum and maximum from Jan. 2019 − Dec. 2023.</t>
  </si>
  <si>
    <t>monthly range from Jan 2019−Dec 2023</t>
  </si>
  <si>
    <t>Note: Excludes propylene. Colored band around days of stocks represents the range between the minimum and maximum from Jan. 2019 − Dec. 2023.</t>
  </si>
  <si>
    <t>Data source: U.S. Energy Information Administration, Short-Term Energy Outlook, May 2024, CME Group, and Refinitiv an LSEG Business</t>
  </si>
  <si>
    <t>Note:  Colored band around storage levels represents the range between the minimum and maximum from Jan. 2019 - Dec. 2023.</t>
  </si>
  <si>
    <t>Percentage deviation from 2019 − 2023 average</t>
  </si>
  <si>
    <t>Note:  Colored band around storage levels represents the range between the minimum and maximum from Jan. 2019 − Dec. 2023.</t>
  </si>
  <si>
    <t>2021−22</t>
  </si>
  <si>
    <t>2022−23</t>
  </si>
  <si>
    <t>2023−24</t>
  </si>
  <si>
    <t>2024−25</t>
  </si>
  <si>
    <t>2014−2023 average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</si>
</sst>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43" formatCode="_(* #,##0.00_);_(* \(#,##0.00\);_(* &quot;-&quot;??_);_(@_)"/>
    <numFmt numFmtId="164" formatCode="mmm\ yyyy"/>
    <numFmt numFmtId="165" formatCode="mmmm\ yyyy"/>
    <numFmt numFmtId="166" formatCode="0.0%"/>
    <numFmt numFmtId="167" formatCode="0.0"/>
    <numFmt numFmtId="168" formatCode="0.000"/>
    <numFmt numFmtId="169" formatCode="mm/dd/yy"/>
    <numFmt numFmtId="170" formatCode="[$-409]d\-mmm\-yy;@"/>
    <numFmt numFmtId="171" formatCode="#,##0.000"/>
    <numFmt numFmtId="173" formatCode="@&quot; .&quot;*."/>
    <numFmt numFmtId="174" formatCode="_(* #,##0_);_(* \(#,##0\);_(* &quot;-&quot;??_);_(@_)"/>
  </numFmts>
  <fonts count="61" x14ac:knownFonts="1">
    <font>
      <sz val="10"/>
      <name val="Arial"/>
    </font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10"/>
      <color indexed="10"/>
      <name val="Arial"/>
      <family val="2"/>
    </font>
    <font>
      <i/>
      <sz val="10"/>
      <name val="Palatino Linotype"/>
      <family val="1"/>
    </font>
    <font>
      <sz val="18"/>
      <name val="Times New Roman"/>
      <family val="1"/>
    </font>
    <font>
      <b/>
      <sz val="9"/>
      <name val="Arial"/>
      <family val="2"/>
    </font>
    <font>
      <b/>
      <vertAlign val="subscript"/>
      <sz val="10"/>
      <name val="Arial"/>
      <family val="2"/>
    </font>
    <font>
      <sz val="9"/>
      <name val="Arial"/>
      <family val="2"/>
    </font>
    <font>
      <b/>
      <sz val="14"/>
      <name val="Arial"/>
      <family val="2"/>
    </font>
    <font>
      <u/>
      <sz val="10"/>
      <color rgb="FF3333FF"/>
      <name val="Arial"/>
      <family val="2"/>
    </font>
    <font>
      <sz val="10"/>
      <color rgb="FFFF0000"/>
      <name val="Arial"/>
      <family val="2"/>
    </font>
    <font>
      <b/>
      <sz val="10"/>
      <color theme="4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  <font>
      <sz val="11"/>
      <name val="Calibri"/>
      <family val="2"/>
    </font>
    <font>
      <sz val="11"/>
      <color rgb="FFFF0000"/>
      <name val="Calibri"/>
      <family val="2"/>
      <scheme val="minor"/>
    </font>
    <font>
      <sz val="8"/>
      <name val="Courier"/>
      <family val="3"/>
    </font>
    <font>
      <b/>
      <sz val="8"/>
      <color indexed="8"/>
      <name val="Arial"/>
      <family val="2"/>
    </font>
    <font>
      <b/>
      <sz val="8"/>
      <name val="Arial"/>
      <family val="2"/>
    </font>
    <font>
      <sz val="1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0"/>
      <color rgb="FF000000"/>
      <name val="Arial"/>
      <family val="2"/>
    </font>
    <font>
      <sz val="12"/>
      <name val="Arial"/>
      <family val="2"/>
    </font>
    <font>
      <b/>
      <sz val="18"/>
      <color rgb="FF000000"/>
      <name val="Arial"/>
      <family val="2"/>
    </font>
    <font>
      <b/>
      <sz val="10"/>
      <color rgb="FFFF0000"/>
      <name val="Arial"/>
      <family val="2"/>
    </font>
    <font>
      <b/>
      <sz val="9"/>
      <color theme="2" tint="0.59999389629810485"/>
      <name val="Arial"/>
      <family val="2"/>
    </font>
    <font>
      <sz val="10"/>
      <color theme="4"/>
      <name val="Arial"/>
      <family val="2"/>
    </font>
    <font>
      <sz val="11"/>
      <color theme="1"/>
      <name val="Arial"/>
      <family val="2"/>
    </font>
    <font>
      <sz val="9"/>
      <color theme="1"/>
      <name val="Arial"/>
      <family val="2"/>
    </font>
    <font>
      <sz val="10"/>
      <name val="Calibri"/>
      <family val="2"/>
      <scheme val="minor"/>
    </font>
    <font>
      <b/>
      <sz val="10"/>
      <color theme="1"/>
      <name val="Arial"/>
      <family val="2"/>
    </font>
    <font>
      <u/>
      <sz val="11"/>
      <color theme="10"/>
      <name val="Calibri"/>
      <family val="2"/>
      <scheme val="minor"/>
    </font>
    <font>
      <sz val="10"/>
      <color theme="10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89999084444715716"/>
        <bgColor indexed="64"/>
      </patternFill>
    </fill>
    <fill>
      <patternFill patternType="solid">
        <fgColor theme="0" tint="-0.249977111117893"/>
        <bgColor indexed="64"/>
      </patternFill>
    </fill>
  </fills>
  <borders count="2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9"/>
      </right>
      <top/>
      <bottom style="thin">
        <color indexed="9"/>
      </bottom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 style="thin">
        <color indexed="9"/>
      </left>
      <right/>
      <top/>
      <bottom style="thin">
        <color indexed="9"/>
      </bottom>
      <diagonal/>
    </border>
    <border>
      <left/>
      <right/>
      <top/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20">
    <xf numFmtId="0" fontId="0" fillId="0" borderId="0"/>
    <xf numFmtId="0" fontId="24" fillId="0" borderId="0" applyNumberFormat="0" applyFill="0" applyBorder="0" applyAlignment="0" applyProtection="0">
      <alignment vertical="top"/>
      <protection locked="0"/>
    </xf>
    <xf numFmtId="9" fontId="23" fillId="0" borderId="0" applyFont="0" applyFill="0" applyBorder="0" applyAlignment="0" applyProtection="0"/>
    <xf numFmtId="0" fontId="23" fillId="0" borderId="0"/>
    <xf numFmtId="0" fontId="22" fillId="0" borderId="0"/>
    <xf numFmtId="0" fontId="21" fillId="0" borderId="0"/>
    <xf numFmtId="0" fontId="20" fillId="0" borderId="0"/>
    <xf numFmtId="0" fontId="40" fillId="0" borderId="0"/>
    <xf numFmtId="0" fontId="17" fillId="0" borderId="0"/>
    <xf numFmtId="0" fontId="23" fillId="0" borderId="0"/>
    <xf numFmtId="0" fontId="16" fillId="0" borderId="0"/>
    <xf numFmtId="0" fontId="44" fillId="0" borderId="0"/>
    <xf numFmtId="0" fontId="15" fillId="0" borderId="0"/>
    <xf numFmtId="0" fontId="14" fillId="0" borderId="0"/>
    <xf numFmtId="0" fontId="10" fillId="0" borderId="0"/>
    <xf numFmtId="43" fontId="23" fillId="0" borderId="0" applyFont="0" applyFill="0" applyBorder="0" applyAlignment="0" applyProtection="0"/>
    <xf numFmtId="0" fontId="8" fillId="0" borderId="0"/>
    <xf numFmtId="0" fontId="44" fillId="0" borderId="0"/>
    <xf numFmtId="0" fontId="2" fillId="0" borderId="0"/>
    <xf numFmtId="0" fontId="59" fillId="0" borderId="0" applyNumberFormat="0" applyFill="0" applyBorder="0" applyAlignment="0" applyProtection="0"/>
  </cellStyleXfs>
  <cellXfs count="494">
    <xf numFmtId="0" fontId="0" fillId="0" borderId="0" xfId="0"/>
    <xf numFmtId="164" fontId="0" fillId="0" borderId="0" xfId="0" applyNumberFormat="1"/>
    <xf numFmtId="0" fontId="0" fillId="0" borderId="0" xfId="0" applyAlignment="1">
      <alignment horizontal="right"/>
    </xf>
    <xf numFmtId="164" fontId="0" fillId="0" borderId="1" xfId="0" applyNumberFormat="1" applyBorder="1" applyAlignment="1">
      <alignment horizontal="right"/>
    </xf>
    <xf numFmtId="0" fontId="0" fillId="0" borderId="1" xfId="0" applyBorder="1" applyAlignment="1">
      <alignment horizontal="right"/>
    </xf>
    <xf numFmtId="2" fontId="0" fillId="0" borderId="0" xfId="0" applyNumberFormat="1"/>
    <xf numFmtId="2" fontId="0" fillId="0" borderId="0" xfId="0" applyNumberFormat="1" applyAlignment="1">
      <alignment horizontal="right"/>
    </xf>
    <xf numFmtId="0" fontId="0" fillId="0" borderId="0" xfId="0" quotePrefix="1"/>
    <xf numFmtId="0" fontId="0" fillId="0" borderId="1" xfId="0" applyBorder="1"/>
    <xf numFmtId="3" fontId="0" fillId="0" borderId="0" xfId="0" applyNumberFormat="1"/>
    <xf numFmtId="167" fontId="0" fillId="0" borderId="0" xfId="0" applyNumberFormat="1"/>
    <xf numFmtId="166" fontId="0" fillId="0" borderId="0" xfId="0" applyNumberFormat="1"/>
    <xf numFmtId="167" fontId="0" fillId="0" borderId="0" xfId="0" quotePrefix="1" applyNumberFormat="1"/>
    <xf numFmtId="1" fontId="0" fillId="0" borderId="0" xfId="0" applyNumberFormat="1"/>
    <xf numFmtId="168" fontId="0" fillId="0" borderId="0" xfId="0" applyNumberFormat="1"/>
    <xf numFmtId="0" fontId="0" fillId="0" borderId="3" xfId="0" applyBorder="1"/>
    <xf numFmtId="0" fontId="24" fillId="0" borderId="0" xfId="1" applyAlignment="1" applyProtection="1"/>
    <xf numFmtId="0" fontId="0" fillId="0" borderId="0" xfId="0" applyAlignment="1">
      <alignment horizontal="left"/>
    </xf>
    <xf numFmtId="169" fontId="0" fillId="0" borderId="0" xfId="0" applyNumberFormat="1"/>
    <xf numFmtId="166" fontId="0" fillId="0" borderId="0" xfId="0" applyNumberFormat="1" applyAlignment="1">
      <alignment horizontal="right"/>
    </xf>
    <xf numFmtId="2" fontId="23" fillId="0" borderId="0" xfId="0" applyNumberFormat="1" applyFont="1"/>
    <xf numFmtId="0" fontId="23" fillId="0" borderId="0" xfId="0" applyFont="1"/>
    <xf numFmtId="166" fontId="23" fillId="0" borderId="0" xfId="0" applyNumberFormat="1" applyFont="1"/>
    <xf numFmtId="0" fontId="28" fillId="0" borderId="0" xfId="0" applyFont="1"/>
    <xf numFmtId="0" fontId="28" fillId="0" borderId="1" xfId="0" applyFont="1" applyBorder="1" applyAlignment="1">
      <alignment horizontal="right"/>
    </xf>
    <xf numFmtId="0" fontId="28" fillId="0" borderId="1" xfId="0" applyFont="1" applyBorder="1"/>
    <xf numFmtId="0" fontId="28" fillId="0" borderId="0" xfId="0" applyFont="1" applyAlignment="1">
      <alignment horizontal="right"/>
    </xf>
    <xf numFmtId="0" fontId="0" fillId="0" borderId="1" xfId="0" applyBorder="1" applyAlignment="1">
      <alignment horizontal="center"/>
    </xf>
    <xf numFmtId="167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1" fontId="23" fillId="0" borderId="0" xfId="2" quotePrefix="1" applyNumberFormat="1" applyFont="1"/>
    <xf numFmtId="165" fontId="25" fillId="0" borderId="0" xfId="0" applyNumberFormat="1" applyFont="1"/>
    <xf numFmtId="0" fontId="26" fillId="2" borderId="0" xfId="0" applyFont="1" applyFill="1"/>
    <xf numFmtId="0" fontId="0" fillId="2" borderId="0" xfId="0" applyFill="1"/>
    <xf numFmtId="0" fontId="26" fillId="0" borderId="0" xfId="0" applyFont="1" applyAlignment="1">
      <alignment horizontal="center"/>
    </xf>
    <xf numFmtId="0" fontId="26" fillId="0" borderId="1" xfId="0" applyFont="1" applyBorder="1" applyAlignment="1">
      <alignment horizontal="center"/>
    </xf>
    <xf numFmtId="0" fontId="26" fillId="0" borderId="1" xfId="0" applyFont="1" applyBorder="1"/>
    <xf numFmtId="2" fontId="29" fillId="0" borderId="0" xfId="0" applyNumberFormat="1" applyFont="1" applyAlignment="1">
      <alignment horizontal="center"/>
    </xf>
    <xf numFmtId="0" fontId="29" fillId="0" borderId="0" xfId="0" applyFont="1" applyAlignment="1">
      <alignment horizontal="center"/>
    </xf>
    <xf numFmtId="2" fontId="29" fillId="0" borderId="1" xfId="0" applyNumberFormat="1" applyFont="1" applyBorder="1" applyAlignment="1">
      <alignment horizontal="center"/>
    </xf>
    <xf numFmtId="0" fontId="25" fillId="0" borderId="0" xfId="0" applyFont="1"/>
    <xf numFmtId="164" fontId="29" fillId="0" borderId="0" xfId="0" applyNumberFormat="1" applyFont="1" applyAlignment="1">
      <alignment horizontal="right"/>
    </xf>
    <xf numFmtId="164" fontId="29" fillId="0" borderId="1" xfId="0" applyNumberFormat="1" applyFont="1" applyBorder="1" applyAlignment="1">
      <alignment horizontal="right"/>
    </xf>
    <xf numFmtId="170" fontId="0" fillId="0" borderId="0" xfId="0" applyNumberFormat="1" applyAlignment="1">
      <alignment horizontal="left"/>
    </xf>
    <xf numFmtId="2" fontId="29" fillId="0" borderId="2" xfId="0" applyNumberFormat="1" applyFont="1" applyBorder="1" applyAlignment="1">
      <alignment horizontal="center"/>
    </xf>
    <xf numFmtId="0" fontId="29" fillId="0" borderId="2" xfId="0" applyFont="1" applyBorder="1" applyAlignment="1">
      <alignment horizontal="center"/>
    </xf>
    <xf numFmtId="166" fontId="29" fillId="0" borderId="2" xfId="0" applyNumberFormat="1" applyFont="1" applyBorder="1" applyAlignment="1">
      <alignment horizontal="center"/>
    </xf>
    <xf numFmtId="166" fontId="29" fillId="0" borderId="0" xfId="0" applyNumberFormat="1" applyFont="1" applyAlignment="1">
      <alignment horizontal="center"/>
    </xf>
    <xf numFmtId="164" fontId="0" fillId="0" borderId="1" xfId="0" applyNumberFormat="1" applyBorder="1"/>
    <xf numFmtId="2" fontId="0" fillId="0" borderId="1" xfId="0" applyNumberFormat="1" applyBorder="1"/>
    <xf numFmtId="2" fontId="23" fillId="0" borderId="1" xfId="0" applyNumberFormat="1" applyFont="1" applyBorder="1"/>
    <xf numFmtId="168" fontId="0" fillId="0" borderId="1" xfId="0" applyNumberFormat="1" applyBorder="1"/>
    <xf numFmtId="1" fontId="0" fillId="0" borderId="1" xfId="0" applyNumberFormat="1" applyBorder="1"/>
    <xf numFmtId="1" fontId="23" fillId="0" borderId="1" xfId="2" quotePrefix="1" applyNumberFormat="1" applyFont="1" applyBorder="1"/>
    <xf numFmtId="167" fontId="0" fillId="0" borderId="1" xfId="0" applyNumberFormat="1" applyBorder="1"/>
    <xf numFmtId="3" fontId="0" fillId="0" borderId="1" xfId="0" applyNumberFormat="1" applyBorder="1"/>
    <xf numFmtId="167" fontId="0" fillId="0" borderId="1" xfId="0" applyNumberFormat="1" applyBorder="1" applyAlignment="1">
      <alignment horizontal="center"/>
    </xf>
    <xf numFmtId="0" fontId="23" fillId="0" borderId="0" xfId="0" applyFont="1" applyAlignment="1">
      <alignment horizontal="right"/>
    </xf>
    <xf numFmtId="0" fontId="23" fillId="0" borderId="1" xfId="0" applyFont="1" applyBorder="1" applyAlignment="1">
      <alignment horizontal="right"/>
    </xf>
    <xf numFmtId="0" fontId="23" fillId="0" borderId="1" xfId="0" applyFont="1" applyBorder="1" applyAlignment="1">
      <alignment horizontal="center"/>
    </xf>
    <xf numFmtId="0" fontId="23" fillId="0" borderId="1" xfId="0" applyFont="1" applyBorder="1"/>
    <xf numFmtId="3" fontId="0" fillId="0" borderId="0" xfId="0" applyNumberFormat="1" applyAlignment="1">
      <alignment horizontal="center"/>
    </xf>
    <xf numFmtId="3" fontId="0" fillId="0" borderId="1" xfId="0" applyNumberFormat="1" applyBorder="1" applyAlignment="1">
      <alignment horizontal="center"/>
    </xf>
    <xf numFmtId="14" fontId="0" fillId="0" borderId="0" xfId="0" applyNumberFormat="1" applyAlignment="1">
      <alignment horizontal="right"/>
    </xf>
    <xf numFmtId="14" fontId="0" fillId="0" borderId="1" xfId="0" applyNumberFormat="1" applyBorder="1" applyAlignment="1">
      <alignment horizontal="right"/>
    </xf>
    <xf numFmtId="0" fontId="33" fillId="0" borderId="1" xfId="0" applyFont="1" applyBorder="1"/>
    <xf numFmtId="171" fontId="0" fillId="0" borderId="0" xfId="0" applyNumberFormat="1"/>
    <xf numFmtId="171" fontId="0" fillId="0" borderId="1" xfId="0" applyNumberFormat="1" applyBorder="1"/>
    <xf numFmtId="4" fontId="0" fillId="0" borderId="0" xfId="0" applyNumberFormat="1"/>
    <xf numFmtId="0" fontId="26" fillId="0" borderId="1" xfId="0" applyFont="1" applyBorder="1" applyAlignment="1">
      <alignment horizontal="right"/>
    </xf>
    <xf numFmtId="0" fontId="29" fillId="0" borderId="1" xfId="0" applyFont="1" applyBorder="1" applyAlignment="1">
      <alignment horizontal="right"/>
    </xf>
    <xf numFmtId="0" fontId="35" fillId="0" borderId="0" xfId="0" applyFont="1" applyAlignment="1">
      <alignment horizontal="right"/>
    </xf>
    <xf numFmtId="9" fontId="0" fillId="0" borderId="0" xfId="0" applyNumberFormat="1"/>
    <xf numFmtId="0" fontId="24" fillId="0" borderId="3" xfId="1" applyBorder="1" applyAlignment="1" applyProtection="1"/>
    <xf numFmtId="0" fontId="26" fillId="0" borderId="3" xfId="0" applyFont="1" applyBorder="1"/>
    <xf numFmtId="0" fontId="24" fillId="0" borderId="3" xfId="1" applyBorder="1" applyAlignment="1" applyProtection="1">
      <alignment wrapText="1"/>
    </xf>
    <xf numFmtId="0" fontId="23" fillId="0" borderId="0" xfId="3"/>
    <xf numFmtId="0" fontId="23" fillId="0" borderId="0" xfId="3" applyAlignment="1">
      <alignment horizontal="right"/>
    </xf>
    <xf numFmtId="0" fontId="26" fillId="0" borderId="0" xfId="3" applyFont="1"/>
    <xf numFmtId="0" fontId="23" fillId="0" borderId="0" xfId="3" quotePrefix="1"/>
    <xf numFmtId="2" fontId="23" fillId="0" borderId="2" xfId="0" applyNumberFormat="1" applyFont="1" applyBorder="1" applyAlignment="1">
      <alignment horizontal="center"/>
    </xf>
    <xf numFmtId="164" fontId="23" fillId="0" borderId="0" xfId="0" applyNumberFormat="1" applyFont="1" applyAlignment="1">
      <alignment horizontal="right"/>
    </xf>
    <xf numFmtId="166" fontId="23" fillId="0" borderId="2" xfId="0" applyNumberFormat="1" applyFont="1" applyBorder="1" applyAlignment="1">
      <alignment horizontal="center"/>
    </xf>
    <xf numFmtId="0" fontId="23" fillId="0" borderId="2" xfId="0" applyFont="1" applyBorder="1" applyAlignment="1">
      <alignment horizontal="center"/>
    </xf>
    <xf numFmtId="2" fontId="23" fillId="0" borderId="0" xfId="0" applyNumberFormat="1" applyFont="1" applyAlignment="1">
      <alignment horizontal="center"/>
    </xf>
    <xf numFmtId="166" fontId="23" fillId="0" borderId="0" xfId="0" applyNumberFormat="1" applyFont="1" applyAlignment="1">
      <alignment horizontal="center"/>
    </xf>
    <xf numFmtId="0" fontId="23" fillId="0" borderId="0" xfId="0" applyFont="1" applyAlignment="1">
      <alignment horizontal="center"/>
    </xf>
    <xf numFmtId="164" fontId="23" fillId="0" borderId="1" xfId="0" applyNumberFormat="1" applyFont="1" applyBorder="1" applyAlignment="1">
      <alignment horizontal="right"/>
    </xf>
    <xf numFmtId="2" fontId="23" fillId="0" borderId="1" xfId="0" applyNumberFormat="1" applyFont="1" applyBorder="1" applyAlignment="1">
      <alignment horizontal="center"/>
    </xf>
    <xf numFmtId="166" fontId="23" fillId="0" borderId="1" xfId="0" applyNumberFormat="1" applyFont="1" applyBorder="1" applyAlignment="1">
      <alignment horizontal="center"/>
    </xf>
    <xf numFmtId="0" fontId="0" fillId="0" borderId="7" xfId="0" applyBorder="1"/>
    <xf numFmtId="0" fontId="0" fillId="0" borderId="9" xfId="0" applyBorder="1"/>
    <xf numFmtId="0" fontId="0" fillId="0" borderId="8" xfId="0" applyBorder="1"/>
    <xf numFmtId="0" fontId="37" fillId="0" borderId="0" xfId="0" applyFont="1" applyAlignment="1">
      <alignment horizontal="left" readingOrder="1"/>
    </xf>
    <xf numFmtId="168" fontId="0" fillId="0" borderId="0" xfId="0" applyNumberFormat="1" applyAlignment="1">
      <alignment horizontal="right"/>
    </xf>
    <xf numFmtId="168" fontId="0" fillId="0" borderId="1" xfId="0" applyNumberFormat="1" applyBorder="1" applyAlignment="1">
      <alignment horizontal="right"/>
    </xf>
    <xf numFmtId="0" fontId="0" fillId="0" borderId="1" xfId="0" applyBorder="1" applyAlignment="1">
      <alignment horizontal="left"/>
    </xf>
    <xf numFmtId="0" fontId="38" fillId="0" borderId="0" xfId="0" applyFont="1"/>
    <xf numFmtId="0" fontId="39" fillId="0" borderId="0" xfId="0" applyFont="1"/>
    <xf numFmtId="0" fontId="38" fillId="0" borderId="0" xfId="3" applyFont="1"/>
    <xf numFmtId="0" fontId="27" fillId="0" borderId="0" xfId="3" applyFont="1" applyAlignment="1">
      <alignment horizontal="center"/>
    </xf>
    <xf numFmtId="0" fontId="27" fillId="0" borderId="0" xfId="3" applyFont="1" applyAlignment="1">
      <alignment horizontal="left"/>
    </xf>
    <xf numFmtId="0" fontId="23" fillId="0" borderId="1" xfId="3" applyBorder="1" applyAlignment="1">
      <alignment horizontal="right"/>
    </xf>
    <xf numFmtId="1" fontId="23" fillId="0" borderId="0" xfId="3" applyNumberFormat="1"/>
    <xf numFmtId="0" fontId="0" fillId="0" borderId="6" xfId="0" applyBorder="1"/>
    <xf numFmtId="164" fontId="23" fillId="0" borderId="0" xfId="0" quotePrefix="1" applyNumberFormat="1" applyFont="1" applyAlignment="1">
      <alignment horizontal="right"/>
    </xf>
    <xf numFmtId="2" fontId="23" fillId="0" borderId="2" xfId="0" quotePrefix="1" applyNumberFormat="1" applyFont="1" applyBorder="1" applyAlignment="1">
      <alignment horizontal="center"/>
    </xf>
    <xf numFmtId="0" fontId="20" fillId="0" borderId="0" xfId="6"/>
    <xf numFmtId="0" fontId="40" fillId="0" borderId="0" xfId="7"/>
    <xf numFmtId="164" fontId="20" fillId="0" borderId="0" xfId="6" applyNumberFormat="1"/>
    <xf numFmtId="168" fontId="42" fillId="0" borderId="2" xfId="7" quotePrefix="1" applyNumberFormat="1" applyFont="1" applyBorder="1" applyAlignment="1">
      <alignment horizontal="center"/>
    </xf>
    <xf numFmtId="2" fontId="23" fillId="0" borderId="2" xfId="7" applyNumberFormat="1" applyFont="1" applyBorder="1" applyAlignment="1">
      <alignment horizontal="center"/>
    </xf>
    <xf numFmtId="0" fontId="20" fillId="0" borderId="0" xfId="6" quotePrefix="1"/>
    <xf numFmtId="0" fontId="20" fillId="0" borderId="0" xfId="6" applyAlignment="1">
      <alignment horizontal="right"/>
    </xf>
    <xf numFmtId="168" fontId="20" fillId="0" borderId="0" xfId="6" applyNumberFormat="1"/>
    <xf numFmtId="168" fontId="23" fillId="0" borderId="2" xfId="7" applyNumberFormat="1" applyFont="1" applyBorder="1" applyAlignment="1">
      <alignment horizontal="center"/>
    </xf>
    <xf numFmtId="0" fontId="20" fillId="6" borderId="0" xfId="6" applyFill="1"/>
    <xf numFmtId="0" fontId="20" fillId="7" borderId="0" xfId="6" applyFill="1"/>
    <xf numFmtId="171" fontId="20" fillId="0" borderId="0" xfId="6" applyNumberFormat="1"/>
    <xf numFmtId="0" fontId="41" fillId="0" borderId="0" xfId="6" applyFont="1"/>
    <xf numFmtId="0" fontId="43" fillId="0" borderId="0" xfId="6" applyFont="1"/>
    <xf numFmtId="168" fontId="19" fillId="0" borderId="0" xfId="6" quotePrefix="1" applyNumberFormat="1" applyFont="1"/>
    <xf numFmtId="168" fontId="18" fillId="0" borderId="0" xfId="6" quotePrefix="1" applyNumberFormat="1" applyFont="1"/>
    <xf numFmtId="0" fontId="23" fillId="0" borderId="11" xfId="0" applyFont="1" applyBorder="1"/>
    <xf numFmtId="171" fontId="23" fillId="0" borderId="0" xfId="0" quotePrefix="1" applyNumberFormat="1" applyFont="1"/>
    <xf numFmtId="0" fontId="17" fillId="0" borderId="0" xfId="6" applyFont="1"/>
    <xf numFmtId="0" fontId="28" fillId="0" borderId="0" xfId="3" applyFont="1"/>
    <xf numFmtId="0" fontId="28" fillId="0" borderId="0" xfId="3" applyFont="1" applyAlignment="1">
      <alignment horizontal="center"/>
    </xf>
    <xf numFmtId="0" fontId="28" fillId="0" borderId="1" xfId="3" applyFont="1" applyBorder="1" applyAlignment="1">
      <alignment horizontal="left"/>
    </xf>
    <xf numFmtId="0" fontId="28" fillId="0" borderId="1" xfId="3" applyFont="1" applyBorder="1"/>
    <xf numFmtId="0" fontId="23" fillId="0" borderId="0" xfId="3" applyAlignment="1">
      <alignment horizontal="left"/>
    </xf>
    <xf numFmtId="168" fontId="23" fillId="0" borderId="0" xfId="3" applyNumberFormat="1"/>
    <xf numFmtId="2" fontId="23" fillId="0" borderId="0" xfId="3" applyNumberFormat="1"/>
    <xf numFmtId="0" fontId="23" fillId="0" borderId="1" xfId="3" applyBorder="1" applyAlignment="1">
      <alignment horizontal="left"/>
    </xf>
    <xf numFmtId="168" fontId="23" fillId="0" borderId="1" xfId="3" applyNumberFormat="1" applyBorder="1"/>
    <xf numFmtId="171" fontId="23" fillId="0" borderId="1" xfId="0" quotePrefix="1" applyNumberFormat="1" applyFont="1" applyBorder="1"/>
    <xf numFmtId="0" fontId="16" fillId="0" borderId="0" xfId="10"/>
    <xf numFmtId="2" fontId="16" fillId="0" borderId="0" xfId="10" applyNumberFormat="1"/>
    <xf numFmtId="0" fontId="45" fillId="0" borderId="0" xfId="11" applyFont="1"/>
    <xf numFmtId="173" fontId="27" fillId="0" borderId="0" xfId="11" applyNumberFormat="1" applyFont="1" applyAlignment="1">
      <alignment horizontal="left"/>
    </xf>
    <xf numFmtId="0" fontId="46" fillId="0" borderId="0" xfId="11" applyFont="1" applyAlignment="1">
      <alignment horizontal="left"/>
    </xf>
    <xf numFmtId="0" fontId="23" fillId="3" borderId="0" xfId="3" applyFill="1"/>
    <xf numFmtId="0" fontId="26" fillId="0" borderId="12" xfId="3" applyFont="1" applyBorder="1"/>
    <xf numFmtId="0" fontId="23" fillId="0" borderId="13" xfId="3" applyBorder="1"/>
    <xf numFmtId="0" fontId="23" fillId="0" borderId="15" xfId="3" applyBorder="1"/>
    <xf numFmtId="0" fontId="23" fillId="0" borderId="17" xfId="3" applyBorder="1"/>
    <xf numFmtId="0" fontId="23" fillId="6" borderId="0" xfId="3" applyFill="1"/>
    <xf numFmtId="0" fontId="43" fillId="6" borderId="0" xfId="6" applyFont="1" applyFill="1"/>
    <xf numFmtId="0" fontId="15" fillId="6" borderId="0" xfId="6" applyFont="1" applyFill="1"/>
    <xf numFmtId="0" fontId="13" fillId="0" borderId="0" xfId="6" applyFont="1"/>
    <xf numFmtId="0" fontId="16" fillId="6" borderId="0" xfId="10" applyFill="1"/>
    <xf numFmtId="0" fontId="48" fillId="0" borderId="0" xfId="6" applyFont="1"/>
    <xf numFmtId="168" fontId="47" fillId="0" borderId="0" xfId="6" applyNumberFormat="1" applyFont="1"/>
    <xf numFmtId="0" fontId="12" fillId="0" borderId="0" xfId="10" applyFont="1"/>
    <xf numFmtId="0" fontId="23" fillId="0" borderId="0" xfId="7" applyFont="1"/>
    <xf numFmtId="0" fontId="11" fillId="0" borderId="0" xfId="10" applyFont="1"/>
    <xf numFmtId="0" fontId="0" fillId="0" borderId="4" xfId="0" applyBorder="1" applyAlignment="1">
      <alignment horizontal="center"/>
    </xf>
    <xf numFmtId="2" fontId="23" fillId="0" borderId="1" xfId="3" applyNumberFormat="1" applyBorder="1"/>
    <xf numFmtId="0" fontId="49" fillId="0" borderId="0" xfId="0" applyFont="1" applyAlignment="1">
      <alignment horizontal="left" vertical="center" readingOrder="1"/>
    </xf>
    <xf numFmtId="0" fontId="23" fillId="0" borderId="0" xfId="3" applyAlignment="1">
      <alignment horizontal="center"/>
    </xf>
    <xf numFmtId="0" fontId="0" fillId="0" borderId="0" xfId="0" applyAlignment="1">
      <alignment horizontal="left" vertical="top" wrapText="1"/>
    </xf>
    <xf numFmtId="0" fontId="23" fillId="0" borderId="14" xfId="3" applyBorder="1"/>
    <xf numFmtId="0" fontId="23" fillId="4" borderId="0" xfId="3" applyFill="1"/>
    <xf numFmtId="0" fontId="27" fillId="4" borderId="0" xfId="3" applyFont="1" applyFill="1"/>
    <xf numFmtId="0" fontId="16" fillId="0" borderId="13" xfId="10" applyBorder="1"/>
    <xf numFmtId="0" fontId="23" fillId="0" borderId="18" xfId="3" applyBorder="1" applyAlignment="1">
      <alignment horizontal="left"/>
    </xf>
    <xf numFmtId="0" fontId="23" fillId="0" borderId="19" xfId="3" applyBorder="1"/>
    <xf numFmtId="0" fontId="23" fillId="0" borderId="14" xfId="3" applyBorder="1" applyAlignment="1">
      <alignment horizontal="left"/>
    </xf>
    <xf numFmtId="2" fontId="23" fillId="0" borderId="14" xfId="3" applyNumberFormat="1" applyBorder="1"/>
    <xf numFmtId="0" fontId="23" fillId="0" borderId="16" xfId="3" applyBorder="1" applyAlignment="1">
      <alignment horizontal="left"/>
    </xf>
    <xf numFmtId="0" fontId="0" fillId="0" borderId="19" xfId="0" applyBorder="1"/>
    <xf numFmtId="0" fontId="0" fillId="0" borderId="15" xfId="0" applyBorder="1"/>
    <xf numFmtId="0" fontId="26" fillId="0" borderId="16" xfId="0" applyFont="1" applyBorder="1" applyAlignment="1">
      <alignment vertical="center" readingOrder="1"/>
    </xf>
    <xf numFmtId="0" fontId="0" fillId="0" borderId="17" xfId="0" applyBorder="1"/>
    <xf numFmtId="0" fontId="26" fillId="0" borderId="18" xfId="0" applyFont="1" applyBorder="1" applyAlignment="1">
      <alignment vertical="center" readingOrder="1"/>
    </xf>
    <xf numFmtId="0" fontId="23" fillId="0" borderId="18" xfId="0" applyFont="1" applyBorder="1"/>
    <xf numFmtId="0" fontId="23" fillId="0" borderId="14" xfId="0" applyFont="1" applyBorder="1"/>
    <xf numFmtId="0" fontId="0" fillId="0" borderId="14" xfId="0" applyBorder="1"/>
    <xf numFmtId="0" fontId="23" fillId="0" borderId="16" xfId="0" applyFont="1" applyBorder="1"/>
    <xf numFmtId="0" fontId="23" fillId="0" borderId="12" xfId="0" applyFont="1" applyBorder="1"/>
    <xf numFmtId="0" fontId="23" fillId="0" borderId="13" xfId="0" applyFont="1" applyBorder="1"/>
    <xf numFmtId="2" fontId="0" fillId="0" borderId="18" xfId="0" applyNumberFormat="1" applyBorder="1"/>
    <xf numFmtId="0" fontId="0" fillId="0" borderId="16" xfId="0" applyBorder="1"/>
    <xf numFmtId="0" fontId="0" fillId="0" borderId="2" xfId="0" applyBorder="1"/>
    <xf numFmtId="0" fontId="26" fillId="0" borderId="4" xfId="0" applyFont="1" applyBorder="1"/>
    <xf numFmtId="0" fontId="23" fillId="3" borderId="19" xfId="0" applyFont="1" applyFill="1" applyBorder="1"/>
    <xf numFmtId="0" fontId="23" fillId="3" borderId="15" xfId="0" applyFont="1" applyFill="1" applyBorder="1"/>
    <xf numFmtId="0" fontId="0" fillId="0" borderId="4" xfId="0" applyBorder="1"/>
    <xf numFmtId="168" fontId="0" fillId="0" borderId="0" xfId="0" applyNumberFormat="1" applyAlignment="1">
      <alignment horizontal="left" vertical="top" wrapText="1"/>
    </xf>
    <xf numFmtId="2" fontId="23" fillId="0" borderId="1" xfId="0" applyNumberFormat="1" applyFont="1" applyBorder="1" applyAlignment="1">
      <alignment horizontal="right"/>
    </xf>
    <xf numFmtId="0" fontId="0" fillId="0" borderId="12" xfId="0" applyBorder="1"/>
    <xf numFmtId="0" fontId="0" fillId="0" borderId="13" xfId="0" applyBorder="1"/>
    <xf numFmtId="0" fontId="23" fillId="0" borderId="4" xfId="3" applyBorder="1"/>
    <xf numFmtId="0" fontId="26" fillId="0" borderId="12" xfId="0" applyFont="1" applyBorder="1" applyAlignment="1">
      <alignment vertical="center" readingOrder="1"/>
    </xf>
    <xf numFmtId="0" fontId="23" fillId="0" borderId="16" xfId="3" applyBorder="1"/>
    <xf numFmtId="0" fontId="23" fillId="0" borderId="1" xfId="3" applyBorder="1"/>
    <xf numFmtId="0" fontId="51" fillId="0" borderId="0" xfId="3" applyFont="1" applyAlignment="1">
      <alignment horizontal="left" vertical="center" readingOrder="1"/>
    </xf>
    <xf numFmtId="2" fontId="23" fillId="0" borderId="14" xfId="0" applyNumberFormat="1" applyFont="1" applyBorder="1" applyAlignment="1">
      <alignment horizontal="left"/>
    </xf>
    <xf numFmtId="2" fontId="23" fillId="0" borderId="0" xfId="0" applyNumberFormat="1" applyFont="1" applyAlignment="1">
      <alignment horizontal="left"/>
    </xf>
    <xf numFmtId="167" fontId="23" fillId="0" borderId="0" xfId="3" applyNumberFormat="1"/>
    <xf numFmtId="0" fontId="10" fillId="0" borderId="0" xfId="14"/>
    <xf numFmtId="168" fontId="10" fillId="0" borderId="0" xfId="14" applyNumberFormat="1"/>
    <xf numFmtId="0" fontId="52" fillId="0" borderId="0" xfId="0" applyFont="1"/>
    <xf numFmtId="0" fontId="23" fillId="0" borderId="0" xfId="3" applyAlignment="1">
      <alignment horizontal="center" wrapText="1"/>
    </xf>
    <xf numFmtId="164" fontId="26" fillId="0" borderId="0" xfId="0" applyNumberFormat="1" applyFont="1" applyAlignment="1">
      <alignment horizontal="left"/>
    </xf>
    <xf numFmtId="164" fontId="23" fillId="0" borderId="0" xfId="3" applyNumberFormat="1"/>
    <xf numFmtId="0" fontId="23" fillId="0" borderId="19" xfId="3" applyBorder="1" applyAlignment="1">
      <alignment horizontal="center" wrapText="1"/>
    </xf>
    <xf numFmtId="0" fontId="42" fillId="0" borderId="17" xfId="3" applyFont="1" applyBorder="1"/>
    <xf numFmtId="0" fontId="26" fillId="0" borderId="16" xfId="3" applyFont="1" applyBorder="1" applyAlignment="1">
      <alignment vertical="center" wrapText="1"/>
    </xf>
    <xf numFmtId="1" fontId="26" fillId="0" borderId="0" xfId="3" applyNumberFormat="1" applyFont="1"/>
    <xf numFmtId="0" fontId="0" fillId="0" borderId="0" xfId="0" applyAlignment="1">
      <alignment wrapText="1"/>
    </xf>
    <xf numFmtId="0" fontId="24" fillId="0" borderId="0" xfId="1" applyFill="1" applyAlignment="1" applyProtection="1">
      <alignment horizontal="left"/>
    </xf>
    <xf numFmtId="0" fontId="24" fillId="0" borderId="0" xfId="1" applyFill="1" applyAlignment="1" applyProtection="1"/>
    <xf numFmtId="2" fontId="24" fillId="0" borderId="0" xfId="1" applyNumberFormat="1" applyFill="1" applyAlignment="1" applyProtection="1"/>
    <xf numFmtId="174" fontId="23" fillId="0" borderId="0" xfId="15" applyNumberFormat="1" applyFont="1" applyFill="1" applyAlignment="1">
      <alignment horizontal="center"/>
    </xf>
    <xf numFmtId="167" fontId="23" fillId="0" borderId="0" xfId="3" applyNumberFormat="1" applyAlignment="1">
      <alignment horizontal="center"/>
    </xf>
    <xf numFmtId="166" fontId="23" fillId="0" borderId="0" xfId="3" applyNumberFormat="1"/>
    <xf numFmtId="0" fontId="52" fillId="0" borderId="0" xfId="3" applyFont="1" applyAlignment="1">
      <alignment horizontal="center" wrapText="1"/>
    </xf>
    <xf numFmtId="0" fontId="52" fillId="0" borderId="0" xfId="3" applyFont="1" applyAlignment="1">
      <alignment horizontal="center"/>
    </xf>
    <xf numFmtId="1" fontId="52" fillId="0" borderId="0" xfId="3" applyNumberFormat="1" applyFont="1" applyAlignment="1">
      <alignment horizontal="center"/>
    </xf>
    <xf numFmtId="3" fontId="23" fillId="0" borderId="1" xfId="3" applyNumberFormat="1" applyBorder="1"/>
    <xf numFmtId="3" fontId="23" fillId="0" borderId="17" xfId="3" applyNumberFormat="1" applyBorder="1"/>
    <xf numFmtId="0" fontId="26" fillId="0" borderId="4" xfId="3" applyFont="1" applyBorder="1" applyAlignment="1">
      <alignment horizontal="right"/>
    </xf>
    <xf numFmtId="0" fontId="26" fillId="0" borderId="13" xfId="3" quotePrefix="1" applyFont="1" applyBorder="1" applyAlignment="1">
      <alignment horizontal="left"/>
    </xf>
    <xf numFmtId="0" fontId="26" fillId="0" borderId="1" xfId="0" applyFont="1" applyBorder="1" applyAlignment="1">
      <alignment horizontal="left"/>
    </xf>
    <xf numFmtId="1" fontId="26" fillId="0" borderId="0" xfId="0" applyNumberFormat="1" applyFont="1"/>
    <xf numFmtId="3" fontId="26" fillId="0" borderId="1" xfId="0" applyNumberFormat="1" applyFont="1" applyBorder="1"/>
    <xf numFmtId="0" fontId="23" fillId="0" borderId="3" xfId="0" applyFont="1" applyBorder="1"/>
    <xf numFmtId="0" fontId="20" fillId="3" borderId="19" xfId="6" applyFill="1" applyBorder="1"/>
    <xf numFmtId="0" fontId="20" fillId="3" borderId="17" xfId="6" applyFill="1" applyBorder="1"/>
    <xf numFmtId="0" fontId="23" fillId="3" borderId="18" xfId="0" applyFont="1" applyFill="1" applyBorder="1"/>
    <xf numFmtId="0" fontId="23" fillId="3" borderId="14" xfId="0" applyFont="1" applyFill="1" applyBorder="1"/>
    <xf numFmtId="0" fontId="0" fillId="3" borderId="15" xfId="0" applyFill="1" applyBorder="1"/>
    <xf numFmtId="0" fontId="23" fillId="3" borderId="16" xfId="0" applyFont="1" applyFill="1" applyBorder="1"/>
    <xf numFmtId="0" fontId="11" fillId="0" borderId="18" xfId="10" applyFont="1" applyBorder="1"/>
    <xf numFmtId="0" fontId="11" fillId="0" borderId="19" xfId="10" applyFont="1" applyBorder="1"/>
    <xf numFmtId="0" fontId="11" fillId="0" borderId="14" xfId="10" applyFont="1" applyBorder="1"/>
    <xf numFmtId="0" fontId="11" fillId="0" borderId="15" xfId="10" applyFont="1" applyBorder="1"/>
    <xf numFmtId="0" fontId="11" fillId="0" borderId="16" xfId="10" applyFont="1" applyBorder="1"/>
    <xf numFmtId="0" fontId="11" fillId="0" borderId="17" xfId="10" applyFont="1" applyBorder="1"/>
    <xf numFmtId="0" fontId="0" fillId="0" borderId="18" xfId="0" applyBorder="1" applyAlignment="1">
      <alignment horizontal="left"/>
    </xf>
    <xf numFmtId="0" fontId="0" fillId="0" borderId="14" xfId="0" applyBorder="1" applyAlignment="1">
      <alignment horizontal="left"/>
    </xf>
    <xf numFmtId="0" fontId="23" fillId="0" borderId="15" xfId="0" applyFont="1" applyBorder="1"/>
    <xf numFmtId="0" fontId="0" fillId="4" borderId="0" xfId="0" applyFill="1"/>
    <xf numFmtId="0" fontId="0" fillId="0" borderId="18" xfId="0" applyBorder="1"/>
    <xf numFmtId="0" fontId="23" fillId="0" borderId="17" xfId="0" applyFont="1" applyBorder="1"/>
    <xf numFmtId="0" fontId="42" fillId="0" borderId="15" xfId="3" applyFont="1" applyBorder="1"/>
    <xf numFmtId="0" fontId="23" fillId="0" borderId="19" xfId="3" applyBorder="1" applyAlignment="1">
      <alignment wrapText="1"/>
    </xf>
    <xf numFmtId="0" fontId="0" fillId="0" borderId="16" xfId="0" applyBorder="1" applyAlignment="1">
      <alignment horizontal="left"/>
    </xf>
    <xf numFmtId="2" fontId="23" fillId="0" borderId="0" xfId="0" quotePrefix="1" applyNumberFormat="1" applyFont="1"/>
    <xf numFmtId="0" fontId="0" fillId="8" borderId="0" xfId="0" applyFill="1"/>
    <xf numFmtId="0" fontId="23" fillId="8" borderId="0" xfId="3" applyFill="1"/>
    <xf numFmtId="165" fontId="24" fillId="0" borderId="0" xfId="1" applyNumberFormat="1" applyAlignment="1" applyProtection="1"/>
    <xf numFmtId="0" fontId="20" fillId="8" borderId="0" xfId="6" quotePrefix="1" applyFill="1"/>
    <xf numFmtId="0" fontId="20" fillId="8" borderId="0" xfId="6" applyFill="1"/>
    <xf numFmtId="0" fontId="23" fillId="0" borderId="12" xfId="0" applyFont="1" applyBorder="1" applyAlignment="1">
      <alignment vertical="center" readingOrder="1"/>
    </xf>
    <xf numFmtId="0" fontId="23" fillId="0" borderId="16" xfId="3" applyBorder="1" applyAlignment="1">
      <alignment vertical="center" wrapText="1"/>
    </xf>
    <xf numFmtId="0" fontId="47" fillId="3" borderId="18" xfId="0" applyFont="1" applyFill="1" applyBorder="1"/>
    <xf numFmtId="0" fontId="47" fillId="3" borderId="14" xfId="0" applyFont="1" applyFill="1" applyBorder="1"/>
    <xf numFmtId="0" fontId="7" fillId="3" borderId="16" xfId="6" applyFont="1" applyFill="1" applyBorder="1"/>
    <xf numFmtId="0" fontId="26" fillId="0" borderId="12" xfId="0" applyFont="1" applyBorder="1"/>
    <xf numFmtId="0" fontId="7" fillId="0" borderId="16" xfId="6" applyFont="1" applyBorder="1"/>
    <xf numFmtId="0" fontId="7" fillId="3" borderId="17" xfId="6" applyFont="1" applyFill="1" applyBorder="1"/>
    <xf numFmtId="9" fontId="40" fillId="0" borderId="0" xfId="7" applyNumberFormat="1"/>
    <xf numFmtId="0" fontId="11" fillId="0" borderId="2" xfId="10" applyFont="1" applyBorder="1"/>
    <xf numFmtId="2" fontId="16" fillId="0" borderId="2" xfId="10" applyNumberFormat="1" applyBorder="1"/>
    <xf numFmtId="0" fontId="11" fillId="0" borderId="4" xfId="10" applyFont="1" applyBorder="1"/>
    <xf numFmtId="2" fontId="16" fillId="0" borderId="4" xfId="10" applyNumberFormat="1" applyBorder="1"/>
    <xf numFmtId="0" fontId="9" fillId="0" borderId="16" xfId="6" applyFont="1" applyBorder="1"/>
    <xf numFmtId="0" fontId="47" fillId="0" borderId="18" xfId="0" applyFont="1" applyBorder="1"/>
    <xf numFmtId="0" fontId="47" fillId="0" borderId="14" xfId="0" applyFont="1" applyBorder="1"/>
    <xf numFmtId="0" fontId="23" fillId="0" borderId="18" xfId="3" applyBorder="1"/>
    <xf numFmtId="0" fontId="27" fillId="3" borderId="19" xfId="11" applyFont="1" applyFill="1" applyBorder="1"/>
    <xf numFmtId="0" fontId="27" fillId="3" borderId="15" xfId="11" applyFont="1" applyFill="1" applyBorder="1"/>
    <xf numFmtId="0" fontId="27" fillId="3" borderId="17" xfId="11" applyFont="1" applyFill="1" applyBorder="1"/>
    <xf numFmtId="0" fontId="0" fillId="0" borderId="4" xfId="0" applyBorder="1" applyAlignment="1">
      <alignment horizontal="right"/>
    </xf>
    <xf numFmtId="171" fontId="0" fillId="0" borderId="4" xfId="0" applyNumberFormat="1" applyBorder="1"/>
    <xf numFmtId="167" fontId="0" fillId="0" borderId="4" xfId="0" applyNumberFormat="1" applyBorder="1"/>
    <xf numFmtId="0" fontId="28" fillId="0" borderId="0" xfId="0" quotePrefix="1" applyFont="1"/>
    <xf numFmtId="9" fontId="0" fillId="0" borderId="0" xfId="2" applyFont="1" applyBorder="1" applyAlignment="1">
      <alignment horizontal="center"/>
    </xf>
    <xf numFmtId="0" fontId="28" fillId="0" borderId="0" xfId="0" applyFont="1" applyAlignment="1">
      <alignment wrapText="1"/>
    </xf>
    <xf numFmtId="0" fontId="28" fillId="0" borderId="0" xfId="0" applyFont="1" applyAlignment="1">
      <alignment horizontal="center"/>
    </xf>
    <xf numFmtId="0" fontId="27" fillId="0" borderId="17" xfId="17" applyFont="1" applyBorder="1" applyAlignment="1">
      <alignment horizontal="left"/>
    </xf>
    <xf numFmtId="0" fontId="23" fillId="0" borderId="0" xfId="0" quotePrefix="1" applyFont="1"/>
    <xf numFmtId="0" fontId="27" fillId="0" borderId="13" xfId="17" applyFont="1" applyBorder="1" applyAlignment="1">
      <alignment horizontal="left"/>
    </xf>
    <xf numFmtId="2" fontId="23" fillId="0" borderId="12" xfId="0" applyNumberFormat="1" applyFont="1" applyBorder="1"/>
    <xf numFmtId="2" fontId="23" fillId="0" borderId="0" xfId="2" quotePrefix="1" applyNumberFormat="1" applyFont="1"/>
    <xf numFmtId="0" fontId="53" fillId="0" borderId="0" xfId="0" applyFont="1"/>
    <xf numFmtId="0" fontId="0" fillId="6" borderId="0" xfId="0" applyFill="1"/>
    <xf numFmtId="0" fontId="6" fillId="0" borderId="0" xfId="10" applyFont="1"/>
    <xf numFmtId="2" fontId="23" fillId="0" borderId="1" xfId="0" quotePrefix="1" applyNumberFormat="1" applyFont="1" applyBorder="1"/>
    <xf numFmtId="167" fontId="23" fillId="0" borderId="1" xfId="3" applyNumberFormat="1" applyBorder="1"/>
    <xf numFmtId="0" fontId="23" fillId="0" borderId="19" xfId="0" applyFont="1" applyBorder="1"/>
    <xf numFmtId="164" fontId="36" fillId="0" borderId="6" xfId="0" applyNumberFormat="1" applyFont="1" applyBorder="1"/>
    <xf numFmtId="1" fontId="23" fillId="0" borderId="0" xfId="0" quotePrefix="1" applyNumberFormat="1" applyFont="1"/>
    <xf numFmtId="1" fontId="23" fillId="0" borderId="2" xfId="7" applyNumberFormat="1" applyFont="1" applyBorder="1" applyAlignment="1">
      <alignment horizontal="center"/>
    </xf>
    <xf numFmtId="0" fontId="54" fillId="0" borderId="3" xfId="0" applyFont="1" applyBorder="1"/>
    <xf numFmtId="2" fontId="23" fillId="0" borderId="0" xfId="0" quotePrefix="1" applyNumberFormat="1" applyFont="1" applyAlignment="1">
      <alignment horizontal="center"/>
    </xf>
    <xf numFmtId="0" fontId="5" fillId="0" borderId="0" xfId="6" applyFont="1"/>
    <xf numFmtId="0" fontId="23" fillId="0" borderId="4" xfId="3" applyBorder="1" applyAlignment="1">
      <alignment horizontal="left"/>
    </xf>
    <xf numFmtId="0" fontId="23" fillId="0" borderId="4" xfId="0" applyFont="1" applyBorder="1" applyAlignment="1">
      <alignment horizontal="left"/>
    </xf>
    <xf numFmtId="0" fontId="0" fillId="0" borderId="4" xfId="0" applyBorder="1" applyAlignment="1">
      <alignment horizontal="left"/>
    </xf>
    <xf numFmtId="1" fontId="0" fillId="0" borderId="0" xfId="0" quotePrefix="1" applyNumberFormat="1"/>
    <xf numFmtId="164" fontId="0" fillId="8" borderId="0" xfId="0" applyNumberFormat="1" applyFill="1"/>
    <xf numFmtId="165" fontId="25" fillId="6" borderId="0" xfId="0" applyNumberFormat="1" applyFont="1" applyFill="1"/>
    <xf numFmtId="2" fontId="0" fillId="6" borderId="0" xfId="0" applyNumberFormat="1" applyFill="1"/>
    <xf numFmtId="0" fontId="38" fillId="6" borderId="0" xfId="0" applyFont="1" applyFill="1"/>
    <xf numFmtId="164" fontId="26" fillId="0" borderId="0" xfId="0" applyNumberFormat="1" applyFont="1"/>
    <xf numFmtId="2" fontId="23" fillId="0" borderId="4" xfId="0" quotePrefix="1" applyNumberFormat="1" applyFont="1" applyBorder="1" applyAlignment="1">
      <alignment horizontal="center"/>
    </xf>
    <xf numFmtId="2" fontId="29" fillId="0" borderId="4" xfId="0" applyNumberFormat="1" applyFont="1" applyBorder="1" applyAlignment="1">
      <alignment horizontal="center"/>
    </xf>
    <xf numFmtId="0" fontId="4" fillId="5" borderId="0" xfId="6" applyFont="1" applyFill="1"/>
    <xf numFmtId="168" fontId="20" fillId="0" borderId="0" xfId="6" applyNumberFormat="1" applyAlignment="1">
      <alignment horizontal="right"/>
    </xf>
    <xf numFmtId="2" fontId="20" fillId="0" borderId="0" xfId="6" applyNumberFormat="1"/>
    <xf numFmtId="2" fontId="27" fillId="0" borderId="0" xfId="17" applyNumberFormat="1" applyFont="1" applyAlignment="1">
      <alignment horizontal="left"/>
    </xf>
    <xf numFmtId="2" fontId="20" fillId="0" borderId="0" xfId="6" applyNumberFormat="1" applyAlignment="1">
      <alignment horizontal="right"/>
    </xf>
    <xf numFmtId="2" fontId="0" fillId="0" borderId="1" xfId="0" applyNumberFormat="1" applyBorder="1" applyAlignment="1">
      <alignment horizontal="right"/>
    </xf>
    <xf numFmtId="2" fontId="40" fillId="0" borderId="0" xfId="7" applyNumberFormat="1"/>
    <xf numFmtId="4" fontId="20" fillId="0" borderId="0" xfId="6" applyNumberFormat="1"/>
    <xf numFmtId="4" fontId="23" fillId="0" borderId="0" xfId="0" applyNumberFormat="1" applyFont="1"/>
    <xf numFmtId="4" fontId="23" fillId="0" borderId="1" xfId="0" applyNumberFormat="1" applyFont="1" applyBorder="1"/>
    <xf numFmtId="4" fontId="0" fillId="0" borderId="1" xfId="0" applyNumberFormat="1" applyBorder="1"/>
    <xf numFmtId="171" fontId="23" fillId="0" borderId="0" xfId="0" applyNumberFormat="1" applyFont="1"/>
    <xf numFmtId="3" fontId="23" fillId="0" borderId="0" xfId="0" applyNumberFormat="1" applyFont="1"/>
    <xf numFmtId="171" fontId="23" fillId="0" borderId="11" xfId="0" applyNumberFormat="1" applyFont="1" applyBorder="1"/>
    <xf numFmtId="3" fontId="23" fillId="0" borderId="11" xfId="0" applyNumberFormat="1" applyFont="1" applyBorder="1"/>
    <xf numFmtId="2" fontId="23" fillId="0" borderId="11" xfId="0" applyNumberFormat="1" applyFont="1" applyBorder="1"/>
    <xf numFmtId="0" fontId="41" fillId="0" borderId="11" xfId="6" applyFont="1" applyBorder="1"/>
    <xf numFmtId="3" fontId="23" fillId="0" borderId="1" xfId="0" applyNumberFormat="1" applyFont="1" applyBorder="1"/>
    <xf numFmtId="0" fontId="55" fillId="0" borderId="0" xfId="6" applyFont="1"/>
    <xf numFmtId="168" fontId="55" fillId="0" borderId="0" xfId="6" applyNumberFormat="1" applyFont="1"/>
    <xf numFmtId="0" fontId="55" fillId="0" borderId="0" xfId="6" applyFont="1" applyAlignment="1">
      <alignment horizontal="right"/>
    </xf>
    <xf numFmtId="164" fontId="41" fillId="0" borderId="0" xfId="6" applyNumberFormat="1" applyFont="1"/>
    <xf numFmtId="168" fontId="23" fillId="0" borderId="2" xfId="7" quotePrefix="1" applyNumberFormat="1" applyFont="1" applyBorder="1" applyAlignment="1">
      <alignment horizontal="center"/>
    </xf>
    <xf numFmtId="168" fontId="41" fillId="0" borderId="0" xfId="6" applyNumberFormat="1" applyFont="1"/>
    <xf numFmtId="0" fontId="41" fillId="0" borderId="0" xfId="6" applyFont="1" applyAlignment="1">
      <alignment horizontal="right"/>
    </xf>
    <xf numFmtId="168" fontId="41" fillId="0" borderId="0" xfId="6" quotePrefix="1" applyNumberFormat="1" applyFont="1"/>
    <xf numFmtId="0" fontId="41" fillId="0" borderId="19" xfId="6" applyFont="1" applyBorder="1"/>
    <xf numFmtId="0" fontId="41" fillId="0" borderId="16" xfId="6" applyFont="1" applyBorder="1"/>
    <xf numFmtId="0" fontId="41" fillId="0" borderId="17" xfId="6" applyFont="1" applyBorder="1"/>
    <xf numFmtId="166" fontId="23" fillId="0" borderId="0" xfId="0" applyNumberFormat="1" applyFont="1" applyAlignment="1">
      <alignment horizontal="right"/>
    </xf>
    <xf numFmtId="0" fontId="41" fillId="3" borderId="18" xfId="6" applyFont="1" applyFill="1" applyBorder="1"/>
    <xf numFmtId="0" fontId="41" fillId="3" borderId="19" xfId="6" applyFont="1" applyFill="1" applyBorder="1"/>
    <xf numFmtId="2" fontId="23" fillId="3" borderId="16" xfId="0" applyNumberFormat="1" applyFont="1" applyFill="1" applyBorder="1"/>
    <xf numFmtId="0" fontId="41" fillId="3" borderId="17" xfId="6" applyFont="1" applyFill="1" applyBorder="1"/>
    <xf numFmtId="0" fontId="41" fillId="0" borderId="1" xfId="6" applyFont="1" applyBorder="1"/>
    <xf numFmtId="168" fontId="23" fillId="0" borderId="2" xfId="0" quotePrefix="1" applyNumberFormat="1" applyFont="1" applyBorder="1" applyAlignment="1">
      <alignment horizontal="center"/>
    </xf>
    <xf numFmtId="168" fontId="29" fillId="0" borderId="2" xfId="0" applyNumberFormat="1" applyFont="1" applyBorder="1" applyAlignment="1">
      <alignment horizontal="center"/>
    </xf>
    <xf numFmtId="0" fontId="23" fillId="0" borderId="19" xfId="17" applyFont="1" applyBorder="1" applyAlignment="1">
      <alignment horizontal="left"/>
    </xf>
    <xf numFmtId="0" fontId="23" fillId="0" borderId="15" xfId="17" applyFont="1" applyBorder="1" applyAlignment="1">
      <alignment horizontal="left"/>
    </xf>
    <xf numFmtId="0" fontId="23" fillId="0" borderId="17" xfId="17" applyFont="1" applyBorder="1" applyAlignment="1">
      <alignment horizontal="left"/>
    </xf>
    <xf numFmtId="2" fontId="23" fillId="0" borderId="0" xfId="17" applyNumberFormat="1" applyFont="1"/>
    <xf numFmtId="2" fontId="23" fillId="0" borderId="18" xfId="0" applyNumberFormat="1" applyFont="1" applyBorder="1" applyAlignment="1">
      <alignment horizontal="left"/>
    </xf>
    <xf numFmtId="2" fontId="23" fillId="0" borderId="14" xfId="17" applyNumberFormat="1" applyFont="1" applyBorder="1"/>
    <xf numFmtId="2" fontId="23" fillId="0" borderId="16" xfId="17" applyNumberFormat="1" applyFont="1" applyBorder="1"/>
    <xf numFmtId="2" fontId="23" fillId="0" borderId="0" xfId="0" applyNumberFormat="1" applyFont="1" applyAlignment="1">
      <alignment horizontal="right"/>
    </xf>
    <xf numFmtId="2" fontId="23" fillId="0" borderId="0" xfId="7" applyNumberFormat="1" applyFont="1" applyAlignment="1">
      <alignment horizontal="center"/>
    </xf>
    <xf numFmtId="1" fontId="41" fillId="0" borderId="0" xfId="6" applyNumberFormat="1" applyFont="1"/>
    <xf numFmtId="2" fontId="23" fillId="0" borderId="0" xfId="7" quotePrefix="1" applyNumberFormat="1" applyFont="1" applyAlignment="1">
      <alignment horizontal="center"/>
    </xf>
    <xf numFmtId="2" fontId="41" fillId="0" borderId="0" xfId="6" applyNumberFormat="1" applyFont="1"/>
    <xf numFmtId="2" fontId="23" fillId="0" borderId="2" xfId="7" quotePrefix="1" applyNumberFormat="1" applyFont="1" applyBorder="1" applyAlignment="1">
      <alignment horizontal="center"/>
    </xf>
    <xf numFmtId="2" fontId="56" fillId="0" borderId="1" xfId="6" applyNumberFormat="1" applyFont="1" applyBorder="1" applyAlignment="1">
      <alignment wrapText="1"/>
    </xf>
    <xf numFmtId="0" fontId="41" fillId="0" borderId="0" xfId="6" applyFont="1" applyAlignment="1">
      <alignment wrapText="1"/>
    </xf>
    <xf numFmtId="0" fontId="38" fillId="0" borderId="0" xfId="7" applyFont="1"/>
    <xf numFmtId="0" fontId="23" fillId="3" borderId="17" xfId="0" applyFont="1" applyFill="1" applyBorder="1"/>
    <xf numFmtId="2" fontId="23" fillId="0" borderId="1" xfId="0" applyNumberFormat="1" applyFont="1" applyBorder="1" applyAlignment="1">
      <alignment wrapText="1"/>
    </xf>
    <xf numFmtId="0" fontId="23" fillId="0" borderId="1" xfId="0" applyFont="1" applyBorder="1" applyAlignment="1">
      <alignment wrapText="1"/>
    </xf>
    <xf numFmtId="0" fontId="0" fillId="0" borderId="0" xfId="0" applyAlignment="1">
      <alignment horizontal="left" wrapText="1"/>
    </xf>
    <xf numFmtId="0" fontId="23" fillId="0" borderId="0" xfId="0" applyFont="1" applyAlignment="1">
      <alignment horizontal="left" wrapText="1"/>
    </xf>
    <xf numFmtId="0" fontId="0" fillId="0" borderId="1" xfId="0" applyBorder="1" applyAlignment="1">
      <alignment horizontal="left" wrapText="1"/>
    </xf>
    <xf numFmtId="14" fontId="23" fillId="0" borderId="0" xfId="0" applyNumberFormat="1" applyFont="1" applyAlignment="1">
      <alignment horizontal="right"/>
    </xf>
    <xf numFmtId="14" fontId="23" fillId="0" borderId="1" xfId="0" applyNumberFormat="1" applyFont="1" applyBorder="1" applyAlignment="1">
      <alignment horizontal="right"/>
    </xf>
    <xf numFmtId="1" fontId="23" fillId="0" borderId="0" xfId="0" applyNumberFormat="1" applyFont="1"/>
    <xf numFmtId="0" fontId="28" fillId="0" borderId="1" xfId="3" applyFont="1" applyBorder="1" applyAlignment="1">
      <alignment horizontal="right"/>
    </xf>
    <xf numFmtId="0" fontId="28" fillId="0" borderId="1" xfId="3" applyFont="1" applyBorder="1" applyAlignment="1">
      <alignment horizontal="center" wrapText="1"/>
    </xf>
    <xf numFmtId="0" fontId="28" fillId="0" borderId="1" xfId="3" applyFont="1" applyBorder="1" applyAlignment="1">
      <alignment wrapText="1"/>
    </xf>
    <xf numFmtId="0" fontId="41" fillId="0" borderId="0" xfId="10" applyFont="1"/>
    <xf numFmtId="0" fontId="41" fillId="0" borderId="2" xfId="10" applyFont="1" applyBorder="1"/>
    <xf numFmtId="167" fontId="41" fillId="0" borderId="2" xfId="10" applyNumberFormat="1" applyFont="1" applyBorder="1"/>
    <xf numFmtId="167" fontId="41" fillId="0" borderId="0" xfId="10" applyNumberFormat="1" applyFont="1"/>
    <xf numFmtId="0" fontId="41" fillId="0" borderId="1" xfId="10" applyFont="1" applyBorder="1"/>
    <xf numFmtId="167" fontId="41" fillId="0" borderId="1" xfId="10" applyNumberFormat="1" applyFont="1" applyBorder="1"/>
    <xf numFmtId="0" fontId="41" fillId="0" borderId="18" xfId="10" applyFont="1" applyBorder="1"/>
    <xf numFmtId="0" fontId="41" fillId="0" borderId="19" xfId="10" applyFont="1" applyBorder="1"/>
    <xf numFmtId="0" fontId="41" fillId="0" borderId="14" xfId="10" applyFont="1" applyBorder="1"/>
    <xf numFmtId="0" fontId="41" fillId="0" borderId="15" xfId="10" applyFont="1" applyBorder="1"/>
    <xf numFmtId="0" fontId="41" fillId="0" borderId="16" xfId="10" applyFont="1" applyBorder="1"/>
    <xf numFmtId="0" fontId="41" fillId="0" borderId="17" xfId="10" applyFont="1" applyBorder="1"/>
    <xf numFmtId="0" fontId="23" fillId="0" borderId="1" xfId="0" applyFont="1" applyBorder="1" applyAlignment="1">
      <alignment horizontal="center" wrapText="1"/>
    </xf>
    <xf numFmtId="164" fontId="23" fillId="0" borderId="0" xfId="0" applyNumberFormat="1" applyFont="1"/>
    <xf numFmtId="167" fontId="23" fillId="0" borderId="0" xfId="0" applyNumberFormat="1" applyFont="1" applyAlignment="1">
      <alignment horizontal="center"/>
    </xf>
    <xf numFmtId="164" fontId="23" fillId="0" borderId="1" xfId="0" applyNumberFormat="1" applyFont="1" applyBorder="1"/>
    <xf numFmtId="167" fontId="23" fillId="0" borderId="1" xfId="0" applyNumberFormat="1" applyFont="1" applyBorder="1" applyAlignment="1">
      <alignment horizontal="center"/>
    </xf>
    <xf numFmtId="166" fontId="23" fillId="0" borderId="1" xfId="0" applyNumberFormat="1" applyFont="1" applyBorder="1"/>
    <xf numFmtId="168" fontId="23" fillId="0" borderId="0" xfId="6" applyNumberFormat="1" applyFont="1"/>
    <xf numFmtId="1" fontId="23" fillId="0" borderId="0" xfId="0" applyNumberFormat="1" applyFont="1" applyAlignment="1">
      <alignment horizontal="right"/>
    </xf>
    <xf numFmtId="1" fontId="23" fillId="0" borderId="2" xfId="7" quotePrefix="1" applyNumberFormat="1" applyFont="1" applyBorder="1" applyAlignment="1">
      <alignment horizontal="center"/>
    </xf>
    <xf numFmtId="1" fontId="23" fillId="0" borderId="0" xfId="6" applyNumberFormat="1" applyFont="1"/>
    <xf numFmtId="3" fontId="28" fillId="0" borderId="0" xfId="0" applyNumberFormat="1" applyFont="1"/>
    <xf numFmtId="0" fontId="23" fillId="0" borderId="4" xfId="0" applyFont="1" applyBorder="1"/>
    <xf numFmtId="1" fontId="23" fillId="0" borderId="1" xfId="0" applyNumberFormat="1" applyFont="1" applyBorder="1"/>
    <xf numFmtId="0" fontId="23" fillId="0" borderId="18" xfId="3" applyBorder="1" applyAlignment="1">
      <alignment wrapText="1"/>
    </xf>
    <xf numFmtId="0" fontId="26" fillId="0" borderId="18" xfId="3" applyFont="1" applyBorder="1" applyAlignment="1">
      <alignment wrapText="1"/>
    </xf>
    <xf numFmtId="0" fontId="55" fillId="3" borderId="17" xfId="6" applyFont="1" applyFill="1" applyBorder="1"/>
    <xf numFmtId="168" fontId="3" fillId="0" borderId="0" xfId="6" quotePrefix="1" applyNumberFormat="1" applyFont="1"/>
    <xf numFmtId="0" fontId="41" fillId="0" borderId="1" xfId="6" applyFont="1" applyBorder="1" applyAlignment="1">
      <alignment wrapText="1"/>
    </xf>
    <xf numFmtId="1" fontId="26" fillId="0" borderId="15" xfId="3" applyNumberFormat="1" applyFont="1" applyBorder="1"/>
    <xf numFmtId="1" fontId="0" fillId="0" borderId="15" xfId="0" applyNumberFormat="1" applyBorder="1"/>
    <xf numFmtId="167" fontId="0" fillId="0" borderId="0" xfId="0" applyNumberFormat="1" applyAlignment="1">
      <alignment horizontal="right"/>
    </xf>
    <xf numFmtId="0" fontId="23" fillId="0" borderId="12" xfId="3" applyBorder="1" applyAlignment="1">
      <alignment horizontal="left"/>
    </xf>
    <xf numFmtId="2" fontId="26" fillId="0" borderId="0" xfId="0" applyNumberFormat="1" applyFont="1" applyAlignment="1">
      <alignment horizontal="left" wrapText="1"/>
    </xf>
    <xf numFmtId="0" fontId="26" fillId="0" borderId="0" xfId="0" applyFont="1" applyAlignment="1">
      <alignment horizontal="left" wrapText="1"/>
    </xf>
    <xf numFmtId="171" fontId="23" fillId="0" borderId="1" xfId="0" applyNumberFormat="1" applyFont="1" applyBorder="1"/>
    <xf numFmtId="0" fontId="55" fillId="0" borderId="1" xfId="6" applyFont="1" applyBorder="1"/>
    <xf numFmtId="0" fontId="2" fillId="0" borderId="0" xfId="6" applyFont="1"/>
    <xf numFmtId="164" fontId="2" fillId="0" borderId="0" xfId="6" applyNumberFormat="1" applyFont="1"/>
    <xf numFmtId="168" fontId="47" fillId="0" borderId="2" xfId="7" quotePrefix="1" applyNumberFormat="1" applyFont="1" applyBorder="1" applyAlignment="1">
      <alignment horizontal="center"/>
    </xf>
    <xf numFmtId="168" fontId="57" fillId="0" borderId="2" xfId="7" applyNumberFormat="1" applyFont="1" applyBorder="1" applyAlignment="1">
      <alignment horizontal="center"/>
    </xf>
    <xf numFmtId="168" fontId="2" fillId="0" borderId="0" xfId="6" applyNumberFormat="1" applyFont="1"/>
    <xf numFmtId="0" fontId="2" fillId="0" borderId="0" xfId="6" applyFont="1" applyAlignment="1">
      <alignment horizontal="right"/>
    </xf>
    <xf numFmtId="168" fontId="2" fillId="0" borderId="0" xfId="6" quotePrefix="1" applyNumberFormat="1" applyFont="1"/>
    <xf numFmtId="3" fontId="23" fillId="0" borderId="0" xfId="0" quotePrefix="1" applyNumberFormat="1" applyFont="1"/>
    <xf numFmtId="1" fontId="0" fillId="0" borderId="0" xfId="0" applyNumberFormat="1" applyAlignment="1">
      <alignment horizontal="right"/>
    </xf>
    <xf numFmtId="0" fontId="42" fillId="0" borderId="1" xfId="3" applyFont="1" applyBorder="1"/>
    <xf numFmtId="0" fontId="0" fillId="0" borderId="1" xfId="0" applyBorder="1" applyAlignment="1">
      <alignment vertical="top"/>
    </xf>
    <xf numFmtId="0" fontId="42" fillId="0" borderId="0" xfId="0" applyFont="1"/>
    <xf numFmtId="0" fontId="1" fillId="0" borderId="0" xfId="18" applyFont="1"/>
    <xf numFmtId="0" fontId="1" fillId="8" borderId="0" xfId="18" applyFont="1" applyFill="1"/>
    <xf numFmtId="0" fontId="58" fillId="0" borderId="1" xfId="18" applyFont="1" applyBorder="1" applyAlignment="1">
      <alignment horizontal="center"/>
    </xf>
    <xf numFmtId="0" fontId="58" fillId="0" borderId="1" xfId="18" applyFont="1" applyBorder="1"/>
    <xf numFmtId="0" fontId="41" fillId="0" borderId="0" xfId="18" applyFont="1" applyAlignment="1">
      <alignment horizontal="center"/>
    </xf>
    <xf numFmtId="0" fontId="41" fillId="0" borderId="0" xfId="18" applyFont="1"/>
    <xf numFmtId="0" fontId="41" fillId="0" borderId="0" xfId="18" applyFont="1" applyAlignment="1">
      <alignment horizontal="center" vertical="center"/>
    </xf>
    <xf numFmtId="0" fontId="41" fillId="0" borderId="0" xfId="18" applyFont="1" applyAlignment="1">
      <alignment vertical="center"/>
    </xf>
    <xf numFmtId="0" fontId="41" fillId="0" borderId="0" xfId="18" applyFont="1" applyAlignment="1">
      <alignment wrapText="1"/>
    </xf>
    <xf numFmtId="0" fontId="41" fillId="0" borderId="1" xfId="18" applyFont="1" applyBorder="1" applyAlignment="1">
      <alignment horizontal="center"/>
    </xf>
    <xf numFmtId="0" fontId="41" fillId="0" borderId="1" xfId="18" applyFont="1" applyBorder="1"/>
    <xf numFmtId="0" fontId="41" fillId="0" borderId="1" xfId="18" quotePrefix="1" applyFont="1" applyBorder="1"/>
    <xf numFmtId="0" fontId="60" fillId="0" borderId="0" xfId="19" applyFont="1"/>
    <xf numFmtId="171" fontId="28" fillId="0" borderId="0" xfId="0" applyNumberFormat="1" applyFont="1"/>
    <xf numFmtId="171" fontId="28" fillId="0" borderId="1" xfId="0" applyNumberFormat="1" applyFont="1" applyBorder="1"/>
    <xf numFmtId="2" fontId="28" fillId="0" borderId="0" xfId="0" applyNumberFormat="1" applyFont="1"/>
    <xf numFmtId="2" fontId="28" fillId="0" borderId="1" xfId="0" applyNumberFormat="1" applyFont="1" applyBorder="1"/>
    <xf numFmtId="9" fontId="0" fillId="0" borderId="0" xfId="2" applyFont="1"/>
    <xf numFmtId="0" fontId="54" fillId="0" borderId="6" xfId="0" applyFont="1" applyBorder="1"/>
    <xf numFmtId="0" fontId="24" fillId="0" borderId="0" xfId="1" applyBorder="1" applyAlignment="1" applyProtection="1"/>
    <xf numFmtId="0" fontId="24" fillId="0" borderId="3" xfId="1" applyBorder="1" applyAlignment="1" applyProtection="1">
      <alignment horizontal="left" readingOrder="1"/>
    </xf>
    <xf numFmtId="171" fontId="0" fillId="0" borderId="0" xfId="0" applyNumberFormat="1" applyAlignment="1">
      <alignment horizontal="center"/>
    </xf>
    <xf numFmtId="171" fontId="0" fillId="0" borderId="0" xfId="0" quotePrefix="1" applyNumberFormat="1" applyAlignment="1">
      <alignment horizontal="center"/>
    </xf>
    <xf numFmtId="171" fontId="0" fillId="0" borderId="1" xfId="0" applyNumberFormat="1" applyBorder="1" applyAlignment="1">
      <alignment horizontal="center"/>
    </xf>
    <xf numFmtId="171" fontId="0" fillId="0" borderId="1" xfId="0" quotePrefix="1" applyNumberFormat="1" applyBorder="1" applyAlignment="1">
      <alignment horizontal="center"/>
    </xf>
    <xf numFmtId="0" fontId="54" fillId="0" borderId="0" xfId="0" applyFont="1"/>
    <xf numFmtId="0" fontId="54" fillId="0" borderId="0" xfId="0" quotePrefix="1" applyFont="1"/>
    <xf numFmtId="0" fontId="39" fillId="0" borderId="1" xfId="0" applyFont="1" applyBorder="1" applyAlignment="1">
      <alignment horizontal="center"/>
    </xf>
    <xf numFmtId="0" fontId="54" fillId="0" borderId="0" xfId="0" applyFont="1" applyAlignment="1">
      <alignment horizontal="center"/>
    </xf>
    <xf numFmtId="0" fontId="54" fillId="0" borderId="1" xfId="0" applyFont="1" applyBorder="1" applyAlignment="1">
      <alignment horizontal="center"/>
    </xf>
    <xf numFmtId="3" fontId="54" fillId="0" borderId="0" xfId="0" applyNumberFormat="1" applyFont="1" applyAlignment="1">
      <alignment horizontal="center"/>
    </xf>
    <xf numFmtId="3" fontId="54" fillId="0" borderId="1" xfId="0" applyNumberFormat="1" applyFont="1" applyBorder="1" applyAlignment="1">
      <alignment horizontal="center"/>
    </xf>
    <xf numFmtId="0" fontId="31" fillId="0" borderId="8" xfId="0" applyFont="1" applyBorder="1"/>
    <xf numFmtId="0" fontId="0" fillId="0" borderId="8" xfId="0" applyBorder="1"/>
    <xf numFmtId="0" fontId="32" fillId="0" borderId="10" xfId="1" applyFont="1" applyBorder="1" applyAlignment="1" applyProtection="1"/>
    <xf numFmtId="0" fontId="0" fillId="0" borderId="5" xfId="0" applyBorder="1"/>
    <xf numFmtId="0" fontId="0" fillId="0" borderId="6" xfId="0" applyBorder="1"/>
    <xf numFmtId="0" fontId="0" fillId="0" borderId="7" xfId="0" applyBorder="1"/>
    <xf numFmtId="9" fontId="30" fillId="2" borderId="0" xfId="2" applyFont="1" applyFill="1" applyAlignment="1">
      <alignment horizontal="center"/>
    </xf>
    <xf numFmtId="0" fontId="26" fillId="0" borderId="0" xfId="0" applyFont="1" applyAlignment="1">
      <alignment horizontal="center"/>
    </xf>
    <xf numFmtId="0" fontId="28" fillId="0" borderId="0" xfId="0" applyFont="1" applyAlignment="1">
      <alignment wrapText="1"/>
    </xf>
    <xf numFmtId="0" fontId="0" fillId="0" borderId="0" xfId="0" applyAlignment="1">
      <alignment wrapText="1"/>
    </xf>
    <xf numFmtId="0" fontId="0" fillId="0" borderId="0" xfId="0"/>
    <xf numFmtId="0" fontId="23" fillId="0" borderId="0" xfId="3" applyAlignment="1">
      <alignment horizontal="center"/>
    </xf>
    <xf numFmtId="0" fontId="23" fillId="0" borderId="2" xfId="3" applyBorder="1" applyAlignment="1">
      <alignment horizontal="center"/>
    </xf>
    <xf numFmtId="0" fontId="28" fillId="0" borderId="1" xfId="3" applyFont="1" applyBorder="1" applyAlignment="1">
      <alignment horizontal="center"/>
    </xf>
    <xf numFmtId="0" fontId="26" fillId="0" borderId="12" xfId="3" applyFont="1" applyBorder="1"/>
    <xf numFmtId="0" fontId="0" fillId="0" borderId="13" xfId="0" applyBorder="1"/>
    <xf numFmtId="0" fontId="33" fillId="0" borderId="1" xfId="0" applyFont="1" applyBorder="1" applyAlignment="1">
      <alignment horizontal="center"/>
    </xf>
    <xf numFmtId="0" fontId="0" fillId="0" borderId="1" xfId="0" applyBorder="1" applyAlignment="1">
      <alignment horizontal="center"/>
    </xf>
    <xf numFmtId="0" fontId="23" fillId="0" borderId="0" xfId="0" applyFont="1" applyAlignment="1">
      <alignment horizontal="center" wrapText="1"/>
    </xf>
    <xf numFmtId="0" fontId="0" fillId="0" borderId="0" xfId="0" applyAlignment="1">
      <alignment horizontal="center" wrapText="1"/>
    </xf>
    <xf numFmtId="0" fontId="0" fillId="0" borderId="0" xfId="0" applyAlignment="1">
      <alignment horizontal="center"/>
    </xf>
    <xf numFmtId="0" fontId="33" fillId="0" borderId="0" xfId="0" applyFont="1" applyAlignment="1">
      <alignment horizontal="center"/>
    </xf>
    <xf numFmtId="0" fontId="28" fillId="0" borderId="0" xfId="0" applyFont="1" applyAlignment="1">
      <alignment horizontal="center"/>
    </xf>
    <xf numFmtId="0" fontId="0" fillId="0" borderId="4" xfId="0" applyBorder="1" applyAlignment="1">
      <alignment horizontal="center"/>
    </xf>
    <xf numFmtId="9" fontId="26" fillId="0" borderId="0" xfId="2" applyFont="1" applyFill="1" applyBorder="1" applyAlignment="1">
      <alignment horizontal="center"/>
    </xf>
    <xf numFmtId="0" fontId="23" fillId="0" borderId="1" xfId="3" applyBorder="1" applyAlignment="1">
      <alignment horizontal="center"/>
    </xf>
    <xf numFmtId="0" fontId="23" fillId="0" borderId="1" xfId="0" applyFont="1" applyBorder="1" applyAlignment="1">
      <alignment horizontal="center" wrapText="1"/>
    </xf>
    <xf numFmtId="0" fontId="23" fillId="0" borderId="4" xfId="0" applyFont="1" applyBorder="1" applyAlignment="1">
      <alignment horizontal="center"/>
    </xf>
    <xf numFmtId="0" fontId="0" fillId="0" borderId="2" xfId="0" applyBorder="1" applyAlignment="1">
      <alignment horizontal="center"/>
    </xf>
    <xf numFmtId="0" fontId="23" fillId="0" borderId="0" xfId="0" applyFont="1" applyAlignment="1">
      <alignment horizontal="center"/>
    </xf>
    <xf numFmtId="49" fontId="28" fillId="0" borderId="0" xfId="0" applyNumberFormat="1" applyFont="1" applyAlignment="1">
      <alignment horizontal="left" vertical="top" wrapText="1"/>
    </xf>
    <xf numFmtId="0" fontId="41" fillId="0" borderId="2" xfId="18" applyFont="1" applyBorder="1" applyAlignment="1">
      <alignment horizontal="left"/>
    </xf>
    <xf numFmtId="0" fontId="28" fillId="0" borderId="0" xfId="0" applyFont="1" applyAlignment="1">
      <alignment horizontal="left" wrapText="1"/>
    </xf>
    <xf numFmtId="0" fontId="24" fillId="0" borderId="0" xfId="1" applyAlignment="1" applyProtection="1">
      <alignment horizontal="left"/>
    </xf>
    <xf numFmtId="0" fontId="23" fillId="0" borderId="0" xfId="0" applyFont="1" applyAlignment="1">
      <alignment horizontal="left"/>
    </xf>
    <xf numFmtId="0" fontId="50" fillId="0" borderId="0" xfId="0" applyFont="1" applyAlignment="1">
      <alignment horizontal="left"/>
    </xf>
    <xf numFmtId="0" fontId="26" fillId="0" borderId="1" xfId="0" applyFont="1" applyBorder="1" applyAlignment="1">
      <alignment horizontal="center"/>
    </xf>
  </cellXfs>
  <cellStyles count="20">
    <cellStyle name="Comma 2" xfId="15" xr:uid="{00000000-0005-0000-0000-000000000000}"/>
    <cellStyle name="Hyperlink" xfId="1" builtinId="8"/>
    <cellStyle name="Hyperlink 2" xfId="19" xr:uid="{00000000-0005-0000-0000-000002000000}"/>
    <cellStyle name="Normal" xfId="0" builtinId="0"/>
    <cellStyle name="Normal 2" xfId="3" xr:uid="{00000000-0005-0000-0000-000004000000}"/>
    <cellStyle name="Normal 3" xfId="4" xr:uid="{00000000-0005-0000-0000-000005000000}"/>
    <cellStyle name="Normal 3 2" xfId="7" xr:uid="{00000000-0005-0000-0000-000006000000}"/>
    <cellStyle name="Normal 3 3" xfId="9" xr:uid="{00000000-0005-0000-0000-000007000000}"/>
    <cellStyle name="Normal 3 3 2" xfId="10" xr:uid="{00000000-0005-0000-0000-000008000000}"/>
    <cellStyle name="Normal 4" xfId="5" xr:uid="{00000000-0005-0000-0000-000009000000}"/>
    <cellStyle name="Normal 4 2" xfId="6" xr:uid="{00000000-0005-0000-0000-00000A000000}"/>
    <cellStyle name="Normal 4 3" xfId="8" xr:uid="{00000000-0005-0000-0000-00000B000000}"/>
    <cellStyle name="Normal 5" xfId="12" xr:uid="{00000000-0005-0000-0000-00000C000000}"/>
    <cellStyle name="Normal 6" xfId="13" xr:uid="{00000000-0005-0000-0000-00000D000000}"/>
    <cellStyle name="Normal 6 3" xfId="14" xr:uid="{00000000-0005-0000-0000-00000E000000}"/>
    <cellStyle name="Normal 7" xfId="16" xr:uid="{00000000-0005-0000-0000-00000F000000}"/>
    <cellStyle name="Normal 8" xfId="18" xr:uid="{00000000-0005-0000-0000-000010000000}"/>
    <cellStyle name="Normal_us_ng" xfId="11" xr:uid="{00000000-0005-0000-0000-000011000000}"/>
    <cellStyle name="Normal_us_psd_m" xfId="17" xr:uid="{00000000-0005-0000-0000-000012000000}"/>
    <cellStyle name="Percent" xfId="2" builtinId="5"/>
  </cellStyles>
  <dxfs count="28">
    <dxf>
      <font>
        <condense val="0"/>
        <extend val="0"/>
        <color indexed="55"/>
      </font>
    </dxf>
    <dxf>
      <font>
        <condense val="0"/>
        <extend val="0"/>
        <color indexed="55"/>
      </font>
    </dxf>
    <dxf>
      <font>
        <condense val="0"/>
        <extend val="0"/>
        <color indexed="55"/>
      </font>
    </dxf>
    <dxf>
      <font>
        <condense val="0"/>
        <extend val="0"/>
        <color indexed="55"/>
      </font>
    </dxf>
    <dxf>
      <font>
        <condense val="0"/>
        <extend val="0"/>
        <color indexed="55"/>
      </font>
    </dxf>
    <dxf>
      <font>
        <condense val="0"/>
        <extend val="0"/>
        <color indexed="55"/>
      </font>
    </dxf>
    <dxf>
      <font>
        <condense val="0"/>
        <extend val="0"/>
        <color indexed="55"/>
      </font>
    </dxf>
    <dxf>
      <font>
        <condense val="0"/>
        <extend val="0"/>
        <color indexed="55"/>
      </font>
    </dxf>
    <dxf>
      <font>
        <condense val="0"/>
        <extend val="0"/>
        <color indexed="55"/>
      </font>
    </dxf>
    <dxf>
      <font>
        <condense val="0"/>
        <extend val="0"/>
        <color indexed="55"/>
      </font>
    </dxf>
    <dxf>
      <font>
        <condense val="0"/>
        <extend val="0"/>
        <color indexed="55"/>
      </font>
    </dxf>
    <dxf>
      <font>
        <condense val="0"/>
        <extend val="0"/>
        <color indexed="55"/>
      </font>
    </dxf>
    <dxf>
      <font>
        <condense val="0"/>
        <extend val="0"/>
        <color indexed="55"/>
      </font>
    </dxf>
    <dxf>
      <font>
        <condense val="0"/>
        <extend val="0"/>
        <color indexed="55"/>
      </font>
    </dxf>
    <dxf>
      <font>
        <condense val="0"/>
        <extend val="0"/>
        <color indexed="55"/>
      </font>
    </dxf>
    <dxf>
      <font>
        <condense val="0"/>
        <extend val="0"/>
        <color indexed="55"/>
      </font>
    </dxf>
    <dxf>
      <font>
        <condense val="0"/>
        <extend val="0"/>
        <color indexed="55"/>
      </font>
    </dxf>
    <dxf>
      <font>
        <condense val="0"/>
        <extend val="0"/>
        <color indexed="55"/>
      </font>
    </dxf>
    <dxf>
      <font>
        <color theme="0" tint="-0.24994659260841701"/>
      </font>
    </dxf>
    <dxf>
      <font>
        <color theme="0" tint="-0.24994659260841701"/>
      </font>
    </dxf>
    <dxf>
      <font>
        <condense val="0"/>
        <extend val="0"/>
        <color indexed="55"/>
      </font>
    </dxf>
    <dxf>
      <font>
        <condense val="0"/>
        <extend val="0"/>
        <color indexed="55"/>
      </font>
    </dxf>
    <dxf>
      <font>
        <condense val="0"/>
        <extend val="0"/>
        <color indexed="55"/>
      </font>
    </dxf>
    <dxf>
      <font>
        <condense val="0"/>
        <extend val="0"/>
        <color indexed="55"/>
      </font>
    </dxf>
    <dxf>
      <font>
        <condense val="0"/>
        <extend val="0"/>
        <color indexed="55"/>
      </font>
    </dxf>
    <dxf>
      <font>
        <color theme="0" tint="-0.24994659260841701"/>
      </font>
    </dxf>
    <dxf>
      <font>
        <color theme="0" tint="-0.24994659260841701"/>
      </font>
    </dxf>
    <dxf>
      <font>
        <condense val="0"/>
        <extend val="0"/>
        <color indexed="55"/>
      </font>
    </dxf>
  </dxfs>
  <tableStyles count="0" defaultTableStyle="TableStyleMedium9" defaultPivotStyle="PivotStyleLight16"/>
  <colors>
    <mruColors>
      <color rgb="FFEB6F6F"/>
      <color rgb="FFDB1F1F"/>
      <color rgb="FFEF7F03"/>
      <color rgb="FF574A70"/>
      <color rgb="FFA33340"/>
      <color rgb="FFDEF0D1"/>
      <color rgb="FFC7C1D5"/>
      <color rgb="FF9082AA"/>
      <color rgb="FFC8858C"/>
      <color rgb="FFFFC70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externalLink" Target="externalLinks/externalLink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sharedStrings" Target="sharedString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0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1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2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9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2.xml"/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5.xml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2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8.xml"/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2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1.xml"/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2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4.xml"/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3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54.xml"/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3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58.xml"/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64.xml"/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4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67.xml"/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4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2.xml"/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1.xml"/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4.xml"/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6.xml"/></Relationships>
</file>

<file path=xl/charts/_rels/chart5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7.xml"/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9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1.xml"/></Relationships>
</file>

<file path=xl/charts/_rels/chart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4.xml"/></Relationships>
</file>

<file path=xl/charts/_rels/chart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6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6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8.xml"/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0.xml"/></Relationships>
</file>

<file path=xl/charts/_rels/chart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1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5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4639450556485312E-2"/>
          <c:y val="0.1432916071047789"/>
          <c:w val="0.71915022817269791"/>
          <c:h val="0.53755502728658411"/>
        </c:manualLayout>
      </c:layout>
      <c:lineChart>
        <c:grouping val="standard"/>
        <c:varyColors val="0"/>
        <c:ser>
          <c:idx val="5"/>
          <c:order val="0"/>
          <c:tx>
            <c:v>Historical spot price</c:v>
          </c:tx>
          <c:spPr>
            <a:ln>
              <a:solidFill>
                <a:schemeClr val="tx2"/>
              </a:solidFill>
            </a:ln>
          </c:spPr>
          <c:marker>
            <c:symbol val="none"/>
          </c:marker>
          <c:cat>
            <c:numRef>
              <c:f>'1'!$B$27:$B$110</c:f>
              <c:numCache>
                <c:formatCode>mmm\ yyyy</c:formatCode>
                <c:ptCount val="84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  <c:pt idx="58">
                  <c:v>45231</c:v>
                </c:pt>
                <c:pt idx="59">
                  <c:v>45261</c:v>
                </c:pt>
                <c:pt idx="60">
                  <c:v>45292</c:v>
                </c:pt>
                <c:pt idx="61">
                  <c:v>45323</c:v>
                </c:pt>
                <c:pt idx="62">
                  <c:v>45352</c:v>
                </c:pt>
                <c:pt idx="63">
                  <c:v>45383</c:v>
                </c:pt>
                <c:pt idx="64">
                  <c:v>45413</c:v>
                </c:pt>
                <c:pt idx="65">
                  <c:v>45444</c:v>
                </c:pt>
                <c:pt idx="66">
                  <c:v>45474</c:v>
                </c:pt>
                <c:pt idx="67">
                  <c:v>45505</c:v>
                </c:pt>
                <c:pt idx="68">
                  <c:v>45536</c:v>
                </c:pt>
                <c:pt idx="69">
                  <c:v>45566</c:v>
                </c:pt>
                <c:pt idx="70">
                  <c:v>45597</c:v>
                </c:pt>
                <c:pt idx="71">
                  <c:v>45627</c:v>
                </c:pt>
                <c:pt idx="72">
                  <c:v>45658</c:v>
                </c:pt>
                <c:pt idx="73">
                  <c:v>45689</c:v>
                </c:pt>
                <c:pt idx="74">
                  <c:v>45717</c:v>
                </c:pt>
                <c:pt idx="75">
                  <c:v>45748</c:v>
                </c:pt>
                <c:pt idx="76">
                  <c:v>45778</c:v>
                </c:pt>
                <c:pt idx="77">
                  <c:v>45809</c:v>
                </c:pt>
                <c:pt idx="78">
                  <c:v>45839</c:v>
                </c:pt>
                <c:pt idx="79">
                  <c:v>45870</c:v>
                </c:pt>
                <c:pt idx="80">
                  <c:v>45901</c:v>
                </c:pt>
                <c:pt idx="81">
                  <c:v>45931</c:v>
                </c:pt>
                <c:pt idx="82">
                  <c:v>45962</c:v>
                </c:pt>
                <c:pt idx="83">
                  <c:v>45992</c:v>
                </c:pt>
              </c:numCache>
            </c:numRef>
          </c:cat>
          <c:val>
            <c:numRef>
              <c:f>'1'!$C$27:$C$110</c:f>
              <c:numCache>
                <c:formatCode>0.00</c:formatCode>
                <c:ptCount val="84"/>
                <c:pt idx="0">
                  <c:v>51.375999999999998</c:v>
                </c:pt>
                <c:pt idx="1">
                  <c:v>54.954000000000001</c:v>
                </c:pt>
                <c:pt idx="2">
                  <c:v>58.151000000000003</c:v>
                </c:pt>
                <c:pt idx="3">
                  <c:v>63.862000000000002</c:v>
                </c:pt>
                <c:pt idx="4">
                  <c:v>60.826999999999998</c:v>
                </c:pt>
                <c:pt idx="5">
                  <c:v>54.656999999999996</c:v>
                </c:pt>
                <c:pt idx="6">
                  <c:v>57.353999999999999</c:v>
                </c:pt>
                <c:pt idx="7">
                  <c:v>54.805</c:v>
                </c:pt>
                <c:pt idx="8">
                  <c:v>56.947000000000003</c:v>
                </c:pt>
                <c:pt idx="9">
                  <c:v>53.963000000000001</c:v>
                </c:pt>
                <c:pt idx="10">
                  <c:v>57.027000000000001</c:v>
                </c:pt>
                <c:pt idx="11">
                  <c:v>59.877000000000002</c:v>
                </c:pt>
                <c:pt idx="12">
                  <c:v>57.52</c:v>
                </c:pt>
                <c:pt idx="13">
                  <c:v>50.54</c:v>
                </c:pt>
                <c:pt idx="14">
                  <c:v>29.21</c:v>
                </c:pt>
                <c:pt idx="15">
                  <c:v>16.55</c:v>
                </c:pt>
                <c:pt idx="16">
                  <c:v>28.56</c:v>
                </c:pt>
                <c:pt idx="17">
                  <c:v>38.31</c:v>
                </c:pt>
                <c:pt idx="18">
                  <c:v>40.71</c:v>
                </c:pt>
                <c:pt idx="19">
                  <c:v>42.34</c:v>
                </c:pt>
                <c:pt idx="20">
                  <c:v>39.630000000000003</c:v>
                </c:pt>
                <c:pt idx="21">
                  <c:v>39.4</c:v>
                </c:pt>
                <c:pt idx="22">
                  <c:v>40.94</c:v>
                </c:pt>
                <c:pt idx="23">
                  <c:v>47.02</c:v>
                </c:pt>
                <c:pt idx="24">
                  <c:v>52</c:v>
                </c:pt>
                <c:pt idx="25">
                  <c:v>59.04</c:v>
                </c:pt>
                <c:pt idx="26">
                  <c:v>62.33</c:v>
                </c:pt>
                <c:pt idx="27">
                  <c:v>61.72</c:v>
                </c:pt>
                <c:pt idx="28">
                  <c:v>65.17</c:v>
                </c:pt>
                <c:pt idx="29">
                  <c:v>71.38</c:v>
                </c:pt>
                <c:pt idx="30">
                  <c:v>72.489999999999995</c:v>
                </c:pt>
                <c:pt idx="31">
                  <c:v>67.73</c:v>
                </c:pt>
                <c:pt idx="32">
                  <c:v>71.650000000000006</c:v>
                </c:pt>
                <c:pt idx="33">
                  <c:v>81.48</c:v>
                </c:pt>
                <c:pt idx="34">
                  <c:v>79.150000000000006</c:v>
                </c:pt>
                <c:pt idx="35">
                  <c:v>71.709999999999994</c:v>
                </c:pt>
                <c:pt idx="36">
                  <c:v>83.22</c:v>
                </c:pt>
                <c:pt idx="37">
                  <c:v>91.64</c:v>
                </c:pt>
                <c:pt idx="38">
                  <c:v>108.5</c:v>
                </c:pt>
                <c:pt idx="39">
                  <c:v>101.78</c:v>
                </c:pt>
                <c:pt idx="40">
                  <c:v>109.55</c:v>
                </c:pt>
                <c:pt idx="41">
                  <c:v>114.84</c:v>
                </c:pt>
                <c:pt idx="42">
                  <c:v>101.62</c:v>
                </c:pt>
                <c:pt idx="43">
                  <c:v>93.67</c:v>
                </c:pt>
                <c:pt idx="44">
                  <c:v>84.26</c:v>
                </c:pt>
                <c:pt idx="45">
                  <c:v>87.55</c:v>
                </c:pt>
                <c:pt idx="46">
                  <c:v>84.37</c:v>
                </c:pt>
                <c:pt idx="47">
                  <c:v>76.44</c:v>
                </c:pt>
                <c:pt idx="48">
                  <c:v>78.12</c:v>
                </c:pt>
                <c:pt idx="49">
                  <c:v>76.83</c:v>
                </c:pt>
                <c:pt idx="50">
                  <c:v>73.28</c:v>
                </c:pt>
                <c:pt idx="51">
                  <c:v>79.45</c:v>
                </c:pt>
                <c:pt idx="52">
                  <c:v>71.58</c:v>
                </c:pt>
                <c:pt idx="53">
                  <c:v>70.25</c:v>
                </c:pt>
                <c:pt idx="54">
                  <c:v>76.069999999999993</c:v>
                </c:pt>
                <c:pt idx="55">
                  <c:v>81.39</c:v>
                </c:pt>
                <c:pt idx="56">
                  <c:v>89.43</c:v>
                </c:pt>
                <c:pt idx="57">
                  <c:v>85.64</c:v>
                </c:pt>
                <c:pt idx="58">
                  <c:v>77.69</c:v>
                </c:pt>
                <c:pt idx="59">
                  <c:v>71.900000000000006</c:v>
                </c:pt>
                <c:pt idx="60">
                  <c:v>74.150000000000006</c:v>
                </c:pt>
                <c:pt idx="61">
                  <c:v>77.25</c:v>
                </c:pt>
                <c:pt idx="62">
                  <c:v>81.28</c:v>
                </c:pt>
                <c:pt idx="63">
                  <c:v>85.35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163-4968-A13C-E50F9465C6EE}"/>
            </c:ext>
          </c:extLst>
        </c:ser>
        <c:ser>
          <c:idx val="6"/>
          <c:order val="1"/>
          <c:tx>
            <c:v>STEO price forecast</c:v>
          </c:tx>
          <c:spPr>
            <a:ln>
              <a:solidFill>
                <a:schemeClr val="accent1"/>
              </a:solidFill>
              <a:prstDash val="solid"/>
            </a:ln>
          </c:spPr>
          <c:marker>
            <c:symbol val="none"/>
          </c:marker>
          <c:cat>
            <c:numRef>
              <c:f>'1'!$B$27:$B$110</c:f>
              <c:numCache>
                <c:formatCode>mmm\ yyyy</c:formatCode>
                <c:ptCount val="84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  <c:pt idx="58">
                  <c:v>45231</c:v>
                </c:pt>
                <c:pt idx="59">
                  <c:v>45261</c:v>
                </c:pt>
                <c:pt idx="60">
                  <c:v>45292</c:v>
                </c:pt>
                <c:pt idx="61">
                  <c:v>45323</c:v>
                </c:pt>
                <c:pt idx="62">
                  <c:v>45352</c:v>
                </c:pt>
                <c:pt idx="63">
                  <c:v>45383</c:v>
                </c:pt>
                <c:pt idx="64">
                  <c:v>45413</c:v>
                </c:pt>
                <c:pt idx="65">
                  <c:v>45444</c:v>
                </c:pt>
                <c:pt idx="66">
                  <c:v>45474</c:v>
                </c:pt>
                <c:pt idx="67">
                  <c:v>45505</c:v>
                </c:pt>
                <c:pt idx="68">
                  <c:v>45536</c:v>
                </c:pt>
                <c:pt idx="69">
                  <c:v>45566</c:v>
                </c:pt>
                <c:pt idx="70">
                  <c:v>45597</c:v>
                </c:pt>
                <c:pt idx="71">
                  <c:v>45627</c:v>
                </c:pt>
                <c:pt idx="72">
                  <c:v>45658</c:v>
                </c:pt>
                <c:pt idx="73">
                  <c:v>45689</c:v>
                </c:pt>
                <c:pt idx="74">
                  <c:v>45717</c:v>
                </c:pt>
                <c:pt idx="75">
                  <c:v>45748</c:v>
                </c:pt>
                <c:pt idx="76">
                  <c:v>45778</c:v>
                </c:pt>
                <c:pt idx="77">
                  <c:v>45809</c:v>
                </c:pt>
                <c:pt idx="78">
                  <c:v>45839</c:v>
                </c:pt>
                <c:pt idx="79">
                  <c:v>45870</c:v>
                </c:pt>
                <c:pt idx="80">
                  <c:v>45901</c:v>
                </c:pt>
                <c:pt idx="81">
                  <c:v>45931</c:v>
                </c:pt>
                <c:pt idx="82">
                  <c:v>45962</c:v>
                </c:pt>
                <c:pt idx="83">
                  <c:v>45992</c:v>
                </c:pt>
              </c:numCache>
            </c:numRef>
          </c:cat>
          <c:val>
            <c:numRef>
              <c:f>'1'!$D$27:$D$110</c:f>
              <c:numCache>
                <c:formatCode>0.00</c:formatCode>
                <c:ptCount val="8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85.35</c:v>
                </c:pt>
                <c:pt idx="64">
                  <c:v>83.5</c:v>
                </c:pt>
                <c:pt idx="65">
                  <c:v>85.5</c:v>
                </c:pt>
                <c:pt idx="66">
                  <c:v>85.5</c:v>
                </c:pt>
                <c:pt idx="67">
                  <c:v>85.5</c:v>
                </c:pt>
                <c:pt idx="68">
                  <c:v>85.5</c:v>
                </c:pt>
                <c:pt idx="69">
                  <c:v>84.5</c:v>
                </c:pt>
                <c:pt idx="70">
                  <c:v>84.5</c:v>
                </c:pt>
                <c:pt idx="71">
                  <c:v>83.5</c:v>
                </c:pt>
                <c:pt idx="72">
                  <c:v>83.5</c:v>
                </c:pt>
                <c:pt idx="73">
                  <c:v>83.5</c:v>
                </c:pt>
                <c:pt idx="74">
                  <c:v>83.5</c:v>
                </c:pt>
                <c:pt idx="75">
                  <c:v>81.5</c:v>
                </c:pt>
                <c:pt idx="76">
                  <c:v>81.5</c:v>
                </c:pt>
                <c:pt idx="77">
                  <c:v>81.5</c:v>
                </c:pt>
                <c:pt idx="78">
                  <c:v>80.5</c:v>
                </c:pt>
                <c:pt idx="79">
                  <c:v>80.5</c:v>
                </c:pt>
                <c:pt idx="80">
                  <c:v>80.5</c:v>
                </c:pt>
                <c:pt idx="81">
                  <c:v>78.5</c:v>
                </c:pt>
                <c:pt idx="82">
                  <c:v>78.5</c:v>
                </c:pt>
                <c:pt idx="83">
                  <c:v>77.5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163-4968-A13C-E50F9465C6EE}"/>
            </c:ext>
          </c:extLst>
        </c:ser>
        <c:ser>
          <c:idx val="7"/>
          <c:order val="2"/>
          <c:tx>
            <c:v>NYMEX futures price</c:v>
          </c:tx>
          <c:spPr>
            <a:ln>
              <a:solidFill>
                <a:schemeClr val="accent3"/>
              </a:solidFill>
            </a:ln>
          </c:spPr>
          <c:marker>
            <c:symbol val="none"/>
          </c:marker>
          <c:cat>
            <c:numRef>
              <c:f>'1'!$B$27:$B$110</c:f>
              <c:numCache>
                <c:formatCode>mmm\ yyyy</c:formatCode>
                <c:ptCount val="84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  <c:pt idx="58">
                  <c:v>45231</c:v>
                </c:pt>
                <c:pt idx="59">
                  <c:v>45261</c:v>
                </c:pt>
                <c:pt idx="60">
                  <c:v>45292</c:v>
                </c:pt>
                <c:pt idx="61">
                  <c:v>45323</c:v>
                </c:pt>
                <c:pt idx="62">
                  <c:v>45352</c:v>
                </c:pt>
                <c:pt idx="63">
                  <c:v>45383</c:v>
                </c:pt>
                <c:pt idx="64">
                  <c:v>45413</c:v>
                </c:pt>
                <c:pt idx="65">
                  <c:v>45444</c:v>
                </c:pt>
                <c:pt idx="66">
                  <c:v>45474</c:v>
                </c:pt>
                <c:pt idx="67">
                  <c:v>45505</c:v>
                </c:pt>
                <c:pt idx="68">
                  <c:v>45536</c:v>
                </c:pt>
                <c:pt idx="69">
                  <c:v>45566</c:v>
                </c:pt>
                <c:pt idx="70">
                  <c:v>45597</c:v>
                </c:pt>
                <c:pt idx="71">
                  <c:v>45627</c:v>
                </c:pt>
                <c:pt idx="72">
                  <c:v>45658</c:v>
                </c:pt>
                <c:pt idx="73">
                  <c:v>45689</c:v>
                </c:pt>
                <c:pt idx="74">
                  <c:v>45717</c:v>
                </c:pt>
                <c:pt idx="75">
                  <c:v>45748</c:v>
                </c:pt>
                <c:pt idx="76">
                  <c:v>45778</c:v>
                </c:pt>
                <c:pt idx="77">
                  <c:v>45809</c:v>
                </c:pt>
                <c:pt idx="78">
                  <c:v>45839</c:v>
                </c:pt>
                <c:pt idx="79">
                  <c:v>45870</c:v>
                </c:pt>
                <c:pt idx="80">
                  <c:v>45901</c:v>
                </c:pt>
                <c:pt idx="81">
                  <c:v>45931</c:v>
                </c:pt>
                <c:pt idx="82">
                  <c:v>45962</c:v>
                </c:pt>
                <c:pt idx="83">
                  <c:v>45992</c:v>
                </c:pt>
              </c:numCache>
            </c:numRef>
          </c:cat>
          <c:val>
            <c:numRef>
              <c:f>'1'!$E$27:$E$110</c:f>
              <c:numCache>
                <c:formatCode>0.00</c:formatCode>
                <c:ptCount val="8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81.271999999999991</c:v>
                </c:pt>
                <c:pt idx="66">
                  <c:v>80.671999999999997</c:v>
                </c:pt>
                <c:pt idx="67">
                  <c:v>80.025999999999982</c:v>
                </c:pt>
                <c:pt idx="68">
                  <c:v>79.337999999999994</c:v>
                </c:pt>
                <c:pt idx="69">
                  <c:v>78.647999999999996</c:v>
                </c:pt>
                <c:pt idx="70">
                  <c:v>78.013999999999996</c:v>
                </c:pt>
                <c:pt idx="71">
                  <c:v>77.400000000000006</c:v>
                </c:pt>
                <c:pt idx="72">
                  <c:v>76.797999999999988</c:v>
                </c:pt>
                <c:pt idx="73">
                  <c:v>76.231999999999999</c:v>
                </c:pt>
                <c:pt idx="74">
                  <c:v>75.705999999999989</c:v>
                </c:pt>
                <c:pt idx="75">
                  <c:v>75.217999999999989</c:v>
                </c:pt>
                <c:pt idx="76">
                  <c:v>74.762000000000015</c:v>
                </c:pt>
                <c:pt idx="77">
                  <c:v>74.347999999999999</c:v>
                </c:pt>
                <c:pt idx="78">
                  <c:v>73.914000000000016</c:v>
                </c:pt>
                <c:pt idx="79">
                  <c:v>73.498000000000005</c:v>
                </c:pt>
                <c:pt idx="80">
                  <c:v>73.118000000000009</c:v>
                </c:pt>
                <c:pt idx="81">
                  <c:v>72.768000000000001</c:v>
                </c:pt>
                <c:pt idx="82">
                  <c:v>72.452000000000012</c:v>
                </c:pt>
                <c:pt idx="83">
                  <c:v>72.158000000000001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163-4968-A13C-E50F9465C6EE}"/>
            </c:ext>
          </c:extLst>
        </c:ser>
        <c:ser>
          <c:idx val="8"/>
          <c:order val="3"/>
          <c:tx>
            <c:strRef>
              <c:f>'1'!$B$144</c:f>
              <c:strCache>
                <c:ptCount val="1"/>
                <c:pt idx="0">
                  <c:v>#REF!</c:v>
                </c:pt>
              </c:strCache>
              <c:extLst xmlns:c15="http://schemas.microsoft.com/office/drawing/2012/chart"/>
            </c:strRef>
          </c:tx>
          <c:spPr>
            <a:ln>
              <a:solidFill>
                <a:schemeClr val="accent3"/>
              </a:solidFill>
              <a:prstDash val="sysDot"/>
            </a:ln>
          </c:spPr>
          <c:marker>
            <c:symbol val="none"/>
          </c:marker>
          <c:cat>
            <c:numRef>
              <c:f>'1'!$B$27:$B$110</c:f>
              <c:numCache>
                <c:formatCode>mmm\ yyyy</c:formatCode>
                <c:ptCount val="84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  <c:pt idx="58">
                  <c:v>45231</c:v>
                </c:pt>
                <c:pt idx="59">
                  <c:v>45261</c:v>
                </c:pt>
                <c:pt idx="60">
                  <c:v>45292</c:v>
                </c:pt>
                <c:pt idx="61">
                  <c:v>45323</c:v>
                </c:pt>
                <c:pt idx="62">
                  <c:v>45352</c:v>
                </c:pt>
                <c:pt idx="63">
                  <c:v>45383</c:v>
                </c:pt>
                <c:pt idx="64">
                  <c:v>45413</c:v>
                </c:pt>
                <c:pt idx="65">
                  <c:v>45444</c:v>
                </c:pt>
                <c:pt idx="66">
                  <c:v>45474</c:v>
                </c:pt>
                <c:pt idx="67">
                  <c:v>45505</c:v>
                </c:pt>
                <c:pt idx="68">
                  <c:v>45536</c:v>
                </c:pt>
                <c:pt idx="69">
                  <c:v>45566</c:v>
                </c:pt>
                <c:pt idx="70">
                  <c:v>45597</c:v>
                </c:pt>
                <c:pt idx="71">
                  <c:v>45627</c:v>
                </c:pt>
                <c:pt idx="72">
                  <c:v>45658</c:v>
                </c:pt>
                <c:pt idx="73">
                  <c:v>45689</c:v>
                </c:pt>
                <c:pt idx="74">
                  <c:v>45717</c:v>
                </c:pt>
                <c:pt idx="75">
                  <c:v>45748</c:v>
                </c:pt>
                <c:pt idx="76">
                  <c:v>45778</c:v>
                </c:pt>
                <c:pt idx="77">
                  <c:v>45809</c:v>
                </c:pt>
                <c:pt idx="78">
                  <c:v>45839</c:v>
                </c:pt>
                <c:pt idx="79">
                  <c:v>45870</c:v>
                </c:pt>
                <c:pt idx="80">
                  <c:v>45901</c:v>
                </c:pt>
                <c:pt idx="81">
                  <c:v>45931</c:v>
                </c:pt>
                <c:pt idx="82">
                  <c:v>45962</c:v>
                </c:pt>
                <c:pt idx="83">
                  <c:v>45992</c:v>
                </c:pt>
              </c:numCache>
              <c:extLst xmlns:c15="http://schemas.microsoft.com/office/drawing/2012/chart"/>
            </c:numRef>
          </c:cat>
          <c:val>
            <c:numRef>
              <c:f>'1'!$F$27:$F$110</c:f>
              <c:numCache>
                <c:formatCode>0.00</c:formatCode>
                <c:ptCount val="8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68.208533847553184</c:v>
                </c:pt>
                <c:pt idx="67">
                  <c:v>64.406302515051109</c:v>
                </c:pt>
                <c:pt idx="68">
                  <c:v>61.052009739421976</c:v>
                </c:pt>
                <c:pt idx="69">
                  <c:v>58.299428448911989</c:v>
                </c:pt>
                <c:pt idx="70">
                  <c:v>55.772285399568105</c:v>
                </c:pt>
                <c:pt idx="71">
                  <c:v>53.5341679575751</c:v>
                </c:pt>
                <c:pt idx="72">
                  <c:v>51.688518210267887</c:v>
                </c:pt>
                <c:pt idx="73">
                  <c:v>#N/A</c:v>
                </c:pt>
                <c:pt idx="74">
                  <c:v>48.527097084372336</c:v>
                </c:pt>
                <c:pt idx="75">
                  <c:v>#N/A</c:v>
                </c:pt>
                <c:pt idx="76">
                  <c:v>#N/A</c:v>
                </c:pt>
                <c:pt idx="77">
                  <c:v>44.925872953393849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39.814729155299446</c:v>
                </c:pt>
              </c:numCache>
              <c:extLst xmlns:c15="http://schemas.microsoft.com/office/drawing/2012/chart"/>
            </c:numRef>
          </c:val>
          <c:smooth val="0"/>
          <c:extLst>
            <c:ext xmlns:c16="http://schemas.microsoft.com/office/drawing/2014/chart" uri="{C3380CC4-5D6E-409C-BE32-E72D297353CC}">
              <c16:uniqueId val="{00000003-5163-4968-A13C-E50F9465C6EE}"/>
            </c:ext>
          </c:extLst>
        </c:ser>
        <c:ser>
          <c:idx val="9"/>
          <c:order val="4"/>
          <c:tx>
            <c:strRef>
              <c:f>'1'!$B$145</c:f>
              <c:strCache>
                <c:ptCount val="1"/>
                <c:pt idx="0">
                  <c:v>#REF!</c:v>
                </c:pt>
              </c:strCache>
              <c:extLst xmlns:c15="http://schemas.microsoft.com/office/drawing/2012/chart"/>
            </c:strRef>
          </c:tx>
          <c:spPr>
            <a:ln w="28575">
              <a:solidFill>
                <a:srgbClr val="5D9732"/>
              </a:solidFill>
              <a:prstDash val="sysDot"/>
            </a:ln>
          </c:spPr>
          <c:marker>
            <c:symbol val="none"/>
          </c:marker>
          <c:cat>
            <c:numRef>
              <c:f>'1'!$B$27:$B$110</c:f>
              <c:numCache>
                <c:formatCode>mmm\ yyyy</c:formatCode>
                <c:ptCount val="84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  <c:pt idx="58">
                  <c:v>45231</c:v>
                </c:pt>
                <c:pt idx="59">
                  <c:v>45261</c:v>
                </c:pt>
                <c:pt idx="60">
                  <c:v>45292</c:v>
                </c:pt>
                <c:pt idx="61">
                  <c:v>45323</c:v>
                </c:pt>
                <c:pt idx="62">
                  <c:v>45352</c:v>
                </c:pt>
                <c:pt idx="63">
                  <c:v>45383</c:v>
                </c:pt>
                <c:pt idx="64">
                  <c:v>45413</c:v>
                </c:pt>
                <c:pt idx="65">
                  <c:v>45444</c:v>
                </c:pt>
                <c:pt idx="66">
                  <c:v>45474</c:v>
                </c:pt>
                <c:pt idx="67">
                  <c:v>45505</c:v>
                </c:pt>
                <c:pt idx="68">
                  <c:v>45536</c:v>
                </c:pt>
                <c:pt idx="69">
                  <c:v>45566</c:v>
                </c:pt>
                <c:pt idx="70">
                  <c:v>45597</c:v>
                </c:pt>
                <c:pt idx="71">
                  <c:v>45627</c:v>
                </c:pt>
                <c:pt idx="72">
                  <c:v>45658</c:v>
                </c:pt>
                <c:pt idx="73">
                  <c:v>45689</c:v>
                </c:pt>
                <c:pt idx="74">
                  <c:v>45717</c:v>
                </c:pt>
                <c:pt idx="75">
                  <c:v>45748</c:v>
                </c:pt>
                <c:pt idx="76">
                  <c:v>45778</c:v>
                </c:pt>
                <c:pt idx="77">
                  <c:v>45809</c:v>
                </c:pt>
                <c:pt idx="78">
                  <c:v>45839</c:v>
                </c:pt>
                <c:pt idx="79">
                  <c:v>45870</c:v>
                </c:pt>
                <c:pt idx="80">
                  <c:v>45901</c:v>
                </c:pt>
                <c:pt idx="81">
                  <c:v>45931</c:v>
                </c:pt>
                <c:pt idx="82">
                  <c:v>45962</c:v>
                </c:pt>
                <c:pt idx="83">
                  <c:v>45992</c:v>
                </c:pt>
              </c:numCache>
              <c:extLst xmlns:c15="http://schemas.microsoft.com/office/drawing/2012/chart"/>
            </c:numRef>
          </c:cat>
          <c:val>
            <c:numRef>
              <c:f>'1'!$G$27:$G$110</c:f>
              <c:numCache>
                <c:formatCode>0.00</c:formatCode>
                <c:ptCount val="8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95.412864298555178</c:v>
                </c:pt>
                <c:pt idx="67">
                  <c:v>99.433757659095676</c:v>
                </c:pt>
                <c:pt idx="68">
                  <c:v>103.10091790369937</c:v>
                </c:pt>
                <c:pt idx="69">
                  <c:v>106.09894588281229</c:v>
                </c:pt>
                <c:pt idx="70">
                  <c:v>109.1256015850326</c:v>
                </c:pt>
                <c:pt idx="71">
                  <c:v>111.90535369387968</c:v>
                </c:pt>
                <c:pt idx="72">
                  <c:v>114.10527924223562</c:v>
                </c:pt>
                <c:pt idx="73">
                  <c:v>#N/A</c:v>
                </c:pt>
                <c:pt idx="74">
                  <c:v>118.10717682195207</c:v>
                </c:pt>
                <c:pt idx="75">
                  <c:v>#N/A</c:v>
                </c:pt>
                <c:pt idx="76">
                  <c:v>#N/A</c:v>
                </c:pt>
                <c:pt idx="77">
                  <c:v>123.0387912491843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130.77514463782214</c:v>
                </c:pt>
              </c:numCache>
              <c:extLst xmlns:c15="http://schemas.microsoft.com/office/drawing/2012/chart"/>
            </c:numRef>
          </c:val>
          <c:smooth val="0"/>
          <c:extLst>
            <c:ext xmlns:c16="http://schemas.microsoft.com/office/drawing/2014/chart" uri="{C3380CC4-5D6E-409C-BE32-E72D297353CC}">
              <c16:uniqueId val="{00000004-5163-4968-A13C-E50F9465C6EE}"/>
            </c:ext>
          </c:extLst>
        </c:ser>
        <c:ser>
          <c:idx val="0"/>
          <c:order val="5"/>
          <c:tx>
            <c:v>Historical spot price</c:v>
          </c:tx>
          <c:spPr>
            <a:ln>
              <a:solidFill>
                <a:schemeClr val="tx2"/>
              </a:solidFill>
            </a:ln>
          </c:spPr>
          <c:marker>
            <c:symbol val="none"/>
          </c:marker>
          <c:cat>
            <c:numRef>
              <c:f>'1'!$B$27:$B$110</c:f>
              <c:numCache>
                <c:formatCode>mmm\ yyyy</c:formatCode>
                <c:ptCount val="84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  <c:pt idx="58">
                  <c:v>45231</c:v>
                </c:pt>
                <c:pt idx="59">
                  <c:v>45261</c:v>
                </c:pt>
                <c:pt idx="60">
                  <c:v>45292</c:v>
                </c:pt>
                <c:pt idx="61">
                  <c:v>45323</c:v>
                </c:pt>
                <c:pt idx="62">
                  <c:v>45352</c:v>
                </c:pt>
                <c:pt idx="63">
                  <c:v>45383</c:v>
                </c:pt>
                <c:pt idx="64">
                  <c:v>45413</c:v>
                </c:pt>
                <c:pt idx="65">
                  <c:v>45444</c:v>
                </c:pt>
                <c:pt idx="66">
                  <c:v>45474</c:v>
                </c:pt>
                <c:pt idx="67">
                  <c:v>45505</c:v>
                </c:pt>
                <c:pt idx="68">
                  <c:v>45536</c:v>
                </c:pt>
                <c:pt idx="69">
                  <c:v>45566</c:v>
                </c:pt>
                <c:pt idx="70">
                  <c:v>45597</c:v>
                </c:pt>
                <c:pt idx="71">
                  <c:v>45627</c:v>
                </c:pt>
                <c:pt idx="72">
                  <c:v>45658</c:v>
                </c:pt>
                <c:pt idx="73">
                  <c:v>45689</c:v>
                </c:pt>
                <c:pt idx="74">
                  <c:v>45717</c:v>
                </c:pt>
                <c:pt idx="75">
                  <c:v>45748</c:v>
                </c:pt>
                <c:pt idx="76">
                  <c:v>45778</c:v>
                </c:pt>
                <c:pt idx="77">
                  <c:v>45809</c:v>
                </c:pt>
                <c:pt idx="78">
                  <c:v>45839</c:v>
                </c:pt>
                <c:pt idx="79">
                  <c:v>45870</c:v>
                </c:pt>
                <c:pt idx="80">
                  <c:v>45901</c:v>
                </c:pt>
                <c:pt idx="81">
                  <c:v>45931</c:v>
                </c:pt>
                <c:pt idx="82">
                  <c:v>45962</c:v>
                </c:pt>
                <c:pt idx="83">
                  <c:v>45992</c:v>
                </c:pt>
              </c:numCache>
            </c:numRef>
          </c:cat>
          <c:val>
            <c:numRef>
              <c:f>'1'!$C$27:$C$110</c:f>
              <c:numCache>
                <c:formatCode>0.00</c:formatCode>
                <c:ptCount val="84"/>
                <c:pt idx="0">
                  <c:v>51.375999999999998</c:v>
                </c:pt>
                <c:pt idx="1">
                  <c:v>54.954000000000001</c:v>
                </c:pt>
                <c:pt idx="2">
                  <c:v>58.151000000000003</c:v>
                </c:pt>
                <c:pt idx="3">
                  <c:v>63.862000000000002</c:v>
                </c:pt>
                <c:pt idx="4">
                  <c:v>60.826999999999998</c:v>
                </c:pt>
                <c:pt idx="5">
                  <c:v>54.656999999999996</c:v>
                </c:pt>
                <c:pt idx="6">
                  <c:v>57.353999999999999</c:v>
                </c:pt>
                <c:pt idx="7">
                  <c:v>54.805</c:v>
                </c:pt>
                <c:pt idx="8">
                  <c:v>56.947000000000003</c:v>
                </c:pt>
                <c:pt idx="9">
                  <c:v>53.963000000000001</c:v>
                </c:pt>
                <c:pt idx="10">
                  <c:v>57.027000000000001</c:v>
                </c:pt>
                <c:pt idx="11">
                  <c:v>59.877000000000002</c:v>
                </c:pt>
                <c:pt idx="12">
                  <c:v>57.52</c:v>
                </c:pt>
                <c:pt idx="13">
                  <c:v>50.54</c:v>
                </c:pt>
                <c:pt idx="14">
                  <c:v>29.21</c:v>
                </c:pt>
                <c:pt idx="15">
                  <c:v>16.55</c:v>
                </c:pt>
                <c:pt idx="16">
                  <c:v>28.56</c:v>
                </c:pt>
                <c:pt idx="17">
                  <c:v>38.31</c:v>
                </c:pt>
                <c:pt idx="18">
                  <c:v>40.71</c:v>
                </c:pt>
                <c:pt idx="19">
                  <c:v>42.34</c:v>
                </c:pt>
                <c:pt idx="20">
                  <c:v>39.630000000000003</c:v>
                </c:pt>
                <c:pt idx="21">
                  <c:v>39.4</c:v>
                </c:pt>
                <c:pt idx="22">
                  <c:v>40.94</c:v>
                </c:pt>
                <c:pt idx="23">
                  <c:v>47.02</c:v>
                </c:pt>
                <c:pt idx="24">
                  <c:v>52</c:v>
                </c:pt>
                <c:pt idx="25">
                  <c:v>59.04</c:v>
                </c:pt>
                <c:pt idx="26">
                  <c:v>62.33</c:v>
                </c:pt>
                <c:pt idx="27">
                  <c:v>61.72</c:v>
                </c:pt>
                <c:pt idx="28">
                  <c:v>65.17</c:v>
                </c:pt>
                <c:pt idx="29">
                  <c:v>71.38</c:v>
                </c:pt>
                <c:pt idx="30">
                  <c:v>72.489999999999995</c:v>
                </c:pt>
                <c:pt idx="31">
                  <c:v>67.73</c:v>
                </c:pt>
                <c:pt idx="32">
                  <c:v>71.650000000000006</c:v>
                </c:pt>
                <c:pt idx="33">
                  <c:v>81.48</c:v>
                </c:pt>
                <c:pt idx="34">
                  <c:v>79.150000000000006</c:v>
                </c:pt>
                <c:pt idx="35">
                  <c:v>71.709999999999994</c:v>
                </c:pt>
                <c:pt idx="36">
                  <c:v>83.22</c:v>
                </c:pt>
                <c:pt idx="37">
                  <c:v>91.64</c:v>
                </c:pt>
                <c:pt idx="38">
                  <c:v>108.5</c:v>
                </c:pt>
                <c:pt idx="39">
                  <c:v>101.78</c:v>
                </c:pt>
                <c:pt idx="40">
                  <c:v>109.55</c:v>
                </c:pt>
                <c:pt idx="41">
                  <c:v>114.84</c:v>
                </c:pt>
                <c:pt idx="42">
                  <c:v>101.62</c:v>
                </c:pt>
                <c:pt idx="43">
                  <c:v>93.67</c:v>
                </c:pt>
                <c:pt idx="44">
                  <c:v>84.26</c:v>
                </c:pt>
                <c:pt idx="45">
                  <c:v>87.55</c:v>
                </c:pt>
                <c:pt idx="46">
                  <c:v>84.37</c:v>
                </c:pt>
                <c:pt idx="47">
                  <c:v>76.44</c:v>
                </c:pt>
                <c:pt idx="48">
                  <c:v>78.12</c:v>
                </c:pt>
                <c:pt idx="49">
                  <c:v>76.83</c:v>
                </c:pt>
                <c:pt idx="50">
                  <c:v>73.28</c:v>
                </c:pt>
                <c:pt idx="51">
                  <c:v>79.45</c:v>
                </c:pt>
                <c:pt idx="52">
                  <c:v>71.58</c:v>
                </c:pt>
                <c:pt idx="53">
                  <c:v>70.25</c:v>
                </c:pt>
                <c:pt idx="54">
                  <c:v>76.069999999999993</c:v>
                </c:pt>
                <c:pt idx="55">
                  <c:v>81.39</c:v>
                </c:pt>
                <c:pt idx="56">
                  <c:v>89.43</c:v>
                </c:pt>
                <c:pt idx="57">
                  <c:v>85.64</c:v>
                </c:pt>
                <c:pt idx="58">
                  <c:v>77.69</c:v>
                </c:pt>
                <c:pt idx="59">
                  <c:v>71.900000000000006</c:v>
                </c:pt>
                <c:pt idx="60">
                  <c:v>74.150000000000006</c:v>
                </c:pt>
                <c:pt idx="61">
                  <c:v>77.25</c:v>
                </c:pt>
                <c:pt idx="62">
                  <c:v>81.28</c:v>
                </c:pt>
                <c:pt idx="63">
                  <c:v>85.35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163-4968-A13C-E50F9465C6EE}"/>
            </c:ext>
          </c:extLst>
        </c:ser>
        <c:ser>
          <c:idx val="1"/>
          <c:order val="6"/>
          <c:tx>
            <c:v>STEO price forecast</c:v>
          </c:tx>
          <c:spPr>
            <a:ln>
              <a:solidFill>
                <a:schemeClr val="accent1"/>
              </a:solidFill>
              <a:prstDash val="solid"/>
            </a:ln>
          </c:spPr>
          <c:marker>
            <c:symbol val="none"/>
          </c:marker>
          <c:cat>
            <c:numRef>
              <c:f>'1'!$B$27:$B$110</c:f>
              <c:numCache>
                <c:formatCode>mmm\ yyyy</c:formatCode>
                <c:ptCount val="84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  <c:pt idx="58">
                  <c:v>45231</c:v>
                </c:pt>
                <c:pt idx="59">
                  <c:v>45261</c:v>
                </c:pt>
                <c:pt idx="60">
                  <c:v>45292</c:v>
                </c:pt>
                <c:pt idx="61">
                  <c:v>45323</c:v>
                </c:pt>
                <c:pt idx="62">
                  <c:v>45352</c:v>
                </c:pt>
                <c:pt idx="63">
                  <c:v>45383</c:v>
                </c:pt>
                <c:pt idx="64">
                  <c:v>45413</c:v>
                </c:pt>
                <c:pt idx="65">
                  <c:v>45444</c:v>
                </c:pt>
                <c:pt idx="66">
                  <c:v>45474</c:v>
                </c:pt>
                <c:pt idx="67">
                  <c:v>45505</c:v>
                </c:pt>
                <c:pt idx="68">
                  <c:v>45536</c:v>
                </c:pt>
                <c:pt idx="69">
                  <c:v>45566</c:v>
                </c:pt>
                <c:pt idx="70">
                  <c:v>45597</c:v>
                </c:pt>
                <c:pt idx="71">
                  <c:v>45627</c:v>
                </c:pt>
                <c:pt idx="72">
                  <c:v>45658</c:v>
                </c:pt>
                <c:pt idx="73">
                  <c:v>45689</c:v>
                </c:pt>
                <c:pt idx="74">
                  <c:v>45717</c:v>
                </c:pt>
                <c:pt idx="75">
                  <c:v>45748</c:v>
                </c:pt>
                <c:pt idx="76">
                  <c:v>45778</c:v>
                </c:pt>
                <c:pt idx="77">
                  <c:v>45809</c:v>
                </c:pt>
                <c:pt idx="78">
                  <c:v>45839</c:v>
                </c:pt>
                <c:pt idx="79">
                  <c:v>45870</c:v>
                </c:pt>
                <c:pt idx="80">
                  <c:v>45901</c:v>
                </c:pt>
                <c:pt idx="81">
                  <c:v>45931</c:v>
                </c:pt>
                <c:pt idx="82">
                  <c:v>45962</c:v>
                </c:pt>
                <c:pt idx="83">
                  <c:v>45992</c:v>
                </c:pt>
              </c:numCache>
            </c:numRef>
          </c:cat>
          <c:val>
            <c:numRef>
              <c:f>'1'!$D$27:$D$110</c:f>
              <c:numCache>
                <c:formatCode>0.00</c:formatCode>
                <c:ptCount val="8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85.35</c:v>
                </c:pt>
                <c:pt idx="64">
                  <c:v>83.5</c:v>
                </c:pt>
                <c:pt idx="65">
                  <c:v>85.5</c:v>
                </c:pt>
                <c:pt idx="66">
                  <c:v>85.5</c:v>
                </c:pt>
                <c:pt idx="67">
                  <c:v>85.5</c:v>
                </c:pt>
                <c:pt idx="68">
                  <c:v>85.5</c:v>
                </c:pt>
                <c:pt idx="69">
                  <c:v>84.5</c:v>
                </c:pt>
                <c:pt idx="70">
                  <c:v>84.5</c:v>
                </c:pt>
                <c:pt idx="71">
                  <c:v>83.5</c:v>
                </c:pt>
                <c:pt idx="72">
                  <c:v>83.5</c:v>
                </c:pt>
                <c:pt idx="73">
                  <c:v>83.5</c:v>
                </c:pt>
                <c:pt idx="74">
                  <c:v>83.5</c:v>
                </c:pt>
                <c:pt idx="75">
                  <c:v>81.5</c:v>
                </c:pt>
                <c:pt idx="76">
                  <c:v>81.5</c:v>
                </c:pt>
                <c:pt idx="77">
                  <c:v>81.5</c:v>
                </c:pt>
                <c:pt idx="78">
                  <c:v>80.5</c:v>
                </c:pt>
                <c:pt idx="79">
                  <c:v>80.5</c:v>
                </c:pt>
                <c:pt idx="80">
                  <c:v>80.5</c:v>
                </c:pt>
                <c:pt idx="81">
                  <c:v>78.5</c:v>
                </c:pt>
                <c:pt idx="82">
                  <c:v>78.5</c:v>
                </c:pt>
                <c:pt idx="83">
                  <c:v>77.5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163-4968-A13C-E50F9465C6EE}"/>
            </c:ext>
          </c:extLst>
        </c:ser>
        <c:ser>
          <c:idx val="2"/>
          <c:order val="7"/>
          <c:tx>
            <c:v>NYMEX futures price</c:v>
          </c:tx>
          <c:spPr>
            <a:ln>
              <a:solidFill>
                <a:schemeClr val="accent3"/>
              </a:solidFill>
            </a:ln>
          </c:spPr>
          <c:marker>
            <c:symbol val="none"/>
          </c:marker>
          <c:cat>
            <c:numRef>
              <c:f>'1'!$B$27:$B$110</c:f>
              <c:numCache>
                <c:formatCode>mmm\ yyyy</c:formatCode>
                <c:ptCount val="84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  <c:pt idx="58">
                  <c:v>45231</c:v>
                </c:pt>
                <c:pt idx="59">
                  <c:v>45261</c:v>
                </c:pt>
                <c:pt idx="60">
                  <c:v>45292</c:v>
                </c:pt>
                <c:pt idx="61">
                  <c:v>45323</c:v>
                </c:pt>
                <c:pt idx="62">
                  <c:v>45352</c:v>
                </c:pt>
                <c:pt idx="63">
                  <c:v>45383</c:v>
                </c:pt>
                <c:pt idx="64">
                  <c:v>45413</c:v>
                </c:pt>
                <c:pt idx="65">
                  <c:v>45444</c:v>
                </c:pt>
                <c:pt idx="66">
                  <c:v>45474</c:v>
                </c:pt>
                <c:pt idx="67">
                  <c:v>45505</c:v>
                </c:pt>
                <c:pt idx="68">
                  <c:v>45536</c:v>
                </c:pt>
                <c:pt idx="69">
                  <c:v>45566</c:v>
                </c:pt>
                <c:pt idx="70">
                  <c:v>45597</c:v>
                </c:pt>
                <c:pt idx="71">
                  <c:v>45627</c:v>
                </c:pt>
                <c:pt idx="72">
                  <c:v>45658</c:v>
                </c:pt>
                <c:pt idx="73">
                  <c:v>45689</c:v>
                </c:pt>
                <c:pt idx="74">
                  <c:v>45717</c:v>
                </c:pt>
                <c:pt idx="75">
                  <c:v>45748</c:v>
                </c:pt>
                <c:pt idx="76">
                  <c:v>45778</c:v>
                </c:pt>
                <c:pt idx="77">
                  <c:v>45809</c:v>
                </c:pt>
                <c:pt idx="78">
                  <c:v>45839</c:v>
                </c:pt>
                <c:pt idx="79">
                  <c:v>45870</c:v>
                </c:pt>
                <c:pt idx="80">
                  <c:v>45901</c:v>
                </c:pt>
                <c:pt idx="81">
                  <c:v>45931</c:v>
                </c:pt>
                <c:pt idx="82">
                  <c:v>45962</c:v>
                </c:pt>
                <c:pt idx="83">
                  <c:v>45992</c:v>
                </c:pt>
              </c:numCache>
            </c:numRef>
          </c:cat>
          <c:val>
            <c:numRef>
              <c:f>'1'!$E$27:$E$110</c:f>
              <c:numCache>
                <c:formatCode>0.00</c:formatCode>
                <c:ptCount val="8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81.271999999999991</c:v>
                </c:pt>
                <c:pt idx="66">
                  <c:v>80.671999999999997</c:v>
                </c:pt>
                <c:pt idx="67">
                  <c:v>80.025999999999982</c:v>
                </c:pt>
                <c:pt idx="68">
                  <c:v>79.337999999999994</c:v>
                </c:pt>
                <c:pt idx="69">
                  <c:v>78.647999999999996</c:v>
                </c:pt>
                <c:pt idx="70">
                  <c:v>78.013999999999996</c:v>
                </c:pt>
                <c:pt idx="71">
                  <c:v>77.400000000000006</c:v>
                </c:pt>
                <c:pt idx="72">
                  <c:v>76.797999999999988</c:v>
                </c:pt>
                <c:pt idx="73">
                  <c:v>76.231999999999999</c:v>
                </c:pt>
                <c:pt idx="74">
                  <c:v>75.705999999999989</c:v>
                </c:pt>
                <c:pt idx="75">
                  <c:v>75.217999999999989</c:v>
                </c:pt>
                <c:pt idx="76">
                  <c:v>74.762000000000015</c:v>
                </c:pt>
                <c:pt idx="77">
                  <c:v>74.347999999999999</c:v>
                </c:pt>
                <c:pt idx="78">
                  <c:v>73.914000000000016</c:v>
                </c:pt>
                <c:pt idx="79">
                  <c:v>73.498000000000005</c:v>
                </c:pt>
                <c:pt idx="80">
                  <c:v>73.118000000000009</c:v>
                </c:pt>
                <c:pt idx="81">
                  <c:v>72.768000000000001</c:v>
                </c:pt>
                <c:pt idx="82">
                  <c:v>72.452000000000012</c:v>
                </c:pt>
                <c:pt idx="83">
                  <c:v>72.158000000000001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5163-4968-A13C-E50F9465C6EE}"/>
            </c:ext>
          </c:extLst>
        </c:ser>
        <c:ser>
          <c:idx val="3"/>
          <c:order val="8"/>
          <c:tx>
            <c:strRef>
              <c:f>'1'!$B$144</c:f>
              <c:strCache>
                <c:ptCount val="1"/>
                <c:pt idx="0">
                  <c:v>#REF!</c:v>
                </c:pt>
              </c:strCache>
              <c:extLst xmlns:c15="http://schemas.microsoft.com/office/drawing/2012/chart"/>
            </c:strRef>
          </c:tx>
          <c:spPr>
            <a:ln>
              <a:solidFill>
                <a:schemeClr val="accent3"/>
              </a:solidFill>
              <a:prstDash val="sysDot"/>
            </a:ln>
          </c:spPr>
          <c:marker>
            <c:symbol val="circle"/>
            <c:size val="5"/>
            <c:spPr>
              <a:solidFill>
                <a:schemeClr val="accent3"/>
              </a:solidFill>
              <a:ln w="15875">
                <a:noFill/>
              </a:ln>
            </c:spPr>
          </c:marker>
          <c:cat>
            <c:numRef>
              <c:f>'1'!$B$27:$B$110</c:f>
              <c:numCache>
                <c:formatCode>mmm\ yyyy</c:formatCode>
                <c:ptCount val="84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  <c:pt idx="58">
                  <c:v>45231</c:v>
                </c:pt>
                <c:pt idx="59">
                  <c:v>45261</c:v>
                </c:pt>
                <c:pt idx="60">
                  <c:v>45292</c:v>
                </c:pt>
                <c:pt idx="61">
                  <c:v>45323</c:v>
                </c:pt>
                <c:pt idx="62">
                  <c:v>45352</c:v>
                </c:pt>
                <c:pt idx="63">
                  <c:v>45383</c:v>
                </c:pt>
                <c:pt idx="64">
                  <c:v>45413</c:v>
                </c:pt>
                <c:pt idx="65">
                  <c:v>45444</c:v>
                </c:pt>
                <c:pt idx="66">
                  <c:v>45474</c:v>
                </c:pt>
                <c:pt idx="67">
                  <c:v>45505</c:v>
                </c:pt>
                <c:pt idx="68">
                  <c:v>45536</c:v>
                </c:pt>
                <c:pt idx="69">
                  <c:v>45566</c:v>
                </c:pt>
                <c:pt idx="70">
                  <c:v>45597</c:v>
                </c:pt>
                <c:pt idx="71">
                  <c:v>45627</c:v>
                </c:pt>
                <c:pt idx="72">
                  <c:v>45658</c:v>
                </c:pt>
                <c:pt idx="73">
                  <c:v>45689</c:v>
                </c:pt>
                <c:pt idx="74">
                  <c:v>45717</c:v>
                </c:pt>
                <c:pt idx="75">
                  <c:v>45748</c:v>
                </c:pt>
                <c:pt idx="76">
                  <c:v>45778</c:v>
                </c:pt>
                <c:pt idx="77">
                  <c:v>45809</c:v>
                </c:pt>
                <c:pt idx="78">
                  <c:v>45839</c:v>
                </c:pt>
                <c:pt idx="79">
                  <c:v>45870</c:v>
                </c:pt>
                <c:pt idx="80">
                  <c:v>45901</c:v>
                </c:pt>
                <c:pt idx="81">
                  <c:v>45931</c:v>
                </c:pt>
                <c:pt idx="82">
                  <c:v>45962</c:v>
                </c:pt>
                <c:pt idx="83">
                  <c:v>45992</c:v>
                </c:pt>
              </c:numCache>
              <c:extLst xmlns:c15="http://schemas.microsoft.com/office/drawing/2012/chart"/>
            </c:numRef>
          </c:cat>
          <c:val>
            <c:numRef>
              <c:f>'1'!$F$27:$F$110</c:f>
              <c:numCache>
                <c:formatCode>0.00</c:formatCode>
                <c:ptCount val="8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68.208533847553184</c:v>
                </c:pt>
                <c:pt idx="67">
                  <c:v>64.406302515051109</c:v>
                </c:pt>
                <c:pt idx="68">
                  <c:v>61.052009739421976</c:v>
                </c:pt>
                <c:pt idx="69">
                  <c:v>58.299428448911989</c:v>
                </c:pt>
                <c:pt idx="70">
                  <c:v>55.772285399568105</c:v>
                </c:pt>
                <c:pt idx="71">
                  <c:v>53.5341679575751</c:v>
                </c:pt>
                <c:pt idx="72">
                  <c:v>51.688518210267887</c:v>
                </c:pt>
                <c:pt idx="73">
                  <c:v>#N/A</c:v>
                </c:pt>
                <c:pt idx="74">
                  <c:v>48.527097084372336</c:v>
                </c:pt>
                <c:pt idx="75">
                  <c:v>#N/A</c:v>
                </c:pt>
                <c:pt idx="76">
                  <c:v>#N/A</c:v>
                </c:pt>
                <c:pt idx="77">
                  <c:v>44.925872953393849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39.814729155299446</c:v>
                </c:pt>
              </c:numCache>
              <c:extLst xmlns:c15="http://schemas.microsoft.com/office/drawing/2012/chart"/>
            </c:numRef>
          </c:val>
          <c:smooth val="0"/>
          <c:extLst>
            <c:ext xmlns:c16="http://schemas.microsoft.com/office/drawing/2014/chart" uri="{C3380CC4-5D6E-409C-BE32-E72D297353CC}">
              <c16:uniqueId val="{00000008-5163-4968-A13C-E50F9465C6EE}"/>
            </c:ext>
          </c:extLst>
        </c:ser>
        <c:ser>
          <c:idx val="4"/>
          <c:order val="9"/>
          <c:tx>
            <c:strRef>
              <c:f>'1'!$B$145</c:f>
              <c:strCache>
                <c:ptCount val="1"/>
                <c:pt idx="0">
                  <c:v>#REF!</c:v>
                </c:pt>
              </c:strCache>
              <c:extLst xmlns:c15="http://schemas.microsoft.com/office/drawing/2012/chart"/>
            </c:strRef>
          </c:tx>
          <c:spPr>
            <a:ln w="28575">
              <a:solidFill>
                <a:srgbClr val="5D9732"/>
              </a:solidFill>
              <a:prstDash val="sysDot"/>
            </a:ln>
          </c:spPr>
          <c:marker>
            <c:symbol val="circle"/>
            <c:size val="5"/>
            <c:spPr>
              <a:solidFill>
                <a:srgbClr val="5D9732"/>
              </a:solidFill>
              <a:ln w="15875">
                <a:noFill/>
              </a:ln>
            </c:spPr>
          </c:marker>
          <c:cat>
            <c:numRef>
              <c:f>'1'!$B$27:$B$110</c:f>
              <c:numCache>
                <c:formatCode>mmm\ yyyy</c:formatCode>
                <c:ptCount val="84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  <c:pt idx="58">
                  <c:v>45231</c:v>
                </c:pt>
                <c:pt idx="59">
                  <c:v>45261</c:v>
                </c:pt>
                <c:pt idx="60">
                  <c:v>45292</c:v>
                </c:pt>
                <c:pt idx="61">
                  <c:v>45323</c:v>
                </c:pt>
                <c:pt idx="62">
                  <c:v>45352</c:v>
                </c:pt>
                <c:pt idx="63">
                  <c:v>45383</c:v>
                </c:pt>
                <c:pt idx="64">
                  <c:v>45413</c:v>
                </c:pt>
                <c:pt idx="65">
                  <c:v>45444</c:v>
                </c:pt>
                <c:pt idx="66">
                  <c:v>45474</c:v>
                </c:pt>
                <c:pt idx="67">
                  <c:v>45505</c:v>
                </c:pt>
                <c:pt idx="68">
                  <c:v>45536</c:v>
                </c:pt>
                <c:pt idx="69">
                  <c:v>45566</c:v>
                </c:pt>
                <c:pt idx="70">
                  <c:v>45597</c:v>
                </c:pt>
                <c:pt idx="71">
                  <c:v>45627</c:v>
                </c:pt>
                <c:pt idx="72">
                  <c:v>45658</c:v>
                </c:pt>
                <c:pt idx="73">
                  <c:v>45689</c:v>
                </c:pt>
                <c:pt idx="74">
                  <c:v>45717</c:v>
                </c:pt>
                <c:pt idx="75">
                  <c:v>45748</c:v>
                </c:pt>
                <c:pt idx="76">
                  <c:v>45778</c:v>
                </c:pt>
                <c:pt idx="77">
                  <c:v>45809</c:v>
                </c:pt>
                <c:pt idx="78">
                  <c:v>45839</c:v>
                </c:pt>
                <c:pt idx="79">
                  <c:v>45870</c:v>
                </c:pt>
                <c:pt idx="80">
                  <c:v>45901</c:v>
                </c:pt>
                <c:pt idx="81">
                  <c:v>45931</c:v>
                </c:pt>
                <c:pt idx="82">
                  <c:v>45962</c:v>
                </c:pt>
                <c:pt idx="83">
                  <c:v>45992</c:v>
                </c:pt>
              </c:numCache>
              <c:extLst xmlns:c15="http://schemas.microsoft.com/office/drawing/2012/chart"/>
            </c:numRef>
          </c:cat>
          <c:val>
            <c:numRef>
              <c:f>'1'!$G$27:$G$110</c:f>
              <c:numCache>
                <c:formatCode>0.00</c:formatCode>
                <c:ptCount val="8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95.412864298555178</c:v>
                </c:pt>
                <c:pt idx="67">
                  <c:v>99.433757659095676</c:v>
                </c:pt>
                <c:pt idx="68">
                  <c:v>103.10091790369937</c:v>
                </c:pt>
                <c:pt idx="69">
                  <c:v>106.09894588281229</c:v>
                </c:pt>
                <c:pt idx="70">
                  <c:v>109.1256015850326</c:v>
                </c:pt>
                <c:pt idx="71">
                  <c:v>111.90535369387968</c:v>
                </c:pt>
                <c:pt idx="72">
                  <c:v>114.10527924223562</c:v>
                </c:pt>
                <c:pt idx="73">
                  <c:v>#N/A</c:v>
                </c:pt>
                <c:pt idx="74">
                  <c:v>118.10717682195207</c:v>
                </c:pt>
                <c:pt idx="75">
                  <c:v>#N/A</c:v>
                </c:pt>
                <c:pt idx="76">
                  <c:v>#N/A</c:v>
                </c:pt>
                <c:pt idx="77">
                  <c:v>123.0387912491843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130.77514463782214</c:v>
                </c:pt>
              </c:numCache>
              <c:extLst xmlns:c15="http://schemas.microsoft.com/office/drawing/2012/chart"/>
            </c:numRef>
          </c:val>
          <c:smooth val="0"/>
          <c:extLst>
            <c:ext xmlns:c16="http://schemas.microsoft.com/office/drawing/2014/chart" uri="{C3380CC4-5D6E-409C-BE32-E72D297353CC}">
              <c16:uniqueId val="{00000009-5163-4968-A13C-E50F9465C6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1500297280"/>
        <c:axId val="-1500296736"/>
        <c:extLst/>
      </c:lineChart>
      <c:catAx>
        <c:axId val="-1500297280"/>
        <c:scaling>
          <c:orientation val="minMax"/>
        </c:scaling>
        <c:delete val="0"/>
        <c:axPos val="b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yyyy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-1500296736"/>
        <c:crosses val="autoZero"/>
        <c:auto val="0"/>
        <c:lblAlgn val="ctr"/>
        <c:lblOffset val="100"/>
        <c:tickLblSkip val="12"/>
        <c:tickMarkSkip val="12"/>
        <c:noMultiLvlLbl val="1"/>
      </c:catAx>
      <c:valAx>
        <c:axId val="-1500296736"/>
        <c:scaling>
          <c:orientation val="minMax"/>
          <c:max val="160"/>
          <c:min val="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/>
            </a:pPr>
            <a:endParaRPr lang="en-US"/>
          </a:p>
        </c:txPr>
        <c:crossAx val="-1500297280"/>
        <c:crosses val="autoZero"/>
        <c:crossBetween val="midCat"/>
        <c:majorUnit val="20"/>
      </c:valAx>
      <c:spPr>
        <a:ln>
          <a:solidFill>
            <a:schemeClr val="bg1">
              <a:lumMod val="85000"/>
            </a:schemeClr>
          </a:solidFill>
        </a:ln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000">
          <a:latin typeface="Arial" pitchFamily="34" charset="0"/>
          <a:cs typeface="Arial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 orientation="landscape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230368237280538E-2"/>
          <c:y val="0.17899400404861415"/>
          <c:w val="0.91587698831192255"/>
          <c:h val="0.60032573640904863"/>
        </c:manualLayout>
      </c:layout>
      <c:barChart>
        <c:barDir val="col"/>
        <c:grouping val="clustered"/>
        <c:varyColors val="0"/>
        <c:ser>
          <c:idx val="1"/>
          <c:order val="0"/>
          <c:spPr>
            <a:solidFill>
              <a:schemeClr val="accent3"/>
            </a:solidFill>
          </c:spPr>
          <c:invertIfNegative val="0"/>
          <c:cat>
            <c:numRef>
              <c:f>'6'!$B$30:$B$41</c:f>
              <c:numCache>
                <c:formatCode>General</c:formatCode>
                <c:ptCount val="12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</c:numCache>
            </c:numRef>
          </c:cat>
          <c:val>
            <c:numRef>
              <c:f>'6'!$C$30:$C$41</c:f>
              <c:numCache>
                <c:formatCode>0.00</c:formatCode>
                <c:ptCount val="12"/>
                <c:pt idx="0">
                  <c:v>2.4705531999999999</c:v>
                </c:pt>
                <c:pt idx="1">
                  <c:v>1.7353199205000001</c:v>
                </c:pt>
                <c:pt idx="2">
                  <c:v>1.4185009153000001</c:v>
                </c:pt>
                <c:pt idx="3">
                  <c:v>2.2614246575000001</c:v>
                </c:pt>
                <c:pt idx="4">
                  <c:v>1.4720986301000001</c:v>
                </c:pt>
                <c:pt idx="5">
                  <c:v>2.2519178082</c:v>
                </c:pt>
                <c:pt idx="6">
                  <c:v>5.1915175601000003</c:v>
                </c:pt>
                <c:pt idx="7">
                  <c:v>5.0747616437999996</c:v>
                </c:pt>
                <c:pt idx="8">
                  <c:v>2.4092074685</c:v>
                </c:pt>
                <c:pt idx="9">
                  <c:v>3.6802043562</c:v>
                </c:pt>
                <c:pt idx="10">
                  <c:v>4.1458920765</c:v>
                </c:pt>
                <c:pt idx="11">
                  <c:v>4.0865260273999997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2B-4640-92B8-9F9CC8D8B7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-982736800"/>
        <c:axId val="-982744960"/>
      </c:barChart>
      <c:lineChart>
        <c:grouping val="standard"/>
        <c:varyColors val="0"/>
        <c:ser>
          <c:idx val="0"/>
          <c:order val="1"/>
          <c:spPr>
            <a:ln w="19050">
              <a:solidFill>
                <a:schemeClr val="tx1"/>
              </a:solidFill>
            </a:ln>
          </c:spPr>
          <c:marker>
            <c:symbol val="none"/>
          </c:marker>
          <c:cat>
            <c:numRef>
              <c:f>'6'!$B$30:$B$41</c:f>
              <c:numCache>
                <c:formatCode>General</c:formatCode>
                <c:ptCount val="12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</c:numCache>
            </c:numRef>
          </c:cat>
          <c:val>
            <c:numRef>
              <c:f>'6'!$D$30:$D$41</c:f>
              <c:numCache>
                <c:formatCode>0.00</c:formatCode>
                <c:ptCount val="12"/>
                <c:pt idx="0">
                  <c:v>2.7965506160200002</c:v>
                </c:pt>
                <c:pt idx="1">
                  <c:v>2.7965506160200002</c:v>
                </c:pt>
                <c:pt idx="2">
                  <c:v>2.7965506160200002</c:v>
                </c:pt>
                <c:pt idx="3">
                  <c:v>2.7965506160200002</c:v>
                </c:pt>
                <c:pt idx="4">
                  <c:v>2.7965506160200002</c:v>
                </c:pt>
                <c:pt idx="5">
                  <c:v>2.7965506160200002</c:v>
                </c:pt>
                <c:pt idx="6">
                  <c:v>2.7965506160200002</c:v>
                </c:pt>
                <c:pt idx="7">
                  <c:v>2.7965506160200002</c:v>
                </c:pt>
                <c:pt idx="8">
                  <c:v>2.7965506160200002</c:v>
                </c:pt>
                <c:pt idx="9">
                  <c:v>2.7965506160200002</c:v>
                </c:pt>
                <c:pt idx="10">
                  <c:v>2.7965506160200002</c:v>
                </c:pt>
                <c:pt idx="11">
                  <c:v>2.7965506160200002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02B-4640-92B8-9F9CC8D8B7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82736800"/>
        <c:axId val="-982744960"/>
      </c:lineChart>
      <c:scatterChart>
        <c:scatterStyle val="lineMarker"/>
        <c:varyColors val="0"/>
        <c:ser>
          <c:idx val="2"/>
          <c:order val="2"/>
          <c:spPr>
            <a:ln w="9525" cap="flat">
              <a:solidFill>
                <a:schemeClr val="bg1">
                  <a:lumMod val="65000"/>
                </a:schemeClr>
              </a:solidFill>
              <a:prstDash val="lgDash"/>
            </a:ln>
          </c:spPr>
          <c:marker>
            <c:symbol val="none"/>
          </c:marker>
          <c:xVal>
            <c:numRef>
              <c:f>'6'!$B$46:$B$48</c:f>
              <c:numCache>
                <c:formatCode>General</c:formatCode>
                <c:ptCount val="3"/>
                <c:pt idx="1">
                  <c:v>10.8</c:v>
                </c:pt>
                <c:pt idx="2">
                  <c:v>10.8</c:v>
                </c:pt>
              </c:numCache>
            </c:numRef>
          </c:xVal>
          <c:yVal>
            <c:numRef>
              <c:f>'6'!$C$46:$C$48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702B-4640-92B8-9F9CC8D8B7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982742784"/>
        <c:axId val="-982758016"/>
      </c:scatterChart>
      <c:dateAx>
        <c:axId val="-9827368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>
            <a:solidFill>
              <a:schemeClr val="tx1"/>
            </a:solidFill>
          </a:ln>
        </c:spPr>
        <c:crossAx val="-982744960"/>
        <c:crosses val="autoZero"/>
        <c:auto val="0"/>
        <c:lblOffset val="100"/>
        <c:baseTimeUnit val="days"/>
      </c:dateAx>
      <c:valAx>
        <c:axId val="-982744960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0" sourceLinked="0"/>
        <c:majorTickMark val="out"/>
        <c:minorTickMark val="none"/>
        <c:tickLblPos val="nextTo"/>
        <c:spPr>
          <a:ln>
            <a:noFill/>
          </a:ln>
        </c:spPr>
        <c:crossAx val="-982736800"/>
        <c:crosses val="autoZero"/>
        <c:crossBetween val="between"/>
      </c:valAx>
      <c:valAx>
        <c:axId val="-982742784"/>
        <c:scaling>
          <c:orientation val="minMax"/>
          <c:max val="13"/>
          <c:min val="0"/>
        </c:scaling>
        <c:delete val="0"/>
        <c:axPos val="t"/>
        <c:numFmt formatCode="General" sourceLinked="1"/>
        <c:majorTickMark val="none"/>
        <c:minorTickMark val="none"/>
        <c:tickLblPos val="none"/>
        <c:spPr>
          <a:ln>
            <a:noFill/>
          </a:ln>
        </c:spPr>
        <c:crossAx val="-982758016"/>
        <c:crosses val="max"/>
        <c:crossBetween val="midCat"/>
        <c:majorUnit val="1"/>
      </c:valAx>
      <c:valAx>
        <c:axId val="-982758016"/>
        <c:scaling>
          <c:orientation val="minMax"/>
          <c:max val="1"/>
          <c:min val="0"/>
        </c:scaling>
        <c:delete val="0"/>
        <c:axPos val="r"/>
        <c:numFmt formatCode="General" sourceLinked="1"/>
        <c:majorTickMark val="none"/>
        <c:minorTickMark val="none"/>
        <c:tickLblPos val="none"/>
        <c:spPr>
          <a:ln>
            <a:noFill/>
          </a:ln>
        </c:spPr>
        <c:crossAx val="-982742784"/>
        <c:crosses val="max"/>
        <c:crossBetween val="midCat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000">
          <a:latin typeface="Arial" pitchFamily="34" charset="0"/>
          <a:cs typeface="Arial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 orientation="landscape"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838363954505687"/>
          <c:y val="0.13419101198997851"/>
          <c:w val="0.83564413823272088"/>
          <c:h val="0.70156970790583006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'7'!$B$27</c:f>
              <c:strCache>
                <c:ptCount val="1"/>
                <c:pt idx="0">
                  <c:v>Non-OECD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'7'!$I$25:$L$25</c:f>
              <c:numCache>
                <c:formatCode>General</c:formatCode>
                <c:ptCount val="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</c:numCache>
            </c:numRef>
          </c:cat>
          <c:val>
            <c:numRef>
              <c:f>'7'!$I$27:$L$27</c:f>
              <c:numCache>
                <c:formatCode>0.000</c:formatCode>
                <c:ptCount val="4"/>
                <c:pt idx="0">
                  <c:v>1.4292523940000024</c:v>
                </c:pt>
                <c:pt idx="1">
                  <c:v>1.8669893909999971</c:v>
                </c:pt>
                <c:pt idx="2">
                  <c:v>0.91364866600000028</c:v>
                </c:pt>
                <c:pt idx="3">
                  <c:v>1.2650182880000003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42-463A-85CC-78C75FCE46C5}"/>
            </c:ext>
          </c:extLst>
        </c:ser>
        <c:ser>
          <c:idx val="1"/>
          <c:order val="1"/>
          <c:tx>
            <c:strRef>
              <c:f>'7'!$B$26</c:f>
              <c:strCache>
                <c:ptCount val="1"/>
                <c:pt idx="0">
                  <c:v>OECD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'7'!$I$25:$L$25</c:f>
              <c:numCache>
                <c:formatCode>General</c:formatCode>
                <c:ptCount val="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</c:numCache>
            </c:numRef>
          </c:cat>
          <c:val>
            <c:numRef>
              <c:f>'7'!$I$26:$L$26</c:f>
              <c:numCache>
                <c:formatCode>0.000</c:formatCode>
                <c:ptCount val="4"/>
                <c:pt idx="0">
                  <c:v>0.87510055500000306</c:v>
                </c:pt>
                <c:pt idx="1">
                  <c:v>0.10924615900000134</c:v>
                </c:pt>
                <c:pt idx="2">
                  <c:v>4.4396129999952905E-3</c:v>
                </c:pt>
                <c:pt idx="3">
                  <c:v>0.16065908899999926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542-463A-85CC-78C75FCE46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-982738432"/>
        <c:axId val="-982743872"/>
      </c:barChart>
      <c:lineChart>
        <c:grouping val="stacked"/>
        <c:varyColors val="0"/>
        <c:ser>
          <c:idx val="3"/>
          <c:order val="2"/>
          <c:tx>
            <c:strRef>
              <c:f>'7'!$B$28</c:f>
              <c:strCache>
                <c:ptCount val="1"/>
                <c:pt idx="0">
                  <c:v>World Total </c:v>
                </c:pt>
              </c:strCache>
            </c:strRef>
          </c:tx>
          <c:spPr>
            <a:ln>
              <a:noFill/>
            </a:ln>
          </c:spPr>
          <c:marker>
            <c:symbol val="dot"/>
            <c:size val="5"/>
            <c:spPr>
              <a:solidFill>
                <a:schemeClr val="tx1"/>
              </a:solidFill>
              <a:ln w="38100">
                <a:solidFill>
                  <a:schemeClr val="tx1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'7'!$I$25:$L$25</c:f>
              <c:numCache>
                <c:formatCode>General</c:formatCode>
                <c:ptCount val="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</c:numCache>
            </c:numRef>
          </c:cat>
          <c:val>
            <c:numRef>
              <c:f>'7'!$I$28:$L$28</c:f>
              <c:numCache>
                <c:formatCode>0.0</c:formatCode>
                <c:ptCount val="4"/>
                <c:pt idx="0">
                  <c:v>2.3043529480000018</c:v>
                </c:pt>
                <c:pt idx="1">
                  <c:v>1.976235549000009</c:v>
                </c:pt>
                <c:pt idx="2">
                  <c:v>0.9180882799999921</c:v>
                </c:pt>
                <c:pt idx="3">
                  <c:v>1.4256773799999962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542-463A-85CC-78C75FCE46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82738432"/>
        <c:axId val="-982743872"/>
      </c:lineChart>
      <c:scatterChart>
        <c:scatterStyle val="lineMarker"/>
        <c:varyColors val="0"/>
        <c:ser>
          <c:idx val="5"/>
          <c:order val="3"/>
          <c:tx>
            <c:strRef>
              <c:f>'7'!$B$82</c:f>
              <c:strCache>
                <c:ptCount val="1"/>
                <c:pt idx="0">
                  <c:v>Forecast</c:v>
                </c:pt>
              </c:strCache>
            </c:strRef>
          </c:tx>
          <c:spPr>
            <a:ln w="9525" cap="flat">
              <a:solidFill>
                <a:schemeClr val="bg1">
                  <a:lumMod val="65000"/>
                </a:schemeClr>
              </a:solidFill>
              <a:prstDash val="lgDash"/>
            </a:ln>
          </c:spPr>
          <c:marker>
            <c:symbol val="none"/>
          </c:marker>
          <c:xVal>
            <c:numRef>
              <c:f>'7'!$A$83:$A$84</c:f>
              <c:numCache>
                <c:formatCode>General</c:formatCode>
                <c:ptCount val="2"/>
                <c:pt idx="0">
                  <c:v>2.5</c:v>
                </c:pt>
                <c:pt idx="1">
                  <c:v>2.5</c:v>
                </c:pt>
              </c:numCache>
            </c:numRef>
          </c:xVal>
          <c:yVal>
            <c:numRef>
              <c:f>'7'!$B$83:$B$84</c:f>
              <c:numCache>
                <c:formatCode>0.00</c:formatCode>
                <c:ptCount val="2"/>
                <c:pt idx="0">
                  <c:v>-2</c:v>
                </c:pt>
                <c:pt idx="1">
                  <c:v>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F542-463A-85CC-78C75FCE46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982741152"/>
        <c:axId val="-982735712"/>
      </c:scatterChart>
      <c:catAx>
        <c:axId val="-982738432"/>
        <c:scaling>
          <c:orientation val="minMax"/>
        </c:scaling>
        <c:delete val="0"/>
        <c:axPos val="b"/>
        <c:majorGridlines>
          <c:spPr>
            <a:ln w="12700">
              <a:solidFill>
                <a:schemeClr val="bg1">
                  <a:lumMod val="95000"/>
                </a:schemeClr>
              </a:solidFill>
            </a:ln>
          </c:spPr>
        </c:majorGridlines>
        <c:numFmt formatCode="General" sourceLinked="1"/>
        <c:majorTickMark val="cross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endParaRPr lang="en-US"/>
          </a:p>
        </c:txPr>
        <c:crossAx val="-982743872"/>
        <c:crosses val="autoZero"/>
        <c:auto val="1"/>
        <c:lblAlgn val="ctr"/>
        <c:lblOffset val="100"/>
        <c:tickLblSkip val="1"/>
        <c:noMultiLvlLbl val="0"/>
      </c:catAx>
      <c:valAx>
        <c:axId val="-982743872"/>
        <c:scaling>
          <c:orientation val="minMax"/>
          <c:max val="4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endParaRPr lang="en-US"/>
          </a:p>
        </c:txPr>
        <c:crossAx val="-982738432"/>
        <c:crosses val="autoZero"/>
        <c:crossBetween val="between"/>
        <c:minorUnit val="0.5"/>
      </c:valAx>
      <c:valAx>
        <c:axId val="-982735712"/>
        <c:scaling>
          <c:orientation val="minMax"/>
          <c:max val="4"/>
          <c:min val="-2"/>
        </c:scaling>
        <c:delete val="0"/>
        <c:axPos val="r"/>
        <c:numFmt formatCode="0.00" sourceLinked="1"/>
        <c:majorTickMark val="none"/>
        <c:minorTickMark val="none"/>
        <c:tickLblPos val="none"/>
        <c:spPr>
          <a:ln>
            <a:solidFill>
              <a:schemeClr val="bg1">
                <a:lumMod val="85000"/>
              </a:schemeClr>
            </a:solidFill>
          </a:ln>
        </c:spPr>
        <c:crossAx val="-982741152"/>
        <c:crosses val="max"/>
        <c:crossBetween val="midCat"/>
      </c:valAx>
      <c:valAx>
        <c:axId val="-9827411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98273571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landscape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302358546645083"/>
          <c:y val="0.13950412448443944"/>
          <c:w val="0.77744100723443987"/>
          <c:h val="0.69332395950506176"/>
        </c:manualLayout>
      </c:layout>
      <c:lineChart>
        <c:grouping val="standard"/>
        <c:varyColors val="0"/>
        <c:ser>
          <c:idx val="0"/>
          <c:order val="0"/>
          <c:tx>
            <c:strRef>
              <c:f>'7'!$C$31</c:f>
              <c:strCache>
                <c:ptCount val="1"/>
                <c:pt idx="0">
                  <c:v>monthly history</c:v>
                </c:pt>
              </c:strCache>
            </c:strRef>
          </c:tx>
          <c:spPr>
            <a:ln w="28575" cap="rnd">
              <a:solidFill>
                <a:schemeClr val="accent1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'7'!$A$32:$A$80</c:f>
              <c:numCache>
                <c:formatCode>General</c:formatCode>
                <c:ptCount val="49"/>
                <c:pt idx="0">
                  <c:v>2022</c:v>
                </c:pt>
                <c:pt idx="1">
                  <c:v>2022</c:v>
                </c:pt>
                <c:pt idx="2">
                  <c:v>2022</c:v>
                </c:pt>
                <c:pt idx="3">
                  <c:v>2022</c:v>
                </c:pt>
                <c:pt idx="4">
                  <c:v>2022</c:v>
                </c:pt>
                <c:pt idx="5">
                  <c:v>2022</c:v>
                </c:pt>
                <c:pt idx="6">
                  <c:v>2022</c:v>
                </c:pt>
                <c:pt idx="7">
                  <c:v>2022</c:v>
                </c:pt>
                <c:pt idx="8">
                  <c:v>2022</c:v>
                </c:pt>
                <c:pt idx="9">
                  <c:v>2022</c:v>
                </c:pt>
                <c:pt idx="10">
                  <c:v>2022</c:v>
                </c:pt>
                <c:pt idx="11">
                  <c:v>2022</c:v>
                </c:pt>
                <c:pt idx="12">
                  <c:v>2023</c:v>
                </c:pt>
                <c:pt idx="13">
                  <c:v>2023</c:v>
                </c:pt>
                <c:pt idx="14">
                  <c:v>2023</c:v>
                </c:pt>
                <c:pt idx="15">
                  <c:v>2023</c:v>
                </c:pt>
                <c:pt idx="16">
                  <c:v>2023</c:v>
                </c:pt>
                <c:pt idx="17">
                  <c:v>2023</c:v>
                </c:pt>
                <c:pt idx="18">
                  <c:v>2023</c:v>
                </c:pt>
                <c:pt idx="19">
                  <c:v>2023</c:v>
                </c:pt>
                <c:pt idx="20">
                  <c:v>2023</c:v>
                </c:pt>
                <c:pt idx="21">
                  <c:v>2023</c:v>
                </c:pt>
                <c:pt idx="22">
                  <c:v>2023</c:v>
                </c:pt>
                <c:pt idx="23">
                  <c:v>2023</c:v>
                </c:pt>
                <c:pt idx="24">
                  <c:v>2024</c:v>
                </c:pt>
                <c:pt idx="25">
                  <c:v>2024</c:v>
                </c:pt>
                <c:pt idx="26">
                  <c:v>2024</c:v>
                </c:pt>
                <c:pt idx="27">
                  <c:v>2024</c:v>
                </c:pt>
                <c:pt idx="28">
                  <c:v>2024</c:v>
                </c:pt>
                <c:pt idx="29">
                  <c:v>2024</c:v>
                </c:pt>
                <c:pt idx="30">
                  <c:v>2024</c:v>
                </c:pt>
                <c:pt idx="31">
                  <c:v>2024</c:v>
                </c:pt>
                <c:pt idx="32">
                  <c:v>2024</c:v>
                </c:pt>
                <c:pt idx="33">
                  <c:v>2024</c:v>
                </c:pt>
                <c:pt idx="34">
                  <c:v>2024</c:v>
                </c:pt>
                <c:pt idx="35">
                  <c:v>2024</c:v>
                </c:pt>
                <c:pt idx="36">
                  <c:v>2025</c:v>
                </c:pt>
                <c:pt idx="37">
                  <c:v>2025</c:v>
                </c:pt>
                <c:pt idx="38">
                  <c:v>2025</c:v>
                </c:pt>
                <c:pt idx="39">
                  <c:v>2025</c:v>
                </c:pt>
                <c:pt idx="40">
                  <c:v>2025</c:v>
                </c:pt>
                <c:pt idx="41">
                  <c:v>2025</c:v>
                </c:pt>
                <c:pt idx="42">
                  <c:v>2025</c:v>
                </c:pt>
                <c:pt idx="43">
                  <c:v>2025</c:v>
                </c:pt>
                <c:pt idx="44">
                  <c:v>2025</c:v>
                </c:pt>
                <c:pt idx="45">
                  <c:v>2025</c:v>
                </c:pt>
                <c:pt idx="46">
                  <c:v>2025</c:v>
                </c:pt>
                <c:pt idx="47">
                  <c:v>2025</c:v>
                </c:pt>
              </c:numCache>
            </c:numRef>
          </c:cat>
          <c:val>
            <c:numRef>
              <c:f>'7'!$C$32:$C$80</c:f>
              <c:numCache>
                <c:formatCode>0.000</c:formatCode>
                <c:ptCount val="49"/>
                <c:pt idx="0">
                  <c:v>97.398535112999994</c:v>
                </c:pt>
                <c:pt idx="1">
                  <c:v>100.62047661</c:v>
                </c:pt>
                <c:pt idx="2">
                  <c:v>99.419187014000002</c:v>
                </c:pt>
                <c:pt idx="3">
                  <c:v>98.144291828999997</c:v>
                </c:pt>
                <c:pt idx="4">
                  <c:v>99.385871433000005</c:v>
                </c:pt>
                <c:pt idx="5">
                  <c:v>101.17922484</c:v>
                </c:pt>
                <c:pt idx="6">
                  <c:v>100.39095737</c:v>
                </c:pt>
                <c:pt idx="7">
                  <c:v>100.99185425</c:v>
                </c:pt>
                <c:pt idx="8">
                  <c:v>101.23769964</c:v>
                </c:pt>
                <c:pt idx="9">
                  <c:v>98.953170813</c:v>
                </c:pt>
                <c:pt idx="10">
                  <c:v>100.53789171</c:v>
                </c:pt>
                <c:pt idx="11">
                  <c:v>101.13818347</c:v>
                </c:pt>
                <c:pt idx="12">
                  <c:v>98.729397903000006</c:v>
                </c:pt>
                <c:pt idx="13">
                  <c:v>102.45565765000001</c:v>
                </c:pt>
                <c:pt idx="14">
                  <c:v>101.75348382999999</c:v>
                </c:pt>
                <c:pt idx="15">
                  <c:v>100.29103472</c:v>
                </c:pt>
                <c:pt idx="16">
                  <c:v>102.10755804999999</c:v>
                </c:pt>
                <c:pt idx="17">
                  <c:v>103.44868916</c:v>
                </c:pt>
                <c:pt idx="18">
                  <c:v>102.06160792</c:v>
                </c:pt>
                <c:pt idx="19">
                  <c:v>102.58591717</c:v>
                </c:pt>
                <c:pt idx="20">
                  <c:v>102.47408891000001</c:v>
                </c:pt>
                <c:pt idx="21">
                  <c:v>101.43081675000001</c:v>
                </c:pt>
                <c:pt idx="22">
                  <c:v>102.6294249</c:v>
                </c:pt>
                <c:pt idx="23">
                  <c:v>103.12565576999999</c:v>
                </c:pt>
                <c:pt idx="24">
                  <c:v>100.52828461</c:v>
                </c:pt>
                <c:pt idx="25">
                  <c:v>103.68681984</c:v>
                </c:pt>
                <c:pt idx="26">
                  <c:v>102.22269097</c:v>
                </c:pt>
                <c:pt idx="27">
                  <c:v>101.43746272999999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167-43AA-BFFB-65AF5344FE28}"/>
            </c:ext>
          </c:extLst>
        </c:ser>
        <c:ser>
          <c:idx val="1"/>
          <c:order val="1"/>
          <c:tx>
            <c:strRef>
              <c:f>'7'!$D$31</c:f>
              <c:strCache>
                <c:ptCount val="1"/>
                <c:pt idx="0">
                  <c:v>monthly forecast</c:v>
                </c:pt>
              </c:strCache>
            </c:strRef>
          </c:tx>
          <c:spPr>
            <a:ln w="28575" cap="rnd">
              <a:solidFill>
                <a:schemeClr val="accent1">
                  <a:lumMod val="40000"/>
                  <a:lumOff val="6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'7'!$A$32:$A$80</c:f>
              <c:numCache>
                <c:formatCode>General</c:formatCode>
                <c:ptCount val="49"/>
                <c:pt idx="0">
                  <c:v>2022</c:v>
                </c:pt>
                <c:pt idx="1">
                  <c:v>2022</c:v>
                </c:pt>
                <c:pt idx="2">
                  <c:v>2022</c:v>
                </c:pt>
                <c:pt idx="3">
                  <c:v>2022</c:v>
                </c:pt>
                <c:pt idx="4">
                  <c:v>2022</c:v>
                </c:pt>
                <c:pt idx="5">
                  <c:v>2022</c:v>
                </c:pt>
                <c:pt idx="6">
                  <c:v>2022</c:v>
                </c:pt>
                <c:pt idx="7">
                  <c:v>2022</c:v>
                </c:pt>
                <c:pt idx="8">
                  <c:v>2022</c:v>
                </c:pt>
                <c:pt idx="9">
                  <c:v>2022</c:v>
                </c:pt>
                <c:pt idx="10">
                  <c:v>2022</c:v>
                </c:pt>
                <c:pt idx="11">
                  <c:v>2022</c:v>
                </c:pt>
                <c:pt idx="12">
                  <c:v>2023</c:v>
                </c:pt>
                <c:pt idx="13">
                  <c:v>2023</c:v>
                </c:pt>
                <c:pt idx="14">
                  <c:v>2023</c:v>
                </c:pt>
                <c:pt idx="15">
                  <c:v>2023</c:v>
                </c:pt>
                <c:pt idx="16">
                  <c:v>2023</c:v>
                </c:pt>
                <c:pt idx="17">
                  <c:v>2023</c:v>
                </c:pt>
                <c:pt idx="18">
                  <c:v>2023</c:v>
                </c:pt>
                <c:pt idx="19">
                  <c:v>2023</c:v>
                </c:pt>
                <c:pt idx="20">
                  <c:v>2023</c:v>
                </c:pt>
                <c:pt idx="21">
                  <c:v>2023</c:v>
                </c:pt>
                <c:pt idx="22">
                  <c:v>2023</c:v>
                </c:pt>
                <c:pt idx="23">
                  <c:v>2023</c:v>
                </c:pt>
                <c:pt idx="24">
                  <c:v>2024</c:v>
                </c:pt>
                <c:pt idx="25">
                  <c:v>2024</c:v>
                </c:pt>
                <c:pt idx="26">
                  <c:v>2024</c:v>
                </c:pt>
                <c:pt idx="27">
                  <c:v>2024</c:v>
                </c:pt>
                <c:pt idx="28">
                  <c:v>2024</c:v>
                </c:pt>
                <c:pt idx="29">
                  <c:v>2024</c:v>
                </c:pt>
                <c:pt idx="30">
                  <c:v>2024</c:v>
                </c:pt>
                <c:pt idx="31">
                  <c:v>2024</c:v>
                </c:pt>
                <c:pt idx="32">
                  <c:v>2024</c:v>
                </c:pt>
                <c:pt idx="33">
                  <c:v>2024</c:v>
                </c:pt>
                <c:pt idx="34">
                  <c:v>2024</c:v>
                </c:pt>
                <c:pt idx="35">
                  <c:v>2024</c:v>
                </c:pt>
                <c:pt idx="36">
                  <c:v>2025</c:v>
                </c:pt>
                <c:pt idx="37">
                  <c:v>2025</c:v>
                </c:pt>
                <c:pt idx="38">
                  <c:v>2025</c:v>
                </c:pt>
                <c:pt idx="39">
                  <c:v>2025</c:v>
                </c:pt>
                <c:pt idx="40">
                  <c:v>2025</c:v>
                </c:pt>
                <c:pt idx="41">
                  <c:v>2025</c:v>
                </c:pt>
                <c:pt idx="42">
                  <c:v>2025</c:v>
                </c:pt>
                <c:pt idx="43">
                  <c:v>2025</c:v>
                </c:pt>
                <c:pt idx="44">
                  <c:v>2025</c:v>
                </c:pt>
                <c:pt idx="45">
                  <c:v>2025</c:v>
                </c:pt>
                <c:pt idx="46">
                  <c:v>2025</c:v>
                </c:pt>
                <c:pt idx="47">
                  <c:v>2025</c:v>
                </c:pt>
              </c:numCache>
            </c:numRef>
          </c:cat>
          <c:val>
            <c:numRef>
              <c:f>'7'!$D$32:$D$80</c:f>
              <c:numCache>
                <c:formatCode>0.000</c:formatCode>
                <c:ptCount val="49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101.43746272999999</c:v>
                </c:pt>
                <c:pt idx="28">
                  <c:v>102.03369802</c:v>
                </c:pt>
                <c:pt idx="29">
                  <c:v>103.75751615</c:v>
                </c:pt>
                <c:pt idx="30">
                  <c:v>103.18480678</c:v>
                </c:pt>
                <c:pt idx="31">
                  <c:v>103.32928717999999</c:v>
                </c:pt>
                <c:pt idx="32">
                  <c:v>103.55473938999999</c:v>
                </c:pt>
                <c:pt idx="33">
                  <c:v>102.3021457</c:v>
                </c:pt>
                <c:pt idx="34">
                  <c:v>103.25930959</c:v>
                </c:pt>
                <c:pt idx="35">
                  <c:v>104.8001107</c:v>
                </c:pt>
                <c:pt idx="36">
                  <c:v>102.14889098</c:v>
                </c:pt>
                <c:pt idx="37">
                  <c:v>105.21543459</c:v>
                </c:pt>
                <c:pt idx="38">
                  <c:v>103.94201912</c:v>
                </c:pt>
                <c:pt idx="39">
                  <c:v>103.30002188</c:v>
                </c:pt>
                <c:pt idx="40">
                  <c:v>103.43157273999999</c:v>
                </c:pt>
                <c:pt idx="41">
                  <c:v>105.1219237</c:v>
                </c:pt>
                <c:pt idx="42">
                  <c:v>104.50056274000001</c:v>
                </c:pt>
                <c:pt idx="43">
                  <c:v>104.46981841</c:v>
                </c:pt>
                <c:pt idx="44">
                  <c:v>104.88480607</c:v>
                </c:pt>
                <c:pt idx="45">
                  <c:v>103.55085704</c:v>
                </c:pt>
                <c:pt idx="46">
                  <c:v>104.48778154</c:v>
                </c:pt>
                <c:pt idx="47">
                  <c:v>106.19142105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167-43AA-BFFB-65AF5344FE28}"/>
            </c:ext>
          </c:extLst>
        </c:ser>
        <c:ser>
          <c:idx val="2"/>
          <c:order val="2"/>
          <c:tx>
            <c:strRef>
              <c:f>'7'!$E$31</c:f>
              <c:strCache>
                <c:ptCount val="1"/>
                <c:pt idx="0">
                  <c:v>annual average</c:v>
                </c:pt>
              </c:strCache>
            </c:strRef>
          </c:tx>
          <c:spPr>
            <a:ln w="28575" cap="rnd">
              <a:solidFill>
                <a:schemeClr val="tx1">
                  <a:alpha val="75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'7'!$E$32:$E$79</c:f>
              <c:numCache>
                <c:formatCode>0.000</c:formatCode>
                <c:ptCount val="48"/>
                <c:pt idx="1">
                  <c:v>99.949778674333331</c:v>
                </c:pt>
                <c:pt idx="2">
                  <c:v>99.949778674333331</c:v>
                </c:pt>
                <c:pt idx="3">
                  <c:v>99.949778674333331</c:v>
                </c:pt>
                <c:pt idx="4">
                  <c:v>99.949778674333331</c:v>
                </c:pt>
                <c:pt idx="5">
                  <c:v>99.949778674333331</c:v>
                </c:pt>
                <c:pt idx="6">
                  <c:v>99.949778674333331</c:v>
                </c:pt>
                <c:pt idx="7">
                  <c:v>99.949778674333331</c:v>
                </c:pt>
                <c:pt idx="8">
                  <c:v>99.949778674333331</c:v>
                </c:pt>
                <c:pt idx="9">
                  <c:v>99.949778674333331</c:v>
                </c:pt>
                <c:pt idx="10">
                  <c:v>99.949778674333331</c:v>
                </c:pt>
                <c:pt idx="13">
                  <c:v>101.92444439441668</c:v>
                </c:pt>
                <c:pt idx="14">
                  <c:v>101.92444439441668</c:v>
                </c:pt>
                <c:pt idx="15">
                  <c:v>101.92444439441668</c:v>
                </c:pt>
                <c:pt idx="16">
                  <c:v>101.92444439441668</c:v>
                </c:pt>
                <c:pt idx="17">
                  <c:v>101.92444439441668</c:v>
                </c:pt>
                <c:pt idx="18">
                  <c:v>101.92444439441668</c:v>
                </c:pt>
                <c:pt idx="19">
                  <c:v>101.92444439441668</c:v>
                </c:pt>
                <c:pt idx="20">
                  <c:v>101.92444439441668</c:v>
                </c:pt>
                <c:pt idx="21">
                  <c:v>101.92444439441668</c:v>
                </c:pt>
                <c:pt idx="22">
                  <c:v>101.92444439441668</c:v>
                </c:pt>
                <c:pt idx="25">
                  <c:v>102.84140597166667</c:v>
                </c:pt>
                <c:pt idx="26">
                  <c:v>102.84140597166667</c:v>
                </c:pt>
                <c:pt idx="27">
                  <c:v>102.84140597166667</c:v>
                </c:pt>
                <c:pt idx="28">
                  <c:v>102.84140597166667</c:v>
                </c:pt>
                <c:pt idx="29">
                  <c:v>102.84140597166667</c:v>
                </c:pt>
                <c:pt idx="30">
                  <c:v>102.84140597166667</c:v>
                </c:pt>
                <c:pt idx="31">
                  <c:v>102.84140597166667</c:v>
                </c:pt>
                <c:pt idx="32">
                  <c:v>102.84140597166667</c:v>
                </c:pt>
                <c:pt idx="33">
                  <c:v>102.84140597166667</c:v>
                </c:pt>
                <c:pt idx="34">
                  <c:v>102.84140597166667</c:v>
                </c:pt>
                <c:pt idx="37">
                  <c:v>104.27042582166666</c:v>
                </c:pt>
                <c:pt idx="38">
                  <c:v>104.27042582166666</c:v>
                </c:pt>
                <c:pt idx="39">
                  <c:v>104.27042582166666</c:v>
                </c:pt>
                <c:pt idx="40">
                  <c:v>104.27042582166666</c:v>
                </c:pt>
                <c:pt idx="41">
                  <c:v>104.27042582166666</c:v>
                </c:pt>
                <c:pt idx="42">
                  <c:v>104.27042582166666</c:v>
                </c:pt>
                <c:pt idx="43">
                  <c:v>104.27042582166666</c:v>
                </c:pt>
                <c:pt idx="44">
                  <c:v>104.27042582166666</c:v>
                </c:pt>
                <c:pt idx="45">
                  <c:v>104.27042582166666</c:v>
                </c:pt>
                <c:pt idx="46">
                  <c:v>104.27042582166666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167-43AA-BFFB-65AF5344FE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982740608"/>
        <c:axId val="-982753664"/>
      </c:lineChart>
      <c:catAx>
        <c:axId val="-9827406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7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endParaRPr lang="en-US"/>
          </a:p>
        </c:txPr>
        <c:crossAx val="-982753664"/>
        <c:crosses val="autoZero"/>
        <c:auto val="1"/>
        <c:lblAlgn val="ctr"/>
        <c:lblOffset val="120"/>
        <c:tickLblSkip val="12"/>
        <c:tickMarkSkip val="12"/>
        <c:noMultiLvlLbl val="0"/>
      </c:catAx>
      <c:valAx>
        <c:axId val="-982753664"/>
        <c:scaling>
          <c:orientation val="minMax"/>
          <c:max val="108"/>
          <c:min val="9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5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endParaRPr lang="en-US"/>
          </a:p>
        </c:txPr>
        <c:crossAx val="-982740608"/>
        <c:crosses val="autoZero"/>
        <c:crossBetween val="midCat"/>
        <c:majorUnit val="2"/>
        <c:minorUnit val="0.5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40973284784867786"/>
          <c:y val="0.4547934485602031"/>
          <c:w val="0.53106361348057596"/>
          <c:h val="0.1282268104577276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solidFill>
            <a:schemeClr val="tx1"/>
          </a:solidFill>
          <a:latin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8864686086881611E-2"/>
          <c:y val="0.1382274090738658"/>
          <c:w val="0.71845050889080209"/>
          <c:h val="0.6793385826771654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'8'!$B$28</c:f>
              <c:strCache>
                <c:ptCount val="1"/>
                <c:pt idx="0">
                  <c:v>United States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'8'!$I$26:$L$26</c:f>
              <c:numCache>
                <c:formatCode>General</c:formatCode>
                <c:ptCount val="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</c:numCache>
            </c:numRef>
          </c:cat>
          <c:val>
            <c:numRef>
              <c:f>'8'!$I$28:$L$28</c:f>
              <c:numCache>
                <c:formatCode>0.0</c:formatCode>
                <c:ptCount val="4"/>
                <c:pt idx="0">
                  <c:v>0.1203243839999999</c:v>
                </c:pt>
                <c:pt idx="1">
                  <c:v>0.23552062699999965</c:v>
                </c:pt>
                <c:pt idx="2">
                  <c:v>0.12611403900000084</c:v>
                </c:pt>
                <c:pt idx="3">
                  <c:v>0.21365441600000068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A8-44DA-A80E-15A78937FF28}"/>
            </c:ext>
          </c:extLst>
        </c:ser>
        <c:ser>
          <c:idx val="3"/>
          <c:order val="2"/>
          <c:tx>
            <c:strRef>
              <c:f>'8'!$B$33</c:f>
              <c:strCache>
                <c:ptCount val="1"/>
                <c:pt idx="0">
                  <c:v>Other OECD</c:v>
                </c:pt>
              </c:strCache>
            </c:strRef>
          </c:tx>
          <c:spPr>
            <a:solidFill>
              <a:schemeClr val="accent1">
                <a:lumMod val="20000"/>
                <a:lumOff val="80000"/>
              </a:schemeClr>
            </a:solidFill>
            <a:ln>
              <a:noFill/>
            </a:ln>
            <a:effectLst/>
          </c:spPr>
          <c:invertIfNegative val="0"/>
          <c:cat>
            <c:numRef>
              <c:f>'8'!$I$26:$L$26</c:f>
              <c:numCache>
                <c:formatCode>General</c:formatCode>
                <c:ptCount val="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</c:numCache>
            </c:numRef>
          </c:cat>
          <c:val>
            <c:numRef>
              <c:f>'8'!$I$33:$L$33</c:f>
              <c:numCache>
                <c:formatCode>0.0</c:formatCode>
                <c:ptCount val="4"/>
                <c:pt idx="0">
                  <c:v>0.75477617100000316</c:v>
                </c:pt>
                <c:pt idx="1">
                  <c:v>-0.12627446799999831</c:v>
                </c:pt>
                <c:pt idx="2">
                  <c:v>-0.12167442600000555</c:v>
                </c:pt>
                <c:pt idx="3">
                  <c:v>-5.2995327000001424E-2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A8-44DA-A80E-15A78937FF28}"/>
            </c:ext>
          </c:extLst>
        </c:ser>
        <c:ser>
          <c:idx val="0"/>
          <c:order val="3"/>
          <c:tx>
            <c:strRef>
              <c:f>'8'!$B$27</c:f>
              <c:strCache>
                <c:ptCount val="1"/>
                <c:pt idx="0">
                  <c:v>China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'8'!$I$26:$L$26</c:f>
              <c:numCache>
                <c:formatCode>General</c:formatCode>
                <c:ptCount val="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</c:numCache>
            </c:numRef>
          </c:cat>
          <c:val>
            <c:numRef>
              <c:f>'8'!$I$27:$L$27</c:f>
              <c:numCache>
                <c:formatCode>0.0</c:formatCode>
                <c:ptCount val="4"/>
                <c:pt idx="0">
                  <c:v>-0.30539276199999854</c:v>
                </c:pt>
                <c:pt idx="1">
                  <c:v>0.91069599999999795</c:v>
                </c:pt>
                <c:pt idx="2">
                  <c:v>0.3260310000000004</c:v>
                </c:pt>
                <c:pt idx="3">
                  <c:v>0.35464204500000207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A8-44DA-A80E-15A78937FF28}"/>
            </c:ext>
          </c:extLst>
        </c:ser>
        <c:ser>
          <c:idx val="2"/>
          <c:order val="4"/>
          <c:tx>
            <c:strRef>
              <c:f>'8'!$B$29</c:f>
              <c:strCache>
                <c:ptCount val="1"/>
                <c:pt idx="0">
                  <c:v>India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numRef>
              <c:f>'8'!$I$26:$L$26</c:f>
              <c:numCache>
                <c:formatCode>General</c:formatCode>
                <c:ptCount val="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</c:numCache>
            </c:numRef>
          </c:cat>
          <c:val>
            <c:numRef>
              <c:f>'8'!$I$29:$L$29</c:f>
              <c:numCache>
                <c:formatCode>0.0</c:formatCode>
                <c:ptCount val="4"/>
                <c:pt idx="0">
                  <c:v>0.34249295119999967</c:v>
                </c:pt>
                <c:pt idx="1">
                  <c:v>0.24607165649999985</c:v>
                </c:pt>
                <c:pt idx="2">
                  <c:v>0.24774134350000043</c:v>
                </c:pt>
                <c:pt idx="3">
                  <c:v>0.29846318639999936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EA8-44DA-A80E-15A78937FF28}"/>
            </c:ext>
          </c:extLst>
        </c:ser>
        <c:ser>
          <c:idx val="4"/>
          <c:order val="5"/>
          <c:tx>
            <c:strRef>
              <c:f>'8'!$B$30</c:f>
              <c:strCache>
                <c:ptCount val="1"/>
                <c:pt idx="0">
                  <c:v>Middle East</c:v>
                </c:pt>
              </c:strCache>
            </c:strRef>
          </c:tx>
          <c:spPr>
            <a:solidFill>
              <a:schemeClr val="accent5">
                <a:lumMod val="20000"/>
                <a:lumOff val="80000"/>
              </a:schemeClr>
            </a:solidFill>
            <a:ln>
              <a:noFill/>
            </a:ln>
            <a:effectLst/>
          </c:spPr>
          <c:invertIfNegative val="0"/>
          <c:cat>
            <c:numRef>
              <c:f>'8'!$I$26:$L$26</c:f>
              <c:numCache>
                <c:formatCode>General</c:formatCode>
                <c:ptCount val="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</c:numCache>
            </c:numRef>
          </c:cat>
          <c:val>
            <c:numRef>
              <c:f>'8'!$I$30:$L$30</c:f>
              <c:numCache>
                <c:formatCode>0.0</c:formatCode>
                <c:ptCount val="4"/>
                <c:pt idx="0">
                  <c:v>0.70749904110000017</c:v>
                </c:pt>
                <c:pt idx="1">
                  <c:v>0.16267071200000061</c:v>
                </c:pt>
                <c:pt idx="2">
                  <c:v>6.9350302000000141E-2</c:v>
                </c:pt>
                <c:pt idx="3">
                  <c:v>0.18869940979999988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EA8-44DA-A80E-15A78937FF28}"/>
            </c:ext>
          </c:extLst>
        </c:ser>
        <c:ser>
          <c:idx val="6"/>
          <c:order val="6"/>
          <c:tx>
            <c:strRef>
              <c:f>'8'!$B$34</c:f>
              <c:strCache>
                <c:ptCount val="1"/>
                <c:pt idx="0">
                  <c:v>Other non-OECD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 w="25400">
              <a:noFill/>
            </a:ln>
            <a:effectLst/>
          </c:spPr>
          <c:invertIfNegative val="0"/>
          <c:val>
            <c:numRef>
              <c:f>'8'!$I$34:$L$34</c:f>
              <c:numCache>
                <c:formatCode>0.0</c:formatCode>
                <c:ptCount val="4"/>
                <c:pt idx="0">
                  <c:v>0.6846531636999984</c:v>
                </c:pt>
                <c:pt idx="1">
                  <c:v>0.5475510225000022</c:v>
                </c:pt>
                <c:pt idx="2">
                  <c:v>0.27052602049999663</c:v>
                </c:pt>
                <c:pt idx="3">
                  <c:v>0.42321364680000428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EA8-44DA-A80E-15A78937FF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-982730816"/>
        <c:axId val="-982747136"/>
      </c:barChart>
      <c:lineChart>
        <c:grouping val="standard"/>
        <c:varyColors val="0"/>
        <c:ser>
          <c:idx val="5"/>
          <c:order val="0"/>
          <c:tx>
            <c:v>World</c:v>
          </c:tx>
          <c:spPr>
            <a:ln w="28575" cap="rnd">
              <a:noFill/>
              <a:round/>
            </a:ln>
            <a:effectLst/>
          </c:spPr>
          <c:marker>
            <c:symbol val="dash"/>
            <c:size val="5"/>
            <c:spPr>
              <a:solidFill>
                <a:schemeClr val="tx1"/>
              </a:solidFill>
              <a:ln w="38100">
                <a:solidFill>
                  <a:schemeClr val="tx1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3.2252154844379176E-2"/>
                  <c:y val="-3.26471691038620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EA8-44DA-A80E-15A78937FF28}"/>
                </c:ext>
              </c:extLst>
            </c:dLbl>
            <c:dLbl>
              <c:idx val="1"/>
              <c:layout>
                <c:manualLayout>
                  <c:x val="-3.2039937953885052E-2"/>
                  <c:y val="-3.25026644396723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EA8-44DA-A80E-15A78937FF28}"/>
                </c:ext>
              </c:extLst>
            </c:dLbl>
            <c:dLbl>
              <c:idx val="2"/>
              <c:layout>
                <c:manualLayout>
                  <c:x val="-3.19251825854905E-2"/>
                  <c:y val="-4.81592925884265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EA8-44DA-A80E-15A78937FF28}"/>
                </c:ext>
              </c:extLst>
            </c:dLbl>
            <c:dLbl>
              <c:idx val="3"/>
              <c:layout>
                <c:manualLayout>
                  <c:x val="-3.4363995861407773E-2"/>
                  <c:y val="-3.6398887639045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EA8-44DA-A80E-15A78937FF2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'8'!$I$26:$L$26</c:f>
              <c:numCache>
                <c:formatCode>General</c:formatCode>
                <c:ptCount val="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</c:numCache>
            </c:numRef>
          </c:cat>
          <c:val>
            <c:numRef>
              <c:f>'8'!$I$35:$L$35</c:f>
              <c:numCache>
                <c:formatCode>0.0</c:formatCode>
                <c:ptCount val="4"/>
                <c:pt idx="0">
                  <c:v>2.3043529480000018</c:v>
                </c:pt>
                <c:pt idx="1">
                  <c:v>1.976235549000009</c:v>
                </c:pt>
                <c:pt idx="2">
                  <c:v>0.9180882799999921</c:v>
                </c:pt>
                <c:pt idx="3">
                  <c:v>1.4256773799999962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EA8-44DA-A80E-15A78937FF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82730816"/>
        <c:axId val="-982747136"/>
      </c:lineChart>
      <c:scatterChart>
        <c:scatterStyle val="lineMarker"/>
        <c:varyColors val="0"/>
        <c:ser>
          <c:idx val="7"/>
          <c:order val="7"/>
          <c:tx>
            <c:strRef>
              <c:f>'8'!$C$40</c:f>
              <c:strCache>
                <c:ptCount val="1"/>
                <c:pt idx="0">
                  <c:v>forecast</c:v>
                </c:pt>
              </c:strCache>
            </c:strRef>
          </c:tx>
          <c:spPr>
            <a:ln w="9525" cap="flat">
              <a:solidFill>
                <a:schemeClr val="bg1">
                  <a:lumMod val="65000"/>
                </a:schemeClr>
              </a:solidFill>
              <a:prstDash val="lgDash"/>
              <a:round/>
            </a:ln>
            <a:effectLst/>
          </c:spPr>
          <c:marker>
            <c:symbol val="none"/>
          </c:marker>
          <c:xVal>
            <c:numRef>
              <c:f>'8'!$B$41:$B$42</c:f>
              <c:numCache>
                <c:formatCode>General</c:formatCode>
                <c:ptCount val="2"/>
                <c:pt idx="0">
                  <c:v>2.5</c:v>
                </c:pt>
                <c:pt idx="1">
                  <c:v>2.5</c:v>
                </c:pt>
              </c:numCache>
            </c:numRef>
          </c:xVal>
          <c:yVal>
            <c:numRef>
              <c:f>'8'!$C$41:$C$42</c:f>
              <c:numCache>
                <c:formatCode>0.00</c:formatCode>
                <c:ptCount val="2"/>
                <c:pt idx="0">
                  <c:v>0</c:v>
                </c:pt>
                <c:pt idx="1">
                  <c:v>2.5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4EA8-44DA-A80E-15A78937FF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982757472"/>
        <c:axId val="-982735168"/>
      </c:scatterChart>
      <c:catAx>
        <c:axId val="-98273081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low"/>
        <c:spPr>
          <a:noFill/>
          <a:ln w="9525" cap="flat" cmpd="sng" algn="ctr">
            <a:solidFill>
              <a:schemeClr val="bg2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-982747136"/>
        <c:crosses val="autoZero"/>
        <c:auto val="1"/>
        <c:lblAlgn val="ctr"/>
        <c:lblOffset val="100"/>
        <c:noMultiLvlLbl val="0"/>
      </c:catAx>
      <c:valAx>
        <c:axId val="-9827471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-982730816"/>
        <c:crosses val="autoZero"/>
        <c:crossBetween val="between"/>
      </c:valAx>
      <c:valAx>
        <c:axId val="-982735168"/>
        <c:scaling>
          <c:orientation val="minMax"/>
          <c:max val="2"/>
          <c:min val="0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-982757472"/>
        <c:crosses val="max"/>
        <c:crossBetween val="midCat"/>
      </c:valAx>
      <c:valAx>
        <c:axId val="-9827574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98273516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5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landscape"/>
  </c:printSettings>
  <c:userShapes r:id="rId3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284342505967249E-2"/>
          <c:y val="0.19089790750466373"/>
          <c:w val="0.91482308613862295"/>
          <c:h val="0.61219462951746417"/>
        </c:manualLayout>
      </c:layout>
      <c:areaChart>
        <c:grouping val="stacked"/>
        <c:varyColors val="0"/>
        <c:ser>
          <c:idx val="1"/>
          <c:order val="1"/>
          <c:tx>
            <c:v>Normal range (low)</c:v>
          </c:tx>
          <c:spPr>
            <a:noFill/>
            <a:ln>
              <a:noFill/>
            </a:ln>
          </c:spPr>
          <c:cat>
            <c:numRef>
              <c:f>'9'!$A$29:$A$112</c:f>
              <c:numCache>
                <c:formatCode>mmm\ yyyy</c:formatCode>
                <c:ptCount val="84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  <c:pt idx="58">
                  <c:v>45231</c:v>
                </c:pt>
                <c:pt idx="59">
                  <c:v>45261</c:v>
                </c:pt>
                <c:pt idx="60">
                  <c:v>45292</c:v>
                </c:pt>
                <c:pt idx="61">
                  <c:v>45323</c:v>
                </c:pt>
                <c:pt idx="62">
                  <c:v>45352</c:v>
                </c:pt>
                <c:pt idx="63">
                  <c:v>45383</c:v>
                </c:pt>
                <c:pt idx="64">
                  <c:v>45413</c:v>
                </c:pt>
                <c:pt idx="65">
                  <c:v>45444</c:v>
                </c:pt>
                <c:pt idx="66">
                  <c:v>45474</c:v>
                </c:pt>
                <c:pt idx="67">
                  <c:v>45505</c:v>
                </c:pt>
                <c:pt idx="68">
                  <c:v>45536</c:v>
                </c:pt>
                <c:pt idx="69">
                  <c:v>45566</c:v>
                </c:pt>
                <c:pt idx="70">
                  <c:v>45597</c:v>
                </c:pt>
                <c:pt idx="71">
                  <c:v>45627</c:v>
                </c:pt>
                <c:pt idx="72">
                  <c:v>45658</c:v>
                </c:pt>
                <c:pt idx="73">
                  <c:v>45689</c:v>
                </c:pt>
                <c:pt idx="74">
                  <c:v>45717</c:v>
                </c:pt>
                <c:pt idx="75">
                  <c:v>45748</c:v>
                </c:pt>
                <c:pt idx="76">
                  <c:v>45778</c:v>
                </c:pt>
                <c:pt idx="77">
                  <c:v>45809</c:v>
                </c:pt>
                <c:pt idx="78">
                  <c:v>45839</c:v>
                </c:pt>
                <c:pt idx="79">
                  <c:v>45870</c:v>
                </c:pt>
                <c:pt idx="80">
                  <c:v>45901</c:v>
                </c:pt>
                <c:pt idx="81">
                  <c:v>45931</c:v>
                </c:pt>
                <c:pt idx="82">
                  <c:v>45962</c:v>
                </c:pt>
                <c:pt idx="83">
                  <c:v>45992</c:v>
                </c:pt>
              </c:numCache>
            </c:numRef>
          </c:cat>
          <c:val>
            <c:numRef>
              <c:f>'9'!$C$29:$C$112</c:f>
              <c:numCache>
                <c:formatCode>0</c:formatCode>
                <c:ptCount val="84"/>
                <c:pt idx="0">
                  <c:v>56.812353025</c:v>
                </c:pt>
                <c:pt idx="1">
                  <c:v>56.772056902999999</c:v>
                </c:pt>
                <c:pt idx="2">
                  <c:v>58.518165556</c:v>
                </c:pt>
                <c:pt idx="3">
                  <c:v>59.116218787999998</c:v>
                </c:pt>
                <c:pt idx="4">
                  <c:v>57.848129761000003</c:v>
                </c:pt>
                <c:pt idx="5">
                  <c:v>58.156935506000003</c:v>
                </c:pt>
                <c:pt idx="6">
                  <c:v>58.232714301000001</c:v>
                </c:pt>
                <c:pt idx="7">
                  <c:v>58.750112887</c:v>
                </c:pt>
                <c:pt idx="8">
                  <c:v>59.649882288999997</c:v>
                </c:pt>
                <c:pt idx="9">
                  <c:v>58.978787107999999</c:v>
                </c:pt>
                <c:pt idx="10">
                  <c:v>57.454395832000003</c:v>
                </c:pt>
                <c:pt idx="11">
                  <c:v>59.450992122999999</c:v>
                </c:pt>
                <c:pt idx="12">
                  <c:v>56.812353025</c:v>
                </c:pt>
                <c:pt idx="13">
                  <c:v>56.772056902999999</c:v>
                </c:pt>
                <c:pt idx="14">
                  <c:v>58.518165556</c:v>
                </c:pt>
                <c:pt idx="15">
                  <c:v>59.116218787999998</c:v>
                </c:pt>
                <c:pt idx="16">
                  <c:v>57.848129761000003</c:v>
                </c:pt>
                <c:pt idx="17">
                  <c:v>58.156935506000003</c:v>
                </c:pt>
                <c:pt idx="18">
                  <c:v>58.232714301000001</c:v>
                </c:pt>
                <c:pt idx="19">
                  <c:v>58.750112887</c:v>
                </c:pt>
                <c:pt idx="20">
                  <c:v>59.649882288999997</c:v>
                </c:pt>
                <c:pt idx="21">
                  <c:v>58.978787107999999</c:v>
                </c:pt>
                <c:pt idx="22">
                  <c:v>57.454395832000003</c:v>
                </c:pt>
                <c:pt idx="23">
                  <c:v>59.450992122999999</c:v>
                </c:pt>
                <c:pt idx="24">
                  <c:v>56.812353025</c:v>
                </c:pt>
                <c:pt idx="25">
                  <c:v>56.772056902999999</c:v>
                </c:pt>
                <c:pt idx="26">
                  <c:v>58.518165556</c:v>
                </c:pt>
                <c:pt idx="27">
                  <c:v>59.116218787999998</c:v>
                </c:pt>
                <c:pt idx="28">
                  <c:v>57.848129761000003</c:v>
                </c:pt>
                <c:pt idx="29">
                  <c:v>58.156935506000003</c:v>
                </c:pt>
                <c:pt idx="30">
                  <c:v>58.232714301000001</c:v>
                </c:pt>
                <c:pt idx="31">
                  <c:v>58.750112887</c:v>
                </c:pt>
                <c:pt idx="32">
                  <c:v>59.649882288999997</c:v>
                </c:pt>
                <c:pt idx="33">
                  <c:v>58.978787107999999</c:v>
                </c:pt>
                <c:pt idx="34">
                  <c:v>57.454395832000003</c:v>
                </c:pt>
                <c:pt idx="35">
                  <c:v>59.450992122999999</c:v>
                </c:pt>
                <c:pt idx="36">
                  <c:v>56.812353025</c:v>
                </c:pt>
                <c:pt idx="37">
                  <c:v>56.772056902999999</c:v>
                </c:pt>
                <c:pt idx="38">
                  <c:v>58.518165556</c:v>
                </c:pt>
                <c:pt idx="39">
                  <c:v>59.116218787999998</c:v>
                </c:pt>
                <c:pt idx="40">
                  <c:v>57.848129761000003</c:v>
                </c:pt>
                <c:pt idx="41">
                  <c:v>58.156935506000003</c:v>
                </c:pt>
                <c:pt idx="42">
                  <c:v>58.232714301000001</c:v>
                </c:pt>
                <c:pt idx="43">
                  <c:v>58.750112887</c:v>
                </c:pt>
                <c:pt idx="44">
                  <c:v>59.649882288999997</c:v>
                </c:pt>
                <c:pt idx="45">
                  <c:v>58.978787107999999</c:v>
                </c:pt>
                <c:pt idx="46">
                  <c:v>57.454395832000003</c:v>
                </c:pt>
                <c:pt idx="47">
                  <c:v>59.450992122999999</c:v>
                </c:pt>
                <c:pt idx="48">
                  <c:v>56.812353025</c:v>
                </c:pt>
                <c:pt idx="49">
                  <c:v>56.772056902999999</c:v>
                </c:pt>
                <c:pt idx="50">
                  <c:v>58.518165556</c:v>
                </c:pt>
                <c:pt idx="51">
                  <c:v>59.116218787999998</c:v>
                </c:pt>
                <c:pt idx="52">
                  <c:v>57.848129761000003</c:v>
                </c:pt>
                <c:pt idx="53">
                  <c:v>58.156935506000003</c:v>
                </c:pt>
                <c:pt idx="54">
                  <c:v>58.232714301000001</c:v>
                </c:pt>
                <c:pt idx="55">
                  <c:v>58.750112887</c:v>
                </c:pt>
                <c:pt idx="56">
                  <c:v>59.649882288999997</c:v>
                </c:pt>
                <c:pt idx="57">
                  <c:v>58.978787107999999</c:v>
                </c:pt>
                <c:pt idx="58">
                  <c:v>57.454395832000003</c:v>
                </c:pt>
                <c:pt idx="59">
                  <c:v>59.450992122999999</c:v>
                </c:pt>
                <c:pt idx="60">
                  <c:v>56.812353025</c:v>
                </c:pt>
                <c:pt idx="61">
                  <c:v>56.772056902999999</c:v>
                </c:pt>
                <c:pt idx="62">
                  <c:v>58.518165556</c:v>
                </c:pt>
                <c:pt idx="63">
                  <c:v>59.116218787999998</c:v>
                </c:pt>
                <c:pt idx="64">
                  <c:v>57.848129761000003</c:v>
                </c:pt>
                <c:pt idx="65">
                  <c:v>58.156935506000003</c:v>
                </c:pt>
                <c:pt idx="66">
                  <c:v>58.232714301000001</c:v>
                </c:pt>
                <c:pt idx="67">
                  <c:v>58.750112887</c:v>
                </c:pt>
                <c:pt idx="68">
                  <c:v>59.649882288999997</c:v>
                </c:pt>
                <c:pt idx="69">
                  <c:v>58.978787107999999</c:v>
                </c:pt>
                <c:pt idx="70">
                  <c:v>57.454395832000003</c:v>
                </c:pt>
                <c:pt idx="71">
                  <c:v>59.450992122999999</c:v>
                </c:pt>
                <c:pt idx="72">
                  <c:v>56.812353025</c:v>
                </c:pt>
                <c:pt idx="73">
                  <c:v>56.772056902999999</c:v>
                </c:pt>
                <c:pt idx="74">
                  <c:v>58.518165556</c:v>
                </c:pt>
                <c:pt idx="75">
                  <c:v>59.116218787999998</c:v>
                </c:pt>
                <c:pt idx="76">
                  <c:v>57.848129761000003</c:v>
                </c:pt>
                <c:pt idx="77">
                  <c:v>58.156935506000003</c:v>
                </c:pt>
                <c:pt idx="78">
                  <c:v>58.232714301000001</c:v>
                </c:pt>
                <c:pt idx="79">
                  <c:v>58.750112887</c:v>
                </c:pt>
                <c:pt idx="80">
                  <c:v>59.649882288999997</c:v>
                </c:pt>
                <c:pt idx="81">
                  <c:v>58.978787107999999</c:v>
                </c:pt>
                <c:pt idx="82">
                  <c:v>57.454395832000003</c:v>
                </c:pt>
                <c:pt idx="83">
                  <c:v>59.450992122999999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4B-47EA-88BA-85D6641B2F0B}"/>
            </c:ext>
          </c:extLst>
        </c:ser>
        <c:ser>
          <c:idx val="2"/>
          <c:order val="2"/>
          <c:tx>
            <c:v>Normal range</c:v>
          </c:tx>
          <c:spPr>
            <a:solidFill>
              <a:schemeClr val="bg2">
                <a:lumMod val="20000"/>
                <a:lumOff val="80000"/>
                <a:alpha val="80000"/>
              </a:schemeClr>
            </a:solidFill>
            <a:ln>
              <a:solidFill>
                <a:schemeClr val="bg2">
                  <a:lumMod val="20000"/>
                  <a:lumOff val="80000"/>
                </a:schemeClr>
              </a:solidFill>
            </a:ln>
          </c:spPr>
          <c:cat>
            <c:numRef>
              <c:f>'9'!$A$29:$A$112</c:f>
              <c:numCache>
                <c:formatCode>mmm\ yyyy</c:formatCode>
                <c:ptCount val="84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  <c:pt idx="58">
                  <c:v>45231</c:v>
                </c:pt>
                <c:pt idx="59">
                  <c:v>45261</c:v>
                </c:pt>
                <c:pt idx="60">
                  <c:v>45292</c:v>
                </c:pt>
                <c:pt idx="61">
                  <c:v>45323</c:v>
                </c:pt>
                <c:pt idx="62">
                  <c:v>45352</c:v>
                </c:pt>
                <c:pt idx="63">
                  <c:v>45383</c:v>
                </c:pt>
                <c:pt idx="64">
                  <c:v>45413</c:v>
                </c:pt>
                <c:pt idx="65">
                  <c:v>45444</c:v>
                </c:pt>
                <c:pt idx="66">
                  <c:v>45474</c:v>
                </c:pt>
                <c:pt idx="67">
                  <c:v>45505</c:v>
                </c:pt>
                <c:pt idx="68">
                  <c:v>45536</c:v>
                </c:pt>
                <c:pt idx="69">
                  <c:v>45566</c:v>
                </c:pt>
                <c:pt idx="70">
                  <c:v>45597</c:v>
                </c:pt>
                <c:pt idx="71">
                  <c:v>45627</c:v>
                </c:pt>
                <c:pt idx="72">
                  <c:v>45658</c:v>
                </c:pt>
                <c:pt idx="73">
                  <c:v>45689</c:v>
                </c:pt>
                <c:pt idx="74">
                  <c:v>45717</c:v>
                </c:pt>
                <c:pt idx="75">
                  <c:v>45748</c:v>
                </c:pt>
                <c:pt idx="76">
                  <c:v>45778</c:v>
                </c:pt>
                <c:pt idx="77">
                  <c:v>45809</c:v>
                </c:pt>
                <c:pt idx="78">
                  <c:v>45839</c:v>
                </c:pt>
                <c:pt idx="79">
                  <c:v>45870</c:v>
                </c:pt>
                <c:pt idx="80">
                  <c:v>45901</c:v>
                </c:pt>
                <c:pt idx="81">
                  <c:v>45931</c:v>
                </c:pt>
                <c:pt idx="82">
                  <c:v>45962</c:v>
                </c:pt>
                <c:pt idx="83">
                  <c:v>45992</c:v>
                </c:pt>
              </c:numCache>
            </c:numRef>
          </c:cat>
          <c:val>
            <c:numRef>
              <c:f>'9'!$E$29:$E$112</c:f>
              <c:numCache>
                <c:formatCode>0</c:formatCode>
                <c:ptCount val="84"/>
                <c:pt idx="0">
                  <c:v>15.504108695999996</c:v>
                </c:pt>
                <c:pt idx="1">
                  <c:v>11.293144540999997</c:v>
                </c:pt>
                <c:pt idx="2">
                  <c:v>26.142608989999999</c:v>
                </c:pt>
                <c:pt idx="3">
                  <c:v>24.730664232999999</c:v>
                </c:pt>
                <c:pt idx="4">
                  <c:v>21.444647717999992</c:v>
                </c:pt>
                <c:pt idx="5">
                  <c:v>17.67257145899999</c:v>
                </c:pt>
                <c:pt idx="6">
                  <c:v>18.428137413000002</c:v>
                </c:pt>
                <c:pt idx="7">
                  <c:v>16.296609383999993</c:v>
                </c:pt>
                <c:pt idx="8">
                  <c:v>14.540494305000003</c:v>
                </c:pt>
                <c:pt idx="9">
                  <c:v>13.804115889999999</c:v>
                </c:pt>
                <c:pt idx="10">
                  <c:v>14.335610170999999</c:v>
                </c:pt>
                <c:pt idx="11">
                  <c:v>12.848323263000005</c:v>
                </c:pt>
                <c:pt idx="12">
                  <c:v>15.504108695999996</c:v>
                </c:pt>
                <c:pt idx="13">
                  <c:v>11.293144540999997</c:v>
                </c:pt>
                <c:pt idx="14">
                  <c:v>26.142608989999999</c:v>
                </c:pt>
                <c:pt idx="15">
                  <c:v>24.730664232999999</c:v>
                </c:pt>
                <c:pt idx="16">
                  <c:v>21.444647717999992</c:v>
                </c:pt>
                <c:pt idx="17">
                  <c:v>17.67257145899999</c:v>
                </c:pt>
                <c:pt idx="18">
                  <c:v>18.428137413000002</c:v>
                </c:pt>
                <c:pt idx="19">
                  <c:v>16.296609383999993</c:v>
                </c:pt>
                <c:pt idx="20">
                  <c:v>14.540494305000003</c:v>
                </c:pt>
                <c:pt idx="21">
                  <c:v>13.804115889999999</c:v>
                </c:pt>
                <c:pt idx="22">
                  <c:v>14.335610170999999</c:v>
                </c:pt>
                <c:pt idx="23">
                  <c:v>12.848323263000005</c:v>
                </c:pt>
                <c:pt idx="24">
                  <c:v>15.504108695999996</c:v>
                </c:pt>
                <c:pt idx="25">
                  <c:v>11.293144540999997</c:v>
                </c:pt>
                <c:pt idx="26">
                  <c:v>26.142608989999999</c:v>
                </c:pt>
                <c:pt idx="27">
                  <c:v>24.730664232999999</c:v>
                </c:pt>
                <c:pt idx="28">
                  <c:v>21.444647717999992</c:v>
                </c:pt>
                <c:pt idx="29">
                  <c:v>17.67257145899999</c:v>
                </c:pt>
                <c:pt idx="30">
                  <c:v>18.428137413000002</c:v>
                </c:pt>
                <c:pt idx="31">
                  <c:v>16.296609383999993</c:v>
                </c:pt>
                <c:pt idx="32">
                  <c:v>14.540494305000003</c:v>
                </c:pt>
                <c:pt idx="33">
                  <c:v>13.804115889999999</c:v>
                </c:pt>
                <c:pt idx="34">
                  <c:v>14.335610170999999</c:v>
                </c:pt>
                <c:pt idx="35">
                  <c:v>12.848323263000005</c:v>
                </c:pt>
                <c:pt idx="36">
                  <c:v>15.504108695999996</c:v>
                </c:pt>
                <c:pt idx="37">
                  <c:v>11.293144540999997</c:v>
                </c:pt>
                <c:pt idx="38">
                  <c:v>26.142608989999999</c:v>
                </c:pt>
                <c:pt idx="39">
                  <c:v>24.730664232999999</c:v>
                </c:pt>
                <c:pt idx="40">
                  <c:v>21.444647717999992</c:v>
                </c:pt>
                <c:pt idx="41">
                  <c:v>17.67257145899999</c:v>
                </c:pt>
                <c:pt idx="42">
                  <c:v>18.428137413000002</c:v>
                </c:pt>
                <c:pt idx="43">
                  <c:v>16.296609383999993</c:v>
                </c:pt>
                <c:pt idx="44">
                  <c:v>14.540494305000003</c:v>
                </c:pt>
                <c:pt idx="45">
                  <c:v>13.804115889999999</c:v>
                </c:pt>
                <c:pt idx="46">
                  <c:v>14.335610170999999</c:v>
                </c:pt>
                <c:pt idx="47">
                  <c:v>12.848323263000005</c:v>
                </c:pt>
                <c:pt idx="48">
                  <c:v>15.504108695999996</c:v>
                </c:pt>
                <c:pt idx="49">
                  <c:v>11.293144540999997</c:v>
                </c:pt>
                <c:pt idx="50">
                  <c:v>26.142608989999999</c:v>
                </c:pt>
                <c:pt idx="51">
                  <c:v>24.730664232999999</c:v>
                </c:pt>
                <c:pt idx="52">
                  <c:v>21.444647717999992</c:v>
                </c:pt>
                <c:pt idx="53">
                  <c:v>17.67257145899999</c:v>
                </c:pt>
                <c:pt idx="54">
                  <c:v>18.428137413000002</c:v>
                </c:pt>
                <c:pt idx="55">
                  <c:v>16.296609383999993</c:v>
                </c:pt>
                <c:pt idx="56">
                  <c:v>14.540494305000003</c:v>
                </c:pt>
                <c:pt idx="57">
                  <c:v>13.804115889999999</c:v>
                </c:pt>
                <c:pt idx="58">
                  <c:v>14.335610170999999</c:v>
                </c:pt>
                <c:pt idx="59">
                  <c:v>12.848323263000005</c:v>
                </c:pt>
                <c:pt idx="60">
                  <c:v>15.504108695999996</c:v>
                </c:pt>
                <c:pt idx="61">
                  <c:v>11.293144540999997</c:v>
                </c:pt>
                <c:pt idx="62">
                  <c:v>26.142608989999999</c:v>
                </c:pt>
                <c:pt idx="63">
                  <c:v>24.730664232999999</c:v>
                </c:pt>
                <c:pt idx="64">
                  <c:v>21.444647717999992</c:v>
                </c:pt>
                <c:pt idx="65">
                  <c:v>17.67257145899999</c:v>
                </c:pt>
                <c:pt idx="66">
                  <c:v>18.428137413000002</c:v>
                </c:pt>
                <c:pt idx="67">
                  <c:v>16.296609383999993</c:v>
                </c:pt>
                <c:pt idx="68">
                  <c:v>14.540494305000003</c:v>
                </c:pt>
                <c:pt idx="69">
                  <c:v>13.804115889999999</c:v>
                </c:pt>
                <c:pt idx="70">
                  <c:v>14.335610170999999</c:v>
                </c:pt>
                <c:pt idx="71">
                  <c:v>12.848323263000005</c:v>
                </c:pt>
                <c:pt idx="72">
                  <c:v>15.504108695999996</c:v>
                </c:pt>
                <c:pt idx="73">
                  <c:v>11.293144540999997</c:v>
                </c:pt>
                <c:pt idx="74">
                  <c:v>26.142608989999999</c:v>
                </c:pt>
                <c:pt idx="75">
                  <c:v>24.730664232999999</c:v>
                </c:pt>
                <c:pt idx="76">
                  <c:v>21.444647717999992</c:v>
                </c:pt>
                <c:pt idx="77">
                  <c:v>17.67257145899999</c:v>
                </c:pt>
                <c:pt idx="78">
                  <c:v>18.428137413000002</c:v>
                </c:pt>
                <c:pt idx="79">
                  <c:v>16.296609383999993</c:v>
                </c:pt>
                <c:pt idx="80">
                  <c:v>14.540494305000003</c:v>
                </c:pt>
                <c:pt idx="81">
                  <c:v>13.804115889999999</c:v>
                </c:pt>
                <c:pt idx="82">
                  <c:v>14.335610170999999</c:v>
                </c:pt>
                <c:pt idx="83">
                  <c:v>12.848323263000005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4B-47EA-88BA-85D6641B2F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982743328"/>
        <c:axId val="-982730272"/>
      </c:areaChart>
      <c:lineChart>
        <c:grouping val="standard"/>
        <c:varyColors val="0"/>
        <c:ser>
          <c:idx val="0"/>
          <c:order val="0"/>
          <c:tx>
            <c:v>OECD commercial crude oil stocks</c:v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'9'!$A$29:$A$112</c:f>
              <c:numCache>
                <c:formatCode>mmm\ yyyy</c:formatCode>
                <c:ptCount val="84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  <c:pt idx="58">
                  <c:v>45231</c:v>
                </c:pt>
                <c:pt idx="59">
                  <c:v>45261</c:v>
                </c:pt>
                <c:pt idx="60">
                  <c:v>45292</c:v>
                </c:pt>
                <c:pt idx="61">
                  <c:v>45323</c:v>
                </c:pt>
                <c:pt idx="62">
                  <c:v>45352</c:v>
                </c:pt>
                <c:pt idx="63">
                  <c:v>45383</c:v>
                </c:pt>
                <c:pt idx="64">
                  <c:v>45413</c:v>
                </c:pt>
                <c:pt idx="65">
                  <c:v>45444</c:v>
                </c:pt>
                <c:pt idx="66">
                  <c:v>45474</c:v>
                </c:pt>
                <c:pt idx="67">
                  <c:v>45505</c:v>
                </c:pt>
                <c:pt idx="68">
                  <c:v>45536</c:v>
                </c:pt>
                <c:pt idx="69">
                  <c:v>45566</c:v>
                </c:pt>
                <c:pt idx="70">
                  <c:v>45597</c:v>
                </c:pt>
                <c:pt idx="71">
                  <c:v>45627</c:v>
                </c:pt>
                <c:pt idx="72">
                  <c:v>45658</c:v>
                </c:pt>
                <c:pt idx="73">
                  <c:v>45689</c:v>
                </c:pt>
                <c:pt idx="74">
                  <c:v>45717</c:v>
                </c:pt>
                <c:pt idx="75">
                  <c:v>45748</c:v>
                </c:pt>
                <c:pt idx="76">
                  <c:v>45778</c:v>
                </c:pt>
                <c:pt idx="77">
                  <c:v>45809</c:v>
                </c:pt>
                <c:pt idx="78">
                  <c:v>45839</c:v>
                </c:pt>
                <c:pt idx="79">
                  <c:v>45870</c:v>
                </c:pt>
                <c:pt idx="80">
                  <c:v>45901</c:v>
                </c:pt>
                <c:pt idx="81">
                  <c:v>45931</c:v>
                </c:pt>
                <c:pt idx="82">
                  <c:v>45962</c:v>
                </c:pt>
                <c:pt idx="83">
                  <c:v>45992</c:v>
                </c:pt>
              </c:numCache>
            </c:numRef>
          </c:cat>
          <c:val>
            <c:numRef>
              <c:f>'9'!$B$29:$B$112</c:f>
              <c:numCache>
                <c:formatCode>0.0</c:formatCode>
                <c:ptCount val="84"/>
                <c:pt idx="0">
                  <c:v>59.242813908999999</c:v>
                </c:pt>
                <c:pt idx="1">
                  <c:v>61.038365517999999</c:v>
                </c:pt>
                <c:pt idx="2">
                  <c:v>60.075824445000002</c:v>
                </c:pt>
                <c:pt idx="3">
                  <c:v>61.234678950999999</c:v>
                </c:pt>
                <c:pt idx="4">
                  <c:v>61.323889571999999</c:v>
                </c:pt>
                <c:pt idx="5">
                  <c:v>60.081163044999997</c:v>
                </c:pt>
                <c:pt idx="6">
                  <c:v>60.207836331000003</c:v>
                </c:pt>
                <c:pt idx="7">
                  <c:v>62.483204491000002</c:v>
                </c:pt>
                <c:pt idx="8">
                  <c:v>61.319801853000001</c:v>
                </c:pt>
                <c:pt idx="9">
                  <c:v>60.176732000000001</c:v>
                </c:pt>
                <c:pt idx="10">
                  <c:v>60.429947648999999</c:v>
                </c:pt>
                <c:pt idx="11">
                  <c:v>62.594106601</c:v>
                </c:pt>
                <c:pt idx="12">
                  <c:v>61.667646015999999</c:v>
                </c:pt>
                <c:pt idx="13">
                  <c:v>66.554268000999997</c:v>
                </c:pt>
                <c:pt idx="14">
                  <c:v>84.660774545999999</c:v>
                </c:pt>
                <c:pt idx="15">
                  <c:v>83.846883020999996</c:v>
                </c:pt>
                <c:pt idx="16">
                  <c:v>79.292777478999994</c:v>
                </c:pt>
                <c:pt idx="17">
                  <c:v>75.829506964999993</c:v>
                </c:pt>
                <c:pt idx="18">
                  <c:v>76.660851714000003</c:v>
                </c:pt>
                <c:pt idx="19">
                  <c:v>75.046722270999993</c:v>
                </c:pt>
                <c:pt idx="20">
                  <c:v>74.190376594</c:v>
                </c:pt>
                <c:pt idx="21">
                  <c:v>72.782902997999997</c:v>
                </c:pt>
                <c:pt idx="22">
                  <c:v>71.790006003000002</c:v>
                </c:pt>
                <c:pt idx="23">
                  <c:v>72.299315386000004</c:v>
                </c:pt>
                <c:pt idx="24">
                  <c:v>72.316461720999996</c:v>
                </c:pt>
                <c:pt idx="25">
                  <c:v>68.065201443999996</c:v>
                </c:pt>
                <c:pt idx="26">
                  <c:v>67.339809518999999</c:v>
                </c:pt>
                <c:pt idx="27">
                  <c:v>67.420536216000002</c:v>
                </c:pt>
                <c:pt idx="28">
                  <c:v>64.439037209000006</c:v>
                </c:pt>
                <c:pt idx="29">
                  <c:v>63.068990681999999</c:v>
                </c:pt>
                <c:pt idx="30">
                  <c:v>62.338462274000001</c:v>
                </c:pt>
                <c:pt idx="31">
                  <c:v>61.148493221000003</c:v>
                </c:pt>
                <c:pt idx="32">
                  <c:v>59.649882288999997</c:v>
                </c:pt>
                <c:pt idx="33">
                  <c:v>58.978787107999999</c:v>
                </c:pt>
                <c:pt idx="34">
                  <c:v>57.454395832000003</c:v>
                </c:pt>
                <c:pt idx="35">
                  <c:v>59.450992122999999</c:v>
                </c:pt>
                <c:pt idx="36">
                  <c:v>56.812353025</c:v>
                </c:pt>
                <c:pt idx="37">
                  <c:v>56.772056902999999</c:v>
                </c:pt>
                <c:pt idx="38">
                  <c:v>58.518165556</c:v>
                </c:pt>
                <c:pt idx="39">
                  <c:v>59.116218787999998</c:v>
                </c:pt>
                <c:pt idx="40">
                  <c:v>57.848129761000003</c:v>
                </c:pt>
                <c:pt idx="41">
                  <c:v>58.156935506000003</c:v>
                </c:pt>
                <c:pt idx="42">
                  <c:v>58.232714301000001</c:v>
                </c:pt>
                <c:pt idx="43">
                  <c:v>58.750112887</c:v>
                </c:pt>
                <c:pt idx="44">
                  <c:v>60.838572175000003</c:v>
                </c:pt>
                <c:pt idx="45">
                  <c:v>60.166622377000003</c:v>
                </c:pt>
                <c:pt idx="46">
                  <c:v>60.373462783000001</c:v>
                </c:pt>
                <c:pt idx="47">
                  <c:v>63.106267805999998</c:v>
                </c:pt>
                <c:pt idx="48">
                  <c:v>61.187866776</c:v>
                </c:pt>
                <c:pt idx="49">
                  <c:v>61.104366825</c:v>
                </c:pt>
                <c:pt idx="50">
                  <c:v>61.488277382</c:v>
                </c:pt>
                <c:pt idx="51">
                  <c:v>61.295315039999998</c:v>
                </c:pt>
                <c:pt idx="52">
                  <c:v>60.229232779</c:v>
                </c:pt>
                <c:pt idx="53">
                  <c:v>60.617512296999998</c:v>
                </c:pt>
                <c:pt idx="54">
                  <c:v>60.410304963000002</c:v>
                </c:pt>
                <c:pt idx="55">
                  <c:v>61.511534771000001</c:v>
                </c:pt>
                <c:pt idx="56">
                  <c:v>60.947607625000003</c:v>
                </c:pt>
                <c:pt idx="57">
                  <c:v>60.057315342999999</c:v>
                </c:pt>
                <c:pt idx="58">
                  <c:v>60.801685513999999</c:v>
                </c:pt>
                <c:pt idx="59">
                  <c:v>62.334036251999997</c:v>
                </c:pt>
                <c:pt idx="60">
                  <c:v>59.741454380999997</c:v>
                </c:pt>
                <c:pt idx="61">
                  <c:v>60.221890694999999</c:v>
                </c:pt>
                <c:pt idx="62">
                  <c:v>61.126179495000002</c:v>
                </c:pt>
                <c:pt idx="63">
                  <c:v>61.294577214</c:v>
                </c:pt>
                <c:pt idx="64">
                  <c:v>60.088929985</c:v>
                </c:pt>
                <c:pt idx="65">
                  <c:v>59.614814993000003</c:v>
                </c:pt>
                <c:pt idx="66">
                  <c:v>59.072825778000002</c:v>
                </c:pt>
                <c:pt idx="67">
                  <c:v>59.751519815000002</c:v>
                </c:pt>
                <c:pt idx="68">
                  <c:v>59.494083836999998</c:v>
                </c:pt>
                <c:pt idx="69">
                  <c:v>59.781985986000002</c:v>
                </c:pt>
                <c:pt idx="70">
                  <c:v>59.228253838999997</c:v>
                </c:pt>
                <c:pt idx="71">
                  <c:v>60.982236614999998</c:v>
                </c:pt>
                <c:pt idx="72">
                  <c:v>59.385164963999998</c:v>
                </c:pt>
                <c:pt idx="73">
                  <c:v>59.548083466999998</c:v>
                </c:pt>
                <c:pt idx="74">
                  <c:v>60.338949479</c:v>
                </c:pt>
                <c:pt idx="75">
                  <c:v>61.200198592</c:v>
                </c:pt>
                <c:pt idx="76">
                  <c:v>60.414517330000002</c:v>
                </c:pt>
                <c:pt idx="77">
                  <c:v>60.282969231000003</c:v>
                </c:pt>
                <c:pt idx="78">
                  <c:v>60.073719208</c:v>
                </c:pt>
                <c:pt idx="79">
                  <c:v>60.689768518000001</c:v>
                </c:pt>
                <c:pt idx="80">
                  <c:v>60.597050230000001</c:v>
                </c:pt>
                <c:pt idx="81">
                  <c:v>61.037786441999998</c:v>
                </c:pt>
                <c:pt idx="82">
                  <c:v>60.352352728</c:v>
                </c:pt>
                <c:pt idx="83">
                  <c:v>62.106335504999997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74B-47EA-88BA-85D6641B2F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82743328"/>
        <c:axId val="-982730272"/>
      </c:lineChart>
      <c:scatterChart>
        <c:scatterStyle val="lineMarker"/>
        <c:varyColors val="0"/>
        <c:ser>
          <c:idx val="3"/>
          <c:order val="3"/>
          <c:tx>
            <c:strRef>
              <c:f>'9'!$B$116</c:f>
              <c:strCache>
                <c:ptCount val="1"/>
                <c:pt idx="0">
                  <c:v>forecast</c:v>
                </c:pt>
              </c:strCache>
            </c:strRef>
          </c:tx>
          <c:spPr>
            <a:ln w="9525" cap="flat">
              <a:solidFill>
                <a:schemeClr val="bg1">
                  <a:lumMod val="65000"/>
                </a:schemeClr>
              </a:solidFill>
              <a:prstDash val="lg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74B-47EA-88BA-85D6641B2F0B}"/>
                </c:ext>
              </c:extLst>
            </c:dLbl>
            <c:dLbl>
              <c:idx val="1"/>
              <c:layout>
                <c:manualLayout>
                  <c:x val="-2.5282815257848868E-3"/>
                  <c:y val="0.41251391625523504"/>
                </c:manualLayout>
              </c:layout>
              <c:dLblPos val="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74B-47EA-88BA-85D6641B2F0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aseline="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'9'!$A$117:$A$118</c:f>
              <c:numCache>
                <c:formatCode>0</c:formatCode>
                <c:ptCount val="2"/>
                <c:pt idx="0">
                  <c:v>64</c:v>
                </c:pt>
                <c:pt idx="1">
                  <c:v>64</c:v>
                </c:pt>
              </c:numCache>
            </c:numRef>
          </c:xVal>
          <c:yVal>
            <c:numRef>
              <c:f>'9'!$B$117:$B$118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774B-47EA-88BA-85D6641B2F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982739520"/>
        <c:axId val="-982756928"/>
      </c:scatterChart>
      <c:dateAx>
        <c:axId val="-982743328"/>
        <c:scaling>
          <c:orientation val="minMax"/>
        </c:scaling>
        <c:delete val="0"/>
        <c:axPos val="b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mmm\ yyyy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/>
          <a:lstStyle/>
          <a:p>
            <a:pPr>
              <a:defRPr baseline="0"/>
            </a:pPr>
            <a:endParaRPr lang="en-US"/>
          </a:p>
        </c:txPr>
        <c:crossAx val="-982730272"/>
        <c:crosses val="autoZero"/>
        <c:auto val="0"/>
        <c:lblOffset val="100"/>
        <c:baseTimeUnit val="months"/>
        <c:majorUnit val="12"/>
        <c:majorTimeUnit val="months"/>
        <c:minorUnit val="1"/>
        <c:minorTimeUnit val="months"/>
      </c:dateAx>
      <c:valAx>
        <c:axId val="-982730272"/>
        <c:scaling>
          <c:orientation val="minMax"/>
          <c:max val="100"/>
          <c:min val="3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0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/>
            </a:pPr>
            <a:endParaRPr lang="en-US"/>
          </a:p>
        </c:txPr>
        <c:crossAx val="-982743328"/>
        <c:crosses val="autoZero"/>
        <c:crossBetween val="between"/>
      </c:valAx>
      <c:valAx>
        <c:axId val="-982739520"/>
        <c:scaling>
          <c:orientation val="minMax"/>
          <c:max val="84"/>
          <c:min val="0"/>
        </c:scaling>
        <c:delete val="0"/>
        <c:axPos val="t"/>
        <c:numFmt formatCode="0" sourceLinked="1"/>
        <c:majorTickMark val="none"/>
        <c:minorTickMark val="none"/>
        <c:tickLblPos val="none"/>
        <c:spPr>
          <a:ln>
            <a:noFill/>
          </a:ln>
        </c:spPr>
        <c:crossAx val="-982756928"/>
        <c:crosses val="max"/>
        <c:crossBetween val="midCat"/>
      </c:valAx>
      <c:valAx>
        <c:axId val="-982756928"/>
        <c:scaling>
          <c:orientation val="minMax"/>
          <c:max val="1"/>
          <c:min val="0"/>
        </c:scaling>
        <c:delete val="0"/>
        <c:axPos val="r"/>
        <c:numFmt formatCode="General" sourceLinked="1"/>
        <c:majorTickMark val="none"/>
        <c:minorTickMark val="none"/>
        <c:tickLblPos val="none"/>
        <c:spPr>
          <a:ln>
            <a:noFill/>
          </a:ln>
        </c:spPr>
        <c:crossAx val="-982739520"/>
        <c:crosses val="max"/>
        <c:crossBetween val="midCat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000">
          <a:latin typeface="Arial" pitchFamily="34" charset="0"/>
          <a:cs typeface="Arial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 orientation="landscape"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/>
            </a:pPr>
            <a:r>
              <a:rPr lang="en-US" sz="1000" b="1">
                <a:effectLst/>
              </a:rPr>
              <a:t>Estimated unplanned liquid</a:t>
            </a:r>
            <a:r>
              <a:rPr lang="en-US" sz="1000" b="1" baseline="0">
                <a:effectLst/>
              </a:rPr>
              <a:t> fuels production outages among OPEC and non-OPEC producers </a:t>
            </a:r>
            <a:endParaRPr lang="en-US" sz="1000">
              <a:effectLst/>
            </a:endParaRPr>
          </a:p>
          <a:p>
            <a:pPr algn="l">
              <a:defRPr/>
            </a:pPr>
            <a:r>
              <a:rPr lang="en-US" sz="1000" b="0" baseline="0">
                <a:effectLst/>
              </a:rPr>
              <a:t>million barrels per day</a:t>
            </a:r>
            <a:endParaRPr lang="en-US" sz="1000" b="0">
              <a:effectLst/>
            </a:endParaRPr>
          </a:p>
        </c:rich>
      </c:tx>
      <c:layout>
        <c:manualLayout>
          <c:xMode val="edge"/>
          <c:yMode val="edge"/>
          <c:x val="2.6086140274132402E-2"/>
          <c:y val="1.174634704466180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5370188101487314E-2"/>
          <c:y val="0.17846285864115619"/>
          <c:w val="0.74249052201808097"/>
          <c:h val="0.62410672429821146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'10'!$C$27</c:f>
              <c:strCache>
                <c:ptCount val="1"/>
                <c:pt idx="0">
                  <c:v>Libya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'10'!$A$28:$A$63</c:f>
              <c:numCache>
                <c:formatCode>mmm\ yyyy</c:formatCode>
                <c:ptCount val="36"/>
                <c:pt idx="0">
                  <c:v>44562</c:v>
                </c:pt>
                <c:pt idx="1">
                  <c:v>44593</c:v>
                </c:pt>
                <c:pt idx="2">
                  <c:v>44621</c:v>
                </c:pt>
                <c:pt idx="3">
                  <c:v>44652</c:v>
                </c:pt>
                <c:pt idx="4">
                  <c:v>44682</c:v>
                </c:pt>
                <c:pt idx="5">
                  <c:v>44713</c:v>
                </c:pt>
                <c:pt idx="6">
                  <c:v>44743</c:v>
                </c:pt>
                <c:pt idx="7">
                  <c:v>44774</c:v>
                </c:pt>
                <c:pt idx="8">
                  <c:v>44805</c:v>
                </c:pt>
                <c:pt idx="9">
                  <c:v>44835</c:v>
                </c:pt>
                <c:pt idx="10">
                  <c:v>44866</c:v>
                </c:pt>
                <c:pt idx="11">
                  <c:v>44896</c:v>
                </c:pt>
                <c:pt idx="12">
                  <c:v>44927</c:v>
                </c:pt>
                <c:pt idx="13">
                  <c:v>44958</c:v>
                </c:pt>
                <c:pt idx="14">
                  <c:v>44986</c:v>
                </c:pt>
                <c:pt idx="15">
                  <c:v>45017</c:v>
                </c:pt>
                <c:pt idx="16">
                  <c:v>45047</c:v>
                </c:pt>
                <c:pt idx="17">
                  <c:v>45078</c:v>
                </c:pt>
                <c:pt idx="18">
                  <c:v>45108</c:v>
                </c:pt>
                <c:pt idx="19">
                  <c:v>45139</c:v>
                </c:pt>
                <c:pt idx="20">
                  <c:v>45170</c:v>
                </c:pt>
                <c:pt idx="21">
                  <c:v>45200</c:v>
                </c:pt>
                <c:pt idx="22">
                  <c:v>45231</c:v>
                </c:pt>
                <c:pt idx="23">
                  <c:v>45261</c:v>
                </c:pt>
                <c:pt idx="24">
                  <c:v>45292</c:v>
                </c:pt>
                <c:pt idx="25">
                  <c:v>45323</c:v>
                </c:pt>
                <c:pt idx="26">
                  <c:v>45352</c:v>
                </c:pt>
                <c:pt idx="27">
                  <c:v>45383</c:v>
                </c:pt>
                <c:pt idx="28">
                  <c:v>45413</c:v>
                </c:pt>
                <c:pt idx="29">
                  <c:v>45444</c:v>
                </c:pt>
                <c:pt idx="30">
                  <c:v>45474</c:v>
                </c:pt>
                <c:pt idx="31">
                  <c:v>45505</c:v>
                </c:pt>
                <c:pt idx="32">
                  <c:v>45536</c:v>
                </c:pt>
                <c:pt idx="33">
                  <c:v>45566</c:v>
                </c:pt>
                <c:pt idx="34">
                  <c:v>45597</c:v>
                </c:pt>
                <c:pt idx="35">
                  <c:v>45627</c:v>
                </c:pt>
              </c:numCache>
            </c:numRef>
          </c:cat>
          <c:val>
            <c:numRef>
              <c:f>'10'!$C$28:$C$63</c:f>
              <c:numCache>
                <c:formatCode>0.000</c:formatCode>
                <c:ptCount val="36"/>
                <c:pt idx="0">
                  <c:v>0.32</c:v>
                </c:pt>
                <c:pt idx="1">
                  <c:v>0.17</c:v>
                </c:pt>
                <c:pt idx="2">
                  <c:v>0.22</c:v>
                </c:pt>
                <c:pt idx="3">
                  <c:v>0.39</c:v>
                </c:pt>
                <c:pt idx="4">
                  <c:v>0.56999999999999995</c:v>
                </c:pt>
                <c:pt idx="5">
                  <c:v>0.65</c:v>
                </c:pt>
                <c:pt idx="6">
                  <c:v>0.7</c:v>
                </c:pt>
                <c:pt idx="7">
                  <c:v>0.18</c:v>
                </c:pt>
                <c:pt idx="8">
                  <c:v>0.15</c:v>
                </c:pt>
                <c:pt idx="9">
                  <c:v>0.14000000000000001</c:v>
                </c:pt>
                <c:pt idx="10">
                  <c:v>0.19</c:v>
                </c:pt>
                <c:pt idx="11">
                  <c:v>0.15</c:v>
                </c:pt>
                <c:pt idx="12">
                  <c:v>0.17</c:v>
                </c:pt>
                <c:pt idx="13">
                  <c:v>0.14000000000000001</c:v>
                </c:pt>
                <c:pt idx="14">
                  <c:v>0.16</c:v>
                </c:pt>
                <c:pt idx="15">
                  <c:v>0.16</c:v>
                </c:pt>
                <c:pt idx="16">
                  <c:v>0.15</c:v>
                </c:pt>
                <c:pt idx="17">
                  <c:v>0.15</c:v>
                </c:pt>
                <c:pt idx="18">
                  <c:v>0.17</c:v>
                </c:pt>
                <c:pt idx="19">
                  <c:v>0.14000000000000001</c:v>
                </c:pt>
                <c:pt idx="20">
                  <c:v>0.14000000000000001</c:v>
                </c:pt>
                <c:pt idx="21">
                  <c:v>0.15</c:v>
                </c:pt>
                <c:pt idx="22">
                  <c:v>0.11</c:v>
                </c:pt>
                <c:pt idx="23">
                  <c:v>0.13</c:v>
                </c:pt>
                <c:pt idx="24">
                  <c:v>0.28000000000000003</c:v>
                </c:pt>
                <c:pt idx="25">
                  <c:v>0.16</c:v>
                </c:pt>
                <c:pt idx="26">
                  <c:v>0.16</c:v>
                </c:pt>
                <c:pt idx="27">
                  <c:v>0.14000000000000001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F8-4F0C-9C24-99C10382D7C2}"/>
            </c:ext>
          </c:extLst>
        </c:ser>
        <c:ser>
          <c:idx val="2"/>
          <c:order val="1"/>
          <c:tx>
            <c:strRef>
              <c:f>'10'!$D$27</c:f>
              <c:strCache>
                <c:ptCount val="1"/>
                <c:pt idx="0">
                  <c:v>Nigeria</c:v>
                </c:pt>
              </c:strCache>
            </c:strRef>
          </c:tx>
          <c:spPr>
            <a:solidFill>
              <a:schemeClr val="accent3">
                <a:lumMod val="20000"/>
                <a:lumOff val="80000"/>
              </a:schemeClr>
            </a:solidFill>
          </c:spPr>
          <c:invertIfNegative val="0"/>
          <c:cat>
            <c:numRef>
              <c:f>'10'!$A$28:$A$63</c:f>
              <c:numCache>
                <c:formatCode>mmm\ yyyy</c:formatCode>
                <c:ptCount val="36"/>
                <c:pt idx="0">
                  <c:v>44562</c:v>
                </c:pt>
                <c:pt idx="1">
                  <c:v>44593</c:v>
                </c:pt>
                <c:pt idx="2">
                  <c:v>44621</c:v>
                </c:pt>
                <c:pt idx="3">
                  <c:v>44652</c:v>
                </c:pt>
                <c:pt idx="4">
                  <c:v>44682</c:v>
                </c:pt>
                <c:pt idx="5">
                  <c:v>44713</c:v>
                </c:pt>
                <c:pt idx="6">
                  <c:v>44743</c:v>
                </c:pt>
                <c:pt idx="7">
                  <c:v>44774</c:v>
                </c:pt>
                <c:pt idx="8">
                  <c:v>44805</c:v>
                </c:pt>
                <c:pt idx="9">
                  <c:v>44835</c:v>
                </c:pt>
                <c:pt idx="10">
                  <c:v>44866</c:v>
                </c:pt>
                <c:pt idx="11">
                  <c:v>44896</c:v>
                </c:pt>
                <c:pt idx="12">
                  <c:v>44927</c:v>
                </c:pt>
                <c:pt idx="13">
                  <c:v>44958</c:v>
                </c:pt>
                <c:pt idx="14">
                  <c:v>44986</c:v>
                </c:pt>
                <c:pt idx="15">
                  <c:v>45017</c:v>
                </c:pt>
                <c:pt idx="16">
                  <c:v>45047</c:v>
                </c:pt>
                <c:pt idx="17">
                  <c:v>45078</c:v>
                </c:pt>
                <c:pt idx="18">
                  <c:v>45108</c:v>
                </c:pt>
                <c:pt idx="19">
                  <c:v>45139</c:v>
                </c:pt>
                <c:pt idx="20">
                  <c:v>45170</c:v>
                </c:pt>
                <c:pt idx="21">
                  <c:v>45200</c:v>
                </c:pt>
                <c:pt idx="22">
                  <c:v>45231</c:v>
                </c:pt>
                <c:pt idx="23">
                  <c:v>45261</c:v>
                </c:pt>
                <c:pt idx="24">
                  <c:v>45292</c:v>
                </c:pt>
                <c:pt idx="25">
                  <c:v>45323</c:v>
                </c:pt>
                <c:pt idx="26">
                  <c:v>45352</c:v>
                </c:pt>
                <c:pt idx="27">
                  <c:v>45383</c:v>
                </c:pt>
                <c:pt idx="28">
                  <c:v>45413</c:v>
                </c:pt>
                <c:pt idx="29">
                  <c:v>45444</c:v>
                </c:pt>
                <c:pt idx="30">
                  <c:v>45474</c:v>
                </c:pt>
                <c:pt idx="31">
                  <c:v>45505</c:v>
                </c:pt>
                <c:pt idx="32">
                  <c:v>45536</c:v>
                </c:pt>
                <c:pt idx="33">
                  <c:v>45566</c:v>
                </c:pt>
                <c:pt idx="34">
                  <c:v>45597</c:v>
                </c:pt>
                <c:pt idx="35">
                  <c:v>45627</c:v>
                </c:pt>
              </c:numCache>
            </c:numRef>
          </c:cat>
          <c:val>
            <c:numRef>
              <c:f>'10'!$D$28:$D$63</c:f>
              <c:numCache>
                <c:formatCode>0.000</c:formatCode>
                <c:ptCount val="36"/>
                <c:pt idx="0">
                  <c:v>0.19</c:v>
                </c:pt>
                <c:pt idx="1">
                  <c:v>0.17</c:v>
                </c:pt>
                <c:pt idx="2">
                  <c:v>0.32500000000000001</c:v>
                </c:pt>
                <c:pt idx="3">
                  <c:v>0.32</c:v>
                </c:pt>
                <c:pt idx="4">
                  <c:v>0.38</c:v>
                </c:pt>
                <c:pt idx="5">
                  <c:v>0.37</c:v>
                </c:pt>
                <c:pt idx="6">
                  <c:v>0.53</c:v>
                </c:pt>
                <c:pt idx="7">
                  <c:v>0.63</c:v>
                </c:pt>
                <c:pt idx="8">
                  <c:v>0.57999999999999996</c:v>
                </c:pt>
                <c:pt idx="9">
                  <c:v>0.53</c:v>
                </c:pt>
                <c:pt idx="10">
                  <c:v>0.44</c:v>
                </c:pt>
                <c:pt idx="11">
                  <c:v>0.41</c:v>
                </c:pt>
                <c:pt idx="12">
                  <c:v>0.35</c:v>
                </c:pt>
                <c:pt idx="13">
                  <c:v>0.28999999999999998</c:v>
                </c:pt>
                <c:pt idx="14">
                  <c:v>0.3</c:v>
                </c:pt>
                <c:pt idx="15">
                  <c:v>0.49</c:v>
                </c:pt>
                <c:pt idx="16">
                  <c:v>0.28999999999999998</c:v>
                </c:pt>
                <c:pt idx="17">
                  <c:v>0.3</c:v>
                </c:pt>
                <c:pt idx="18">
                  <c:v>0.42</c:v>
                </c:pt>
                <c:pt idx="19">
                  <c:v>0.35</c:v>
                </c:pt>
                <c:pt idx="20">
                  <c:v>0.26</c:v>
                </c:pt>
                <c:pt idx="21">
                  <c:v>0.24</c:v>
                </c:pt>
                <c:pt idx="22">
                  <c:v>0.3</c:v>
                </c:pt>
                <c:pt idx="23">
                  <c:v>0.19</c:v>
                </c:pt>
                <c:pt idx="24">
                  <c:v>0.26</c:v>
                </c:pt>
                <c:pt idx="25">
                  <c:v>0.28999999999999998</c:v>
                </c:pt>
                <c:pt idx="26">
                  <c:v>0.26</c:v>
                </c:pt>
                <c:pt idx="27">
                  <c:v>0.34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9F8-4F0C-9C24-99C10382D7C2}"/>
            </c:ext>
          </c:extLst>
        </c:ser>
        <c:ser>
          <c:idx val="3"/>
          <c:order val="2"/>
          <c:tx>
            <c:strRef>
              <c:f>'10'!$E$27</c:f>
              <c:strCache>
                <c:ptCount val="1"/>
                <c:pt idx="0">
                  <c:v>Iraq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numRef>
              <c:f>'10'!$A$28:$A$63</c:f>
              <c:numCache>
                <c:formatCode>mmm\ yyyy</c:formatCode>
                <c:ptCount val="36"/>
                <c:pt idx="0">
                  <c:v>44562</c:v>
                </c:pt>
                <c:pt idx="1">
                  <c:v>44593</c:v>
                </c:pt>
                <c:pt idx="2">
                  <c:v>44621</c:v>
                </c:pt>
                <c:pt idx="3">
                  <c:v>44652</c:v>
                </c:pt>
                <c:pt idx="4">
                  <c:v>44682</c:v>
                </c:pt>
                <c:pt idx="5">
                  <c:v>44713</c:v>
                </c:pt>
                <c:pt idx="6">
                  <c:v>44743</c:v>
                </c:pt>
                <c:pt idx="7">
                  <c:v>44774</c:v>
                </c:pt>
                <c:pt idx="8">
                  <c:v>44805</c:v>
                </c:pt>
                <c:pt idx="9">
                  <c:v>44835</c:v>
                </c:pt>
                <c:pt idx="10">
                  <c:v>44866</c:v>
                </c:pt>
                <c:pt idx="11">
                  <c:v>44896</c:v>
                </c:pt>
                <c:pt idx="12">
                  <c:v>44927</c:v>
                </c:pt>
                <c:pt idx="13">
                  <c:v>44958</c:v>
                </c:pt>
                <c:pt idx="14">
                  <c:v>44986</c:v>
                </c:pt>
                <c:pt idx="15">
                  <c:v>45017</c:v>
                </c:pt>
                <c:pt idx="16">
                  <c:v>45047</c:v>
                </c:pt>
                <c:pt idx="17">
                  <c:v>45078</c:v>
                </c:pt>
                <c:pt idx="18">
                  <c:v>45108</c:v>
                </c:pt>
                <c:pt idx="19">
                  <c:v>45139</c:v>
                </c:pt>
                <c:pt idx="20">
                  <c:v>45170</c:v>
                </c:pt>
                <c:pt idx="21">
                  <c:v>45200</c:v>
                </c:pt>
                <c:pt idx="22">
                  <c:v>45231</c:v>
                </c:pt>
                <c:pt idx="23">
                  <c:v>45261</c:v>
                </c:pt>
                <c:pt idx="24">
                  <c:v>45292</c:v>
                </c:pt>
                <c:pt idx="25">
                  <c:v>45323</c:v>
                </c:pt>
                <c:pt idx="26">
                  <c:v>45352</c:v>
                </c:pt>
                <c:pt idx="27">
                  <c:v>45383</c:v>
                </c:pt>
                <c:pt idx="28">
                  <c:v>45413</c:v>
                </c:pt>
                <c:pt idx="29">
                  <c:v>45444</c:v>
                </c:pt>
                <c:pt idx="30">
                  <c:v>45474</c:v>
                </c:pt>
                <c:pt idx="31">
                  <c:v>45505</c:v>
                </c:pt>
                <c:pt idx="32">
                  <c:v>45536</c:v>
                </c:pt>
                <c:pt idx="33">
                  <c:v>45566</c:v>
                </c:pt>
                <c:pt idx="34">
                  <c:v>45597</c:v>
                </c:pt>
                <c:pt idx="35">
                  <c:v>45627</c:v>
                </c:pt>
              </c:numCache>
            </c:numRef>
          </c:cat>
          <c:val>
            <c:numRef>
              <c:f>'10'!$E$28:$E$63</c:f>
              <c:numCache>
                <c:formatCode>0.000</c:formatCode>
                <c:ptCount val="36"/>
                <c:pt idx="0">
                  <c:v>0</c:v>
                </c:pt>
                <c:pt idx="1">
                  <c:v>8.0000000000000002E-3</c:v>
                </c:pt>
                <c:pt idx="2">
                  <c:v>6.0000000000000001E-3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6.336E-2</c:v>
                </c:pt>
                <c:pt idx="15">
                  <c:v>0.36975000000000002</c:v>
                </c:pt>
                <c:pt idx="16">
                  <c:v>0.36975000000000002</c:v>
                </c:pt>
                <c:pt idx="17">
                  <c:v>0.36975000000000002</c:v>
                </c:pt>
                <c:pt idx="18">
                  <c:v>0.36975000000000002</c:v>
                </c:pt>
                <c:pt idx="19">
                  <c:v>0.36975000000000002</c:v>
                </c:pt>
                <c:pt idx="20">
                  <c:v>0.36975000000000002</c:v>
                </c:pt>
                <c:pt idx="21">
                  <c:v>0.36975000000000002</c:v>
                </c:pt>
                <c:pt idx="22">
                  <c:v>0.36975000000000002</c:v>
                </c:pt>
                <c:pt idx="23">
                  <c:v>0.36975000000000002</c:v>
                </c:pt>
                <c:pt idx="24">
                  <c:v>0.36975000000000002</c:v>
                </c:pt>
                <c:pt idx="25">
                  <c:v>0.36975000000000002</c:v>
                </c:pt>
                <c:pt idx="26">
                  <c:v>0.36975000000000002</c:v>
                </c:pt>
                <c:pt idx="27">
                  <c:v>0.36975000000000002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9F8-4F0C-9C24-99C10382D7C2}"/>
            </c:ext>
          </c:extLst>
        </c:ser>
        <c:ser>
          <c:idx val="4"/>
          <c:order val="3"/>
          <c:tx>
            <c:strRef>
              <c:f>'10'!$F$27</c:f>
              <c:strCache>
                <c:ptCount val="1"/>
                <c:pt idx="0">
                  <c:v>Kuwait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numRef>
              <c:f>'10'!$A$28:$A$63</c:f>
              <c:numCache>
                <c:formatCode>mmm\ yyyy</c:formatCode>
                <c:ptCount val="36"/>
                <c:pt idx="0">
                  <c:v>44562</c:v>
                </c:pt>
                <c:pt idx="1">
                  <c:v>44593</c:v>
                </c:pt>
                <c:pt idx="2">
                  <c:v>44621</c:v>
                </c:pt>
                <c:pt idx="3">
                  <c:v>44652</c:v>
                </c:pt>
                <c:pt idx="4">
                  <c:v>44682</c:v>
                </c:pt>
                <c:pt idx="5">
                  <c:v>44713</c:v>
                </c:pt>
                <c:pt idx="6">
                  <c:v>44743</c:v>
                </c:pt>
                <c:pt idx="7">
                  <c:v>44774</c:v>
                </c:pt>
                <c:pt idx="8">
                  <c:v>44805</c:v>
                </c:pt>
                <c:pt idx="9">
                  <c:v>44835</c:v>
                </c:pt>
                <c:pt idx="10">
                  <c:v>44866</c:v>
                </c:pt>
                <c:pt idx="11">
                  <c:v>44896</c:v>
                </c:pt>
                <c:pt idx="12">
                  <c:v>44927</c:v>
                </c:pt>
                <c:pt idx="13">
                  <c:v>44958</c:v>
                </c:pt>
                <c:pt idx="14">
                  <c:v>44986</c:v>
                </c:pt>
                <c:pt idx="15">
                  <c:v>45017</c:v>
                </c:pt>
                <c:pt idx="16">
                  <c:v>45047</c:v>
                </c:pt>
                <c:pt idx="17">
                  <c:v>45078</c:v>
                </c:pt>
                <c:pt idx="18">
                  <c:v>45108</c:v>
                </c:pt>
                <c:pt idx="19">
                  <c:v>45139</c:v>
                </c:pt>
                <c:pt idx="20">
                  <c:v>45170</c:v>
                </c:pt>
                <c:pt idx="21">
                  <c:v>45200</c:v>
                </c:pt>
                <c:pt idx="22">
                  <c:v>45231</c:v>
                </c:pt>
                <c:pt idx="23">
                  <c:v>45261</c:v>
                </c:pt>
                <c:pt idx="24">
                  <c:v>45292</c:v>
                </c:pt>
                <c:pt idx="25">
                  <c:v>45323</c:v>
                </c:pt>
                <c:pt idx="26">
                  <c:v>45352</c:v>
                </c:pt>
                <c:pt idx="27">
                  <c:v>45383</c:v>
                </c:pt>
                <c:pt idx="28">
                  <c:v>45413</c:v>
                </c:pt>
                <c:pt idx="29">
                  <c:v>45444</c:v>
                </c:pt>
                <c:pt idx="30">
                  <c:v>45474</c:v>
                </c:pt>
                <c:pt idx="31">
                  <c:v>45505</c:v>
                </c:pt>
                <c:pt idx="32">
                  <c:v>45536</c:v>
                </c:pt>
                <c:pt idx="33">
                  <c:v>45566</c:v>
                </c:pt>
                <c:pt idx="34">
                  <c:v>45597</c:v>
                </c:pt>
                <c:pt idx="35">
                  <c:v>45627</c:v>
                </c:pt>
              </c:numCache>
            </c:numRef>
          </c:cat>
          <c:val>
            <c:numRef>
              <c:f>'10'!$F$28:$F$63</c:f>
              <c:numCache>
                <c:formatCode>0.000</c:formatCode>
                <c:ptCount val="36"/>
                <c:pt idx="0">
                  <c:v>9.1999999999999998E-2</c:v>
                </c:pt>
                <c:pt idx="1">
                  <c:v>9.8000000000000004E-2</c:v>
                </c:pt>
                <c:pt idx="2">
                  <c:v>9.9000000000000005E-2</c:v>
                </c:pt>
                <c:pt idx="3">
                  <c:v>8.6999999999999994E-2</c:v>
                </c:pt>
                <c:pt idx="4">
                  <c:v>0.112</c:v>
                </c:pt>
                <c:pt idx="5">
                  <c:v>0.10199999999999999</c:v>
                </c:pt>
                <c:pt idx="6">
                  <c:v>0.106</c:v>
                </c:pt>
                <c:pt idx="7">
                  <c:v>0.09</c:v>
                </c:pt>
                <c:pt idx="8">
                  <c:v>0.1</c:v>
                </c:pt>
                <c:pt idx="9">
                  <c:v>8.5999999999999993E-2</c:v>
                </c:pt>
                <c:pt idx="10">
                  <c:v>9.4E-2</c:v>
                </c:pt>
                <c:pt idx="11">
                  <c:v>0.10299999999999999</c:v>
                </c:pt>
                <c:pt idx="12">
                  <c:v>9.5000000000000001E-2</c:v>
                </c:pt>
                <c:pt idx="13">
                  <c:v>8.4000000000000005E-2</c:v>
                </c:pt>
                <c:pt idx="14">
                  <c:v>8.4000000000000005E-2</c:v>
                </c:pt>
                <c:pt idx="15">
                  <c:v>8.4000000000000005E-2</c:v>
                </c:pt>
                <c:pt idx="16">
                  <c:v>0.08</c:v>
                </c:pt>
                <c:pt idx="17">
                  <c:v>8.8999999999999996E-2</c:v>
                </c:pt>
                <c:pt idx="18">
                  <c:v>0.105</c:v>
                </c:pt>
                <c:pt idx="19">
                  <c:v>0.14000000000000001</c:v>
                </c:pt>
                <c:pt idx="20">
                  <c:v>8.8999999999999996E-2</c:v>
                </c:pt>
                <c:pt idx="21">
                  <c:v>6.5000000000000002E-2</c:v>
                </c:pt>
                <c:pt idx="22">
                  <c:v>5.5E-2</c:v>
                </c:pt>
                <c:pt idx="23">
                  <c:v>0.06</c:v>
                </c:pt>
                <c:pt idx="24">
                  <c:v>6.5000000000000002E-2</c:v>
                </c:pt>
                <c:pt idx="25">
                  <c:v>0.06</c:v>
                </c:pt>
                <c:pt idx="26">
                  <c:v>0.05</c:v>
                </c:pt>
                <c:pt idx="27">
                  <c:v>0.06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9F8-4F0C-9C24-99C10382D7C2}"/>
            </c:ext>
          </c:extLst>
        </c:ser>
        <c:ser>
          <c:idx val="0"/>
          <c:order val="4"/>
          <c:tx>
            <c:strRef>
              <c:f>'10'!$B$27</c:f>
              <c:strCache>
                <c:ptCount val="1"/>
                <c:pt idx="0">
                  <c:v>Iran</c:v>
                </c:pt>
              </c:strCache>
            </c:strRef>
          </c:tx>
          <c:spPr>
            <a:solidFill>
              <a:schemeClr val="accent3">
                <a:lumMod val="40000"/>
                <a:lumOff val="60000"/>
              </a:schemeClr>
            </a:solidFill>
          </c:spPr>
          <c:invertIfNegative val="0"/>
          <c:cat>
            <c:numRef>
              <c:f>'10'!$A$28:$A$63</c:f>
              <c:numCache>
                <c:formatCode>mmm\ yyyy</c:formatCode>
                <c:ptCount val="36"/>
                <c:pt idx="0">
                  <c:v>44562</c:v>
                </c:pt>
                <c:pt idx="1">
                  <c:v>44593</c:v>
                </c:pt>
                <c:pt idx="2">
                  <c:v>44621</c:v>
                </c:pt>
                <c:pt idx="3">
                  <c:v>44652</c:v>
                </c:pt>
                <c:pt idx="4">
                  <c:v>44682</c:v>
                </c:pt>
                <c:pt idx="5">
                  <c:v>44713</c:v>
                </c:pt>
                <c:pt idx="6">
                  <c:v>44743</c:v>
                </c:pt>
                <c:pt idx="7">
                  <c:v>44774</c:v>
                </c:pt>
                <c:pt idx="8">
                  <c:v>44805</c:v>
                </c:pt>
                <c:pt idx="9">
                  <c:v>44835</c:v>
                </c:pt>
                <c:pt idx="10">
                  <c:v>44866</c:v>
                </c:pt>
                <c:pt idx="11">
                  <c:v>44896</c:v>
                </c:pt>
                <c:pt idx="12">
                  <c:v>44927</c:v>
                </c:pt>
                <c:pt idx="13">
                  <c:v>44958</c:v>
                </c:pt>
                <c:pt idx="14">
                  <c:v>44986</c:v>
                </c:pt>
                <c:pt idx="15">
                  <c:v>45017</c:v>
                </c:pt>
                <c:pt idx="16">
                  <c:v>45047</c:v>
                </c:pt>
                <c:pt idx="17">
                  <c:v>45078</c:v>
                </c:pt>
                <c:pt idx="18">
                  <c:v>45108</c:v>
                </c:pt>
                <c:pt idx="19">
                  <c:v>45139</c:v>
                </c:pt>
                <c:pt idx="20">
                  <c:v>45170</c:v>
                </c:pt>
                <c:pt idx="21">
                  <c:v>45200</c:v>
                </c:pt>
                <c:pt idx="22">
                  <c:v>45231</c:v>
                </c:pt>
                <c:pt idx="23">
                  <c:v>45261</c:v>
                </c:pt>
                <c:pt idx="24">
                  <c:v>45292</c:v>
                </c:pt>
                <c:pt idx="25">
                  <c:v>45323</c:v>
                </c:pt>
                <c:pt idx="26">
                  <c:v>45352</c:v>
                </c:pt>
                <c:pt idx="27">
                  <c:v>45383</c:v>
                </c:pt>
                <c:pt idx="28">
                  <c:v>45413</c:v>
                </c:pt>
                <c:pt idx="29">
                  <c:v>45444</c:v>
                </c:pt>
                <c:pt idx="30">
                  <c:v>45474</c:v>
                </c:pt>
                <c:pt idx="31">
                  <c:v>45505</c:v>
                </c:pt>
                <c:pt idx="32">
                  <c:v>45536</c:v>
                </c:pt>
                <c:pt idx="33">
                  <c:v>45566</c:v>
                </c:pt>
                <c:pt idx="34">
                  <c:v>45597</c:v>
                </c:pt>
                <c:pt idx="35">
                  <c:v>45627</c:v>
                </c:pt>
              </c:numCache>
            </c:numRef>
          </c:cat>
          <c:val>
            <c:numRef>
              <c:f>'10'!$B$28:$B$63</c:f>
              <c:numCache>
                <c:formatCode>0.000</c:formatCode>
                <c:ptCount val="36"/>
                <c:pt idx="0">
                  <c:v>1.3</c:v>
                </c:pt>
                <c:pt idx="1">
                  <c:v>1.25</c:v>
                </c:pt>
                <c:pt idx="2">
                  <c:v>1.2</c:v>
                </c:pt>
                <c:pt idx="3">
                  <c:v>1.2</c:v>
                </c:pt>
                <c:pt idx="4">
                  <c:v>1.3</c:v>
                </c:pt>
                <c:pt idx="5">
                  <c:v>1.3</c:v>
                </c:pt>
                <c:pt idx="6">
                  <c:v>1.3</c:v>
                </c:pt>
                <c:pt idx="7">
                  <c:v>1.25</c:v>
                </c:pt>
                <c:pt idx="8">
                  <c:v>1.27</c:v>
                </c:pt>
                <c:pt idx="9">
                  <c:v>1.25</c:v>
                </c:pt>
                <c:pt idx="10">
                  <c:v>1.24</c:v>
                </c:pt>
                <c:pt idx="11">
                  <c:v>1.24</c:v>
                </c:pt>
                <c:pt idx="12">
                  <c:v>1.25</c:v>
                </c:pt>
                <c:pt idx="13">
                  <c:v>1.2</c:v>
                </c:pt>
                <c:pt idx="14">
                  <c:v>1.1499999999999999</c:v>
                </c:pt>
                <c:pt idx="15">
                  <c:v>1.1200000000000001</c:v>
                </c:pt>
                <c:pt idx="16">
                  <c:v>1.05</c:v>
                </c:pt>
                <c:pt idx="17">
                  <c:v>1.02</c:v>
                </c:pt>
                <c:pt idx="18">
                  <c:v>0.95</c:v>
                </c:pt>
                <c:pt idx="19">
                  <c:v>0.8</c:v>
                </c:pt>
                <c:pt idx="20">
                  <c:v>0.75</c:v>
                </c:pt>
                <c:pt idx="21">
                  <c:v>0.7</c:v>
                </c:pt>
                <c:pt idx="22">
                  <c:v>0.6</c:v>
                </c:pt>
                <c:pt idx="23">
                  <c:v>0.55000000000000004</c:v>
                </c:pt>
                <c:pt idx="24">
                  <c:v>0.57999999999999996</c:v>
                </c:pt>
                <c:pt idx="25">
                  <c:v>0.57999999999999996</c:v>
                </c:pt>
                <c:pt idx="26">
                  <c:v>0.55000000000000004</c:v>
                </c:pt>
                <c:pt idx="27">
                  <c:v>0.54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9F8-4F0C-9C24-99C10382D7C2}"/>
            </c:ext>
          </c:extLst>
        </c:ser>
        <c:ser>
          <c:idx val="5"/>
          <c:order val="5"/>
          <c:tx>
            <c:v>Saudi Arabia</c:v>
          </c:tx>
          <c:spPr>
            <a:solidFill>
              <a:schemeClr val="accent3">
                <a:lumMod val="50000"/>
              </a:schemeClr>
            </a:solidFill>
          </c:spPr>
          <c:invertIfNegative val="0"/>
          <c:cat>
            <c:numRef>
              <c:f>'10'!$A$28:$A$63</c:f>
              <c:numCache>
                <c:formatCode>mmm\ yyyy</c:formatCode>
                <c:ptCount val="36"/>
                <c:pt idx="0">
                  <c:v>44562</c:v>
                </c:pt>
                <c:pt idx="1">
                  <c:v>44593</c:v>
                </c:pt>
                <c:pt idx="2">
                  <c:v>44621</c:v>
                </c:pt>
                <c:pt idx="3">
                  <c:v>44652</c:v>
                </c:pt>
                <c:pt idx="4">
                  <c:v>44682</c:v>
                </c:pt>
                <c:pt idx="5">
                  <c:v>44713</c:v>
                </c:pt>
                <c:pt idx="6">
                  <c:v>44743</c:v>
                </c:pt>
                <c:pt idx="7">
                  <c:v>44774</c:v>
                </c:pt>
                <c:pt idx="8">
                  <c:v>44805</c:v>
                </c:pt>
                <c:pt idx="9">
                  <c:v>44835</c:v>
                </c:pt>
                <c:pt idx="10">
                  <c:v>44866</c:v>
                </c:pt>
                <c:pt idx="11">
                  <c:v>44896</c:v>
                </c:pt>
                <c:pt idx="12">
                  <c:v>44927</c:v>
                </c:pt>
                <c:pt idx="13">
                  <c:v>44958</c:v>
                </c:pt>
                <c:pt idx="14">
                  <c:v>44986</c:v>
                </c:pt>
                <c:pt idx="15">
                  <c:v>45017</c:v>
                </c:pt>
                <c:pt idx="16">
                  <c:v>45047</c:v>
                </c:pt>
                <c:pt idx="17">
                  <c:v>45078</c:v>
                </c:pt>
                <c:pt idx="18">
                  <c:v>45108</c:v>
                </c:pt>
                <c:pt idx="19">
                  <c:v>45139</c:v>
                </c:pt>
                <c:pt idx="20">
                  <c:v>45170</c:v>
                </c:pt>
                <c:pt idx="21">
                  <c:v>45200</c:v>
                </c:pt>
                <c:pt idx="22">
                  <c:v>45231</c:v>
                </c:pt>
                <c:pt idx="23">
                  <c:v>45261</c:v>
                </c:pt>
                <c:pt idx="24">
                  <c:v>45292</c:v>
                </c:pt>
                <c:pt idx="25">
                  <c:v>45323</c:v>
                </c:pt>
                <c:pt idx="26">
                  <c:v>45352</c:v>
                </c:pt>
                <c:pt idx="27">
                  <c:v>45383</c:v>
                </c:pt>
                <c:pt idx="28">
                  <c:v>45413</c:v>
                </c:pt>
                <c:pt idx="29">
                  <c:v>45444</c:v>
                </c:pt>
                <c:pt idx="30">
                  <c:v>45474</c:v>
                </c:pt>
                <c:pt idx="31">
                  <c:v>45505</c:v>
                </c:pt>
                <c:pt idx="32">
                  <c:v>45536</c:v>
                </c:pt>
                <c:pt idx="33">
                  <c:v>45566</c:v>
                </c:pt>
                <c:pt idx="34">
                  <c:v>45597</c:v>
                </c:pt>
                <c:pt idx="35">
                  <c:v>45627</c:v>
                </c:pt>
              </c:numCache>
            </c:numRef>
          </c:cat>
          <c:val>
            <c:numRef>
              <c:f>'10'!$G$28:$G$63</c:f>
              <c:numCache>
                <c:formatCode>0.000</c:formatCode>
                <c:ptCount val="36"/>
                <c:pt idx="0">
                  <c:v>9.1999999999999998E-2</c:v>
                </c:pt>
                <c:pt idx="1">
                  <c:v>9.8000000000000004E-2</c:v>
                </c:pt>
                <c:pt idx="2">
                  <c:v>9.9000000000000005E-2</c:v>
                </c:pt>
                <c:pt idx="3">
                  <c:v>8.6999999999999994E-2</c:v>
                </c:pt>
                <c:pt idx="4">
                  <c:v>0.112</c:v>
                </c:pt>
                <c:pt idx="5">
                  <c:v>0.10199999999999999</c:v>
                </c:pt>
                <c:pt idx="6">
                  <c:v>0.106</c:v>
                </c:pt>
                <c:pt idx="7">
                  <c:v>0.09</c:v>
                </c:pt>
                <c:pt idx="8">
                  <c:v>0.1</c:v>
                </c:pt>
                <c:pt idx="9">
                  <c:v>8.5999999999999993E-2</c:v>
                </c:pt>
                <c:pt idx="10">
                  <c:v>9.4E-2</c:v>
                </c:pt>
                <c:pt idx="11">
                  <c:v>0.10299999999999999</c:v>
                </c:pt>
                <c:pt idx="12">
                  <c:v>9.5000000000000001E-2</c:v>
                </c:pt>
                <c:pt idx="13">
                  <c:v>8.4000000000000005E-2</c:v>
                </c:pt>
                <c:pt idx="14">
                  <c:v>8.4000000000000005E-2</c:v>
                </c:pt>
                <c:pt idx="15">
                  <c:v>8.4000000000000005E-2</c:v>
                </c:pt>
                <c:pt idx="16">
                  <c:v>0.08</c:v>
                </c:pt>
                <c:pt idx="17">
                  <c:v>8.8999999999999996E-2</c:v>
                </c:pt>
                <c:pt idx="18">
                  <c:v>0.105</c:v>
                </c:pt>
                <c:pt idx="19">
                  <c:v>0.14000000000000001</c:v>
                </c:pt>
                <c:pt idx="20">
                  <c:v>8.8999999999999996E-2</c:v>
                </c:pt>
                <c:pt idx="21">
                  <c:v>6.5000000000000002E-2</c:v>
                </c:pt>
                <c:pt idx="22">
                  <c:v>5.5E-2</c:v>
                </c:pt>
                <c:pt idx="23">
                  <c:v>0.06</c:v>
                </c:pt>
                <c:pt idx="24">
                  <c:v>6.5000000000000002E-2</c:v>
                </c:pt>
                <c:pt idx="25">
                  <c:v>0.06</c:v>
                </c:pt>
                <c:pt idx="26">
                  <c:v>0.05</c:v>
                </c:pt>
                <c:pt idx="27">
                  <c:v>0.06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9F8-4F0C-9C24-99C10382D7C2}"/>
            </c:ext>
          </c:extLst>
        </c:ser>
        <c:ser>
          <c:idx val="9"/>
          <c:order val="6"/>
          <c:tx>
            <c:strRef>
              <c:f>'10'!$H$27</c:f>
              <c:strCache>
                <c:ptCount val="1"/>
                <c:pt idx="0">
                  <c:v>Venezuela</c:v>
                </c:pt>
              </c:strCache>
            </c:strRef>
          </c:tx>
          <c:spPr>
            <a:solidFill>
              <a:srgbClr val="00B050"/>
            </a:solidFill>
          </c:spPr>
          <c:invertIfNegative val="0"/>
          <c:val>
            <c:numRef>
              <c:f>'10'!$H$28:$H$63</c:f>
              <c:numCache>
                <c:formatCode>0.000</c:formatCode>
                <c:ptCount val="36"/>
                <c:pt idx="0">
                  <c:v>0.09</c:v>
                </c:pt>
                <c:pt idx="1">
                  <c:v>7.0000000000000007E-2</c:v>
                </c:pt>
                <c:pt idx="2">
                  <c:v>4.4999999999999998E-2</c:v>
                </c:pt>
                <c:pt idx="3">
                  <c:v>0.02</c:v>
                </c:pt>
                <c:pt idx="4">
                  <c:v>0.05</c:v>
                </c:pt>
                <c:pt idx="5">
                  <c:v>7.0000000000000007E-2</c:v>
                </c:pt>
                <c:pt idx="6">
                  <c:v>0.15</c:v>
                </c:pt>
                <c:pt idx="7">
                  <c:v>7.0000000000000007E-2</c:v>
                </c:pt>
                <c:pt idx="8">
                  <c:v>0.1</c:v>
                </c:pt>
                <c:pt idx="9">
                  <c:v>0.05</c:v>
                </c:pt>
                <c:pt idx="10">
                  <c:v>0.1</c:v>
                </c:pt>
                <c:pt idx="11">
                  <c:v>0.1</c:v>
                </c:pt>
                <c:pt idx="12">
                  <c:v>0.05</c:v>
                </c:pt>
                <c:pt idx="13">
                  <c:v>0.1</c:v>
                </c:pt>
                <c:pt idx="14">
                  <c:v>7.0000000000000007E-2</c:v>
                </c:pt>
                <c:pt idx="15">
                  <c:v>0.03</c:v>
                </c:pt>
                <c:pt idx="16">
                  <c:v>0.01</c:v>
                </c:pt>
                <c:pt idx="17">
                  <c:v>0.01</c:v>
                </c:pt>
                <c:pt idx="18">
                  <c:v>0</c:v>
                </c:pt>
                <c:pt idx="19">
                  <c:v>0.03</c:v>
                </c:pt>
                <c:pt idx="20">
                  <c:v>5.5E-2</c:v>
                </c:pt>
                <c:pt idx="21">
                  <c:v>5.5E-2</c:v>
                </c:pt>
                <c:pt idx="22">
                  <c:v>0.04</c:v>
                </c:pt>
                <c:pt idx="23">
                  <c:v>0.03</c:v>
                </c:pt>
                <c:pt idx="24">
                  <c:v>0.02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9F8-4F0C-9C24-99C10382D7C2}"/>
            </c:ext>
          </c:extLst>
        </c:ser>
        <c:ser>
          <c:idx val="11"/>
          <c:order val="7"/>
          <c:tx>
            <c:strRef>
              <c:f>'10'!$N$27</c:f>
              <c:strCache>
                <c:ptCount val="1"/>
                <c:pt idx="0">
                  <c:v>Russia</c:v>
                </c:pt>
              </c:strCache>
            </c:strRef>
          </c:tx>
          <c:spPr>
            <a:solidFill>
              <a:schemeClr val="accent1">
                <a:lumMod val="20000"/>
                <a:lumOff val="80000"/>
              </a:schemeClr>
            </a:solidFill>
          </c:spPr>
          <c:invertIfNegative val="0"/>
          <c:cat>
            <c:numRef>
              <c:f>'10'!$A$28:$A$63</c:f>
              <c:numCache>
                <c:formatCode>mmm\ yyyy</c:formatCode>
                <c:ptCount val="36"/>
                <c:pt idx="0">
                  <c:v>44562</c:v>
                </c:pt>
                <c:pt idx="1">
                  <c:v>44593</c:v>
                </c:pt>
                <c:pt idx="2">
                  <c:v>44621</c:v>
                </c:pt>
                <c:pt idx="3">
                  <c:v>44652</c:v>
                </c:pt>
                <c:pt idx="4">
                  <c:v>44682</c:v>
                </c:pt>
                <c:pt idx="5">
                  <c:v>44713</c:v>
                </c:pt>
                <c:pt idx="6">
                  <c:v>44743</c:v>
                </c:pt>
                <c:pt idx="7">
                  <c:v>44774</c:v>
                </c:pt>
                <c:pt idx="8">
                  <c:v>44805</c:v>
                </c:pt>
                <c:pt idx="9">
                  <c:v>44835</c:v>
                </c:pt>
                <c:pt idx="10">
                  <c:v>44866</c:v>
                </c:pt>
                <c:pt idx="11">
                  <c:v>44896</c:v>
                </c:pt>
                <c:pt idx="12">
                  <c:v>44927</c:v>
                </c:pt>
                <c:pt idx="13">
                  <c:v>44958</c:v>
                </c:pt>
                <c:pt idx="14">
                  <c:v>44986</c:v>
                </c:pt>
                <c:pt idx="15">
                  <c:v>45017</c:v>
                </c:pt>
                <c:pt idx="16">
                  <c:v>45047</c:v>
                </c:pt>
                <c:pt idx="17">
                  <c:v>45078</c:v>
                </c:pt>
                <c:pt idx="18">
                  <c:v>45108</c:v>
                </c:pt>
                <c:pt idx="19">
                  <c:v>45139</c:v>
                </c:pt>
                <c:pt idx="20">
                  <c:v>45170</c:v>
                </c:pt>
                <c:pt idx="21">
                  <c:v>45200</c:v>
                </c:pt>
                <c:pt idx="22">
                  <c:v>45231</c:v>
                </c:pt>
                <c:pt idx="23">
                  <c:v>45261</c:v>
                </c:pt>
                <c:pt idx="24">
                  <c:v>45292</c:v>
                </c:pt>
                <c:pt idx="25">
                  <c:v>45323</c:v>
                </c:pt>
                <c:pt idx="26">
                  <c:v>45352</c:v>
                </c:pt>
                <c:pt idx="27">
                  <c:v>45383</c:v>
                </c:pt>
                <c:pt idx="28">
                  <c:v>45413</c:v>
                </c:pt>
                <c:pt idx="29">
                  <c:v>45444</c:v>
                </c:pt>
                <c:pt idx="30">
                  <c:v>45474</c:v>
                </c:pt>
                <c:pt idx="31">
                  <c:v>45505</c:v>
                </c:pt>
                <c:pt idx="32">
                  <c:v>45536</c:v>
                </c:pt>
                <c:pt idx="33">
                  <c:v>45566</c:v>
                </c:pt>
                <c:pt idx="34">
                  <c:v>45597</c:v>
                </c:pt>
                <c:pt idx="35">
                  <c:v>45627</c:v>
                </c:pt>
              </c:numCache>
            </c:numRef>
          </c:cat>
          <c:val>
            <c:numRef>
              <c:f>'10'!$N$28:$N$63</c:f>
              <c:numCache>
                <c:formatCode>0.000</c:formatCode>
                <c:ptCount val="36"/>
                <c:pt idx="0">
                  <c:v>0</c:v>
                </c:pt>
                <c:pt idx="1">
                  <c:v>0</c:v>
                </c:pt>
                <c:pt idx="2">
                  <c:v>4.3999999999999997E-2</c:v>
                </c:pt>
                <c:pt idx="3">
                  <c:v>1.01</c:v>
                </c:pt>
                <c:pt idx="4">
                  <c:v>0.86499999999999999</c:v>
                </c:pt>
                <c:pt idx="5">
                  <c:v>0.35499999999999998</c:v>
                </c:pt>
                <c:pt idx="6">
                  <c:v>0.3</c:v>
                </c:pt>
                <c:pt idx="7">
                  <c:v>0.3</c:v>
                </c:pt>
                <c:pt idx="8">
                  <c:v>0.3</c:v>
                </c:pt>
                <c:pt idx="9">
                  <c:v>0.32500000000000001</c:v>
                </c:pt>
                <c:pt idx="10">
                  <c:v>0.17499999999999999</c:v>
                </c:pt>
                <c:pt idx="11">
                  <c:v>0.2</c:v>
                </c:pt>
                <c:pt idx="12">
                  <c:v>0.22500000000000001</c:v>
                </c:pt>
                <c:pt idx="13">
                  <c:v>7.4999999999999997E-2</c:v>
                </c:pt>
                <c:pt idx="14">
                  <c:v>0.375</c:v>
                </c:pt>
                <c:pt idx="15">
                  <c:v>0.47499999999999998</c:v>
                </c:pt>
                <c:pt idx="16">
                  <c:v>0.67500000000000004</c:v>
                </c:pt>
                <c:pt idx="17">
                  <c:v>0.67500000000000004</c:v>
                </c:pt>
                <c:pt idx="18">
                  <c:v>0.67500000000000004</c:v>
                </c:pt>
                <c:pt idx="19">
                  <c:v>0.7</c:v>
                </c:pt>
                <c:pt idx="20">
                  <c:v>0.7</c:v>
                </c:pt>
                <c:pt idx="21">
                  <c:v>0.67500000000000004</c:v>
                </c:pt>
                <c:pt idx="22">
                  <c:v>0.65</c:v>
                </c:pt>
                <c:pt idx="23">
                  <c:v>0.6</c:v>
                </c:pt>
                <c:pt idx="24">
                  <c:v>0.6</c:v>
                </c:pt>
                <c:pt idx="25">
                  <c:v>0.65</c:v>
                </c:pt>
                <c:pt idx="26">
                  <c:v>0.7</c:v>
                </c:pt>
                <c:pt idx="27">
                  <c:v>0.8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79F8-4F0C-9C24-99C10382D7C2}"/>
            </c:ext>
          </c:extLst>
        </c:ser>
        <c:ser>
          <c:idx val="6"/>
          <c:order val="8"/>
          <c:tx>
            <c:strRef>
              <c:f>'10'!$L$27</c:f>
              <c:strCache>
                <c:ptCount val="1"/>
                <c:pt idx="0">
                  <c:v>Canada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</c:spPr>
          <c:invertIfNegative val="0"/>
          <c:val>
            <c:numRef>
              <c:f>'10'!$L$28:$L$63</c:f>
              <c:numCache>
                <c:formatCode>0.000</c:formatCode>
                <c:ptCount val="36"/>
                <c:pt idx="0">
                  <c:v>0.4</c:v>
                </c:pt>
                <c:pt idx="1">
                  <c:v>0</c:v>
                </c:pt>
                <c:pt idx="2">
                  <c:v>7.0000000000000007E-2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0.1</c:v>
                </c:pt>
                <c:pt idx="17">
                  <c:v>4.1000000000000002E-2</c:v>
                </c:pt>
                <c:pt idx="18">
                  <c:v>2.5000000000000001E-2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79F8-4F0C-9C24-99C10382D7C2}"/>
            </c:ext>
          </c:extLst>
        </c:ser>
        <c:ser>
          <c:idx val="8"/>
          <c:order val="9"/>
          <c:tx>
            <c:strRef>
              <c:f>'10'!$M$27</c:f>
              <c:strCache>
                <c:ptCount val="1"/>
                <c:pt idx="0">
                  <c:v>United States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</c:spPr>
          <c:invertIfNegative val="0"/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79F8-4F0C-9C24-99C10382D7C2}"/>
              </c:ext>
            </c:extLst>
          </c:dPt>
          <c:val>
            <c:numRef>
              <c:f>'10'!$M$28:$M$63</c:f>
              <c:numCache>
                <c:formatCode>0.000</c:formatCode>
                <c:ptCount val="36"/>
                <c:pt idx="0">
                  <c:v>0.06</c:v>
                </c:pt>
                <c:pt idx="1">
                  <c:v>0.115</c:v>
                </c:pt>
                <c:pt idx="2">
                  <c:v>9.8000000000000004E-2</c:v>
                </c:pt>
                <c:pt idx="3">
                  <c:v>2.3E-2</c:v>
                </c:pt>
                <c:pt idx="4">
                  <c:v>0.106</c:v>
                </c:pt>
                <c:pt idx="5">
                  <c:v>5.7000000000000002E-2</c:v>
                </c:pt>
                <c:pt idx="6">
                  <c:v>0.13400000000000001</c:v>
                </c:pt>
                <c:pt idx="7">
                  <c:v>3.4000000000000002E-2</c:v>
                </c:pt>
                <c:pt idx="8">
                  <c:v>2.8000000000000001E-2</c:v>
                </c:pt>
                <c:pt idx="9">
                  <c:v>7.2999999999999995E-2</c:v>
                </c:pt>
                <c:pt idx="10">
                  <c:v>0.128</c:v>
                </c:pt>
                <c:pt idx="11">
                  <c:v>0.27100000000000002</c:v>
                </c:pt>
                <c:pt idx="12">
                  <c:v>9.6000000000000002E-2</c:v>
                </c:pt>
                <c:pt idx="13">
                  <c:v>8.1000000000000003E-2</c:v>
                </c:pt>
                <c:pt idx="14">
                  <c:v>0.108</c:v>
                </c:pt>
                <c:pt idx="15">
                  <c:v>0.19900000000000001</c:v>
                </c:pt>
                <c:pt idx="16">
                  <c:v>0.19</c:v>
                </c:pt>
                <c:pt idx="17">
                  <c:v>0.24299999999999999</c:v>
                </c:pt>
                <c:pt idx="18">
                  <c:v>0.08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0.113</c:v>
                </c:pt>
                <c:pt idx="23">
                  <c:v>6.2E-2</c:v>
                </c:pt>
                <c:pt idx="24">
                  <c:v>0.65900000000000003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79F8-4F0C-9C24-99C10382D7C2}"/>
            </c:ext>
          </c:extLst>
        </c:ser>
        <c:ser>
          <c:idx val="7"/>
          <c:order val="10"/>
          <c:tx>
            <c:strRef>
              <c:f>'10'!$O$27</c:f>
              <c:strCache>
                <c:ptCount val="1"/>
                <c:pt idx="0">
                  <c:v>other non-OPEC</c:v>
                </c:pt>
              </c:strCache>
            </c:strRef>
          </c:tx>
          <c:spPr>
            <a:solidFill>
              <a:schemeClr val="bg2">
                <a:lumMod val="40000"/>
                <a:lumOff val="60000"/>
              </a:schemeClr>
            </a:solidFill>
            <a:ln>
              <a:noFill/>
            </a:ln>
          </c:spPr>
          <c:invertIfNegative val="0"/>
          <c:val>
            <c:numRef>
              <c:f>'10'!$O$28:$O$63</c:f>
              <c:numCache>
                <c:formatCode>0.000</c:formatCode>
                <c:ptCount val="36"/>
                <c:pt idx="0">
                  <c:v>0.60099999999999998</c:v>
                </c:pt>
                <c:pt idx="1">
                  <c:v>0.30099999999999999</c:v>
                </c:pt>
                <c:pt idx="2">
                  <c:v>0.54900000000000004</c:v>
                </c:pt>
                <c:pt idx="3">
                  <c:v>0.71300000000000008</c:v>
                </c:pt>
                <c:pt idx="4">
                  <c:v>0.47</c:v>
                </c:pt>
                <c:pt idx="5">
                  <c:v>0.32150000000000001</c:v>
                </c:pt>
                <c:pt idx="6">
                  <c:v>0.22200000000000003</c:v>
                </c:pt>
                <c:pt idx="7">
                  <c:v>0.56899999999999995</c:v>
                </c:pt>
                <c:pt idx="8">
                  <c:v>0.45700000000000002</c:v>
                </c:pt>
                <c:pt idx="9">
                  <c:v>0.15600000000000003</c:v>
                </c:pt>
                <c:pt idx="10">
                  <c:v>0.16100000000000003</c:v>
                </c:pt>
                <c:pt idx="11">
                  <c:v>0.19541935484</c:v>
                </c:pt>
                <c:pt idx="12">
                  <c:v>0.23600000000000007</c:v>
                </c:pt>
                <c:pt idx="13">
                  <c:v>0.25999999999999995</c:v>
                </c:pt>
                <c:pt idx="14">
                  <c:v>0.20699999999999996</c:v>
                </c:pt>
                <c:pt idx="15">
                  <c:v>0.16800000000000004</c:v>
                </c:pt>
                <c:pt idx="16">
                  <c:v>0.15399999999999991</c:v>
                </c:pt>
                <c:pt idx="17">
                  <c:v>0.13900000000000012</c:v>
                </c:pt>
                <c:pt idx="18">
                  <c:v>0.15899999999999992</c:v>
                </c:pt>
                <c:pt idx="19">
                  <c:v>0.21900000000000008</c:v>
                </c:pt>
                <c:pt idx="20">
                  <c:v>0.21600000000000008</c:v>
                </c:pt>
                <c:pt idx="21">
                  <c:v>0.126</c:v>
                </c:pt>
                <c:pt idx="22">
                  <c:v>0.25599999999999989</c:v>
                </c:pt>
                <c:pt idx="23">
                  <c:v>0.126</c:v>
                </c:pt>
                <c:pt idx="24">
                  <c:v>0.126</c:v>
                </c:pt>
                <c:pt idx="25">
                  <c:v>0.22599999999999998</c:v>
                </c:pt>
                <c:pt idx="26">
                  <c:v>0.22600000000000009</c:v>
                </c:pt>
                <c:pt idx="27">
                  <c:v>0.22599999999999998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79F8-4F0C-9C24-99C10382D7C2}"/>
            </c:ext>
          </c:extLst>
        </c:ser>
        <c:ser>
          <c:idx val="10"/>
          <c:order val="11"/>
          <c:invertIfNegative val="0"/>
          <c:cat>
            <c:numRef>
              <c:f>'10'!$A$28:$A$63</c:f>
              <c:numCache>
                <c:formatCode>mmm\ yyyy</c:formatCode>
                <c:ptCount val="36"/>
                <c:pt idx="0">
                  <c:v>44562</c:v>
                </c:pt>
                <c:pt idx="1">
                  <c:v>44593</c:v>
                </c:pt>
                <c:pt idx="2">
                  <c:v>44621</c:v>
                </c:pt>
                <c:pt idx="3">
                  <c:v>44652</c:v>
                </c:pt>
                <c:pt idx="4">
                  <c:v>44682</c:v>
                </c:pt>
                <c:pt idx="5">
                  <c:v>44713</c:v>
                </c:pt>
                <c:pt idx="6">
                  <c:v>44743</c:v>
                </c:pt>
                <c:pt idx="7">
                  <c:v>44774</c:v>
                </c:pt>
                <c:pt idx="8">
                  <c:v>44805</c:v>
                </c:pt>
                <c:pt idx="9">
                  <c:v>44835</c:v>
                </c:pt>
                <c:pt idx="10">
                  <c:v>44866</c:v>
                </c:pt>
                <c:pt idx="11">
                  <c:v>44896</c:v>
                </c:pt>
                <c:pt idx="12">
                  <c:v>44927</c:v>
                </c:pt>
                <c:pt idx="13">
                  <c:v>44958</c:v>
                </c:pt>
                <c:pt idx="14">
                  <c:v>44986</c:v>
                </c:pt>
                <c:pt idx="15">
                  <c:v>45017</c:v>
                </c:pt>
                <c:pt idx="16">
                  <c:v>45047</c:v>
                </c:pt>
                <c:pt idx="17">
                  <c:v>45078</c:v>
                </c:pt>
                <c:pt idx="18">
                  <c:v>45108</c:v>
                </c:pt>
                <c:pt idx="19">
                  <c:v>45139</c:v>
                </c:pt>
                <c:pt idx="20">
                  <c:v>45170</c:v>
                </c:pt>
                <c:pt idx="21">
                  <c:v>45200</c:v>
                </c:pt>
                <c:pt idx="22">
                  <c:v>45231</c:v>
                </c:pt>
                <c:pt idx="23">
                  <c:v>45261</c:v>
                </c:pt>
                <c:pt idx="24">
                  <c:v>45292</c:v>
                </c:pt>
                <c:pt idx="25">
                  <c:v>45323</c:v>
                </c:pt>
                <c:pt idx="26">
                  <c:v>45352</c:v>
                </c:pt>
                <c:pt idx="27">
                  <c:v>45383</c:v>
                </c:pt>
                <c:pt idx="28">
                  <c:v>45413</c:v>
                </c:pt>
                <c:pt idx="29">
                  <c:v>45444</c:v>
                </c:pt>
                <c:pt idx="30">
                  <c:v>45474</c:v>
                </c:pt>
                <c:pt idx="31">
                  <c:v>45505</c:v>
                </c:pt>
                <c:pt idx="32">
                  <c:v>45536</c:v>
                </c:pt>
                <c:pt idx="33">
                  <c:v>45566</c:v>
                </c:pt>
                <c:pt idx="34">
                  <c:v>45597</c:v>
                </c:pt>
                <c:pt idx="35">
                  <c:v>45627</c:v>
                </c:pt>
              </c:numCache>
            </c:numRef>
          </c:cat>
          <c:val>
            <c:numRef>
              <c:f>'10'!$S$17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79F8-4F0C-9C24-99C10382D7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8"/>
        <c:overlap val="100"/>
        <c:axId val="-982760736"/>
        <c:axId val="-982754752"/>
      </c:barChart>
      <c:dateAx>
        <c:axId val="-982760736"/>
        <c:scaling>
          <c:orientation val="minMax"/>
        </c:scaling>
        <c:delete val="0"/>
        <c:axPos val="b"/>
        <c:numFmt formatCode="mmm\ yyyy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-982754752"/>
        <c:crosses val="autoZero"/>
        <c:auto val="1"/>
        <c:lblOffset val="100"/>
        <c:baseTimeUnit val="months"/>
        <c:majorUnit val="12"/>
        <c:majorTimeUnit val="months"/>
        <c:minorUnit val="1"/>
        <c:minorTimeUnit val="months"/>
      </c:dateAx>
      <c:valAx>
        <c:axId val="-982754752"/>
        <c:scaling>
          <c:orientation val="minMax"/>
          <c:min val="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#,##0.0" sourceLinked="0"/>
        <c:majorTickMark val="out"/>
        <c:minorTickMark val="none"/>
        <c:tickLblPos val="nextTo"/>
        <c:spPr>
          <a:ln>
            <a:noFill/>
          </a:ln>
        </c:spPr>
        <c:crossAx val="-982760736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>
          <a:latin typeface="Arial" pitchFamily="34" charset="0"/>
          <a:cs typeface="Arial" pitchFamily="34" charset="0"/>
        </a:defRPr>
      </a:pPr>
      <a:endParaRPr lang="en-US"/>
    </a:p>
  </c:txPr>
  <c:printSettings>
    <c:headerFooter/>
    <c:pageMargins b="0.75000000000000988" l="0.70000000000000062" r="0.70000000000000062" t="0.75000000000000988" header="0.30000000000000032" footer="0.30000000000000032"/>
    <c:pageSetup orientation="landscape"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616141732283464"/>
          <c:y val="0.1769926187328518"/>
          <c:w val="0.79882514118661363"/>
          <c:h val="0.65380582070309801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'11'!$C$26</c:f>
              <c:strCache>
                <c:ptCount val="1"/>
                <c:pt idx="0">
                  <c:v>Brent crude oil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'11'!$J$25:$M$25</c:f>
              <c:numCache>
                <c:formatCode>General</c:formatCode>
                <c:ptCount val="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</c:numCache>
            </c:numRef>
          </c:cat>
          <c:val>
            <c:numRef>
              <c:f>'11'!$J$26:$M$26</c:f>
              <c:numCache>
                <c:formatCode>0.00</c:formatCode>
                <c:ptCount val="4"/>
                <c:pt idx="0">
                  <c:v>0.71551581995238123</c:v>
                </c:pt>
                <c:pt idx="1">
                  <c:v>-0.44136500695238134</c:v>
                </c:pt>
                <c:pt idx="2">
                  <c:v>0.12818412980952387</c:v>
                </c:pt>
                <c:pt idx="3">
                  <c:v>-5.7338513785714085E-2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57-4BF7-8FEC-973A63E53B13}"/>
            </c:ext>
          </c:extLst>
        </c:ser>
        <c:ser>
          <c:idx val="2"/>
          <c:order val="1"/>
          <c:tx>
            <c:strRef>
              <c:f>'11'!$C$27</c:f>
              <c:strCache>
                <c:ptCount val="1"/>
                <c:pt idx="0">
                  <c:v>wholesale margin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'11'!$J$25:$M$25</c:f>
              <c:numCache>
                <c:formatCode>General</c:formatCode>
                <c:ptCount val="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</c:numCache>
            </c:numRef>
          </c:cat>
          <c:val>
            <c:numRef>
              <c:f>'11'!$J$27:$M$27</c:f>
              <c:numCache>
                <c:formatCode>0.00</c:formatCode>
                <c:ptCount val="4"/>
                <c:pt idx="0">
                  <c:v>0.18129950784761895</c:v>
                </c:pt>
                <c:pt idx="1">
                  <c:v>-5.0793047476187514E-3</c:v>
                </c:pt>
                <c:pt idx="2">
                  <c:v>-8.7071764809523833E-2</c:v>
                </c:pt>
                <c:pt idx="3">
                  <c:v>4.4662340785713628E-2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57-4BF7-8FEC-973A63E53B13}"/>
            </c:ext>
          </c:extLst>
        </c:ser>
        <c:ser>
          <c:idx val="4"/>
          <c:order val="2"/>
          <c:tx>
            <c:strRef>
              <c:f>'11'!$C$28</c:f>
              <c:strCache>
                <c:ptCount val="1"/>
                <c:pt idx="0">
                  <c:v>retail margin</c:v>
                </c:pt>
              </c:strCache>
            </c:strRef>
          </c:tx>
          <c:spPr>
            <a:solidFill>
              <a:schemeClr val="accent1"/>
            </a:solidFill>
            <a:ln w="28575" cap="rnd">
              <a:noFill/>
              <a:round/>
            </a:ln>
            <a:effectLst/>
          </c:spPr>
          <c:invertIfNegative val="0"/>
          <c:cat>
            <c:numRef>
              <c:f>'11'!$J$25:$M$25</c:f>
              <c:numCache>
                <c:formatCode>General</c:formatCode>
                <c:ptCount val="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</c:numCache>
            </c:numRef>
          </c:cat>
          <c:val>
            <c:numRef>
              <c:f>'11'!$J$28:$M$28</c:f>
              <c:numCache>
                <c:formatCode>0.00</c:formatCode>
                <c:ptCount val="4"/>
                <c:pt idx="0">
                  <c:v>5.3978512999999673E-2</c:v>
                </c:pt>
                <c:pt idx="1">
                  <c:v>-1.7334035999998498E-3</c:v>
                </c:pt>
                <c:pt idx="2">
                  <c:v>-2.555264729999962E-2</c:v>
                </c:pt>
                <c:pt idx="3">
                  <c:v>1.5419610300000386E-2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057-4BF7-8FEC-973A63E53B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-982756384"/>
        <c:axId val="-982732448"/>
      </c:barChart>
      <c:lineChart>
        <c:grouping val="standard"/>
        <c:varyColors val="0"/>
        <c:ser>
          <c:idx val="0"/>
          <c:order val="3"/>
          <c:tx>
            <c:v>net change</c:v>
          </c:tx>
          <c:spPr>
            <a:ln>
              <a:noFill/>
            </a:ln>
          </c:spPr>
          <c:marker>
            <c:symbol val="dot"/>
            <c:size val="5"/>
            <c:spPr>
              <a:solidFill>
                <a:schemeClr val="bg1"/>
              </a:solidFill>
              <a:ln w="38100">
                <a:solidFill>
                  <a:schemeClr val="tx1"/>
                </a:solidFill>
              </a:ln>
            </c:spPr>
          </c:marker>
          <c:dLbls>
            <c:dLbl>
              <c:idx val="0"/>
              <c:layout>
                <c:manualLayout>
                  <c:x val="-7.6179704436511106E-2"/>
                  <c:y val="-4.49263060774289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057-4BF7-8FEC-973A63E53B13}"/>
                </c:ext>
              </c:extLst>
            </c:dLbl>
            <c:dLbl>
              <c:idx val="2"/>
              <c:layout>
                <c:manualLayout>
                  <c:x val="-7.0901866555421689E-2"/>
                  <c:y val="-4.06217675424644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320-407E-BF38-C070382624A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'11'!$J$25:$M$25</c:f>
              <c:numCache>
                <c:formatCode>General</c:formatCode>
                <c:ptCount val="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</c:numCache>
            </c:numRef>
          </c:cat>
          <c:val>
            <c:numRef>
              <c:f>'11'!$J$31:$M$31</c:f>
              <c:numCache>
                <c:formatCode>0.00</c:formatCode>
                <c:ptCount val="4"/>
                <c:pt idx="0">
                  <c:v>0.95079384079999985</c:v>
                </c:pt>
                <c:pt idx="1">
                  <c:v>-0.44817771529999995</c:v>
                </c:pt>
                <c:pt idx="2">
                  <c:v>1.5559717700000419E-2</c:v>
                </c:pt>
                <c:pt idx="3">
                  <c:v>2.743437299999929E-3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057-4BF7-8FEC-973A63E53B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82756384"/>
        <c:axId val="-982732448"/>
      </c:lineChart>
      <c:scatterChart>
        <c:scatterStyle val="lineMarker"/>
        <c:varyColors val="0"/>
        <c:ser>
          <c:idx val="3"/>
          <c:order val="4"/>
          <c:tx>
            <c:strRef>
              <c:f>'11'!$C$99</c:f>
              <c:strCache>
                <c:ptCount val="1"/>
                <c:pt idx="0">
                  <c:v>Forecast</c:v>
                </c:pt>
              </c:strCache>
            </c:strRef>
          </c:tx>
          <c:spPr>
            <a:ln w="9525">
              <a:solidFill>
                <a:schemeClr val="bg1">
                  <a:lumMod val="65000"/>
                </a:schemeClr>
              </a:solidFill>
              <a:prstDash val="lgDash"/>
            </a:ln>
          </c:spPr>
          <c:marker>
            <c:symbol val="none"/>
          </c:marker>
          <c:xVal>
            <c:numRef>
              <c:f>'11'!$B$100:$B$101</c:f>
              <c:numCache>
                <c:formatCode>General</c:formatCode>
                <c:ptCount val="2"/>
                <c:pt idx="0">
                  <c:v>2.5</c:v>
                </c:pt>
                <c:pt idx="1">
                  <c:v>2.5</c:v>
                </c:pt>
              </c:numCache>
            </c:numRef>
          </c:xVal>
          <c:yVal>
            <c:numRef>
              <c:f>'11'!$C$100:$C$101</c:f>
              <c:numCache>
                <c:formatCode>0.00</c:formatCode>
                <c:ptCount val="2"/>
                <c:pt idx="0">
                  <c:v>-0.5</c:v>
                </c:pt>
                <c:pt idx="1">
                  <c:v>0.5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2057-4BF7-8FEC-973A63E53B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982755840"/>
        <c:axId val="-982740064"/>
      </c:scatterChart>
      <c:catAx>
        <c:axId val="-982756384"/>
        <c:scaling>
          <c:orientation val="minMax"/>
        </c:scaling>
        <c:delete val="0"/>
        <c:axPos val="b"/>
        <c:majorGridlines>
          <c:spPr>
            <a:ln w="12700">
              <a:solidFill>
                <a:schemeClr val="bg1">
                  <a:lumMod val="95000"/>
                </a:schemeClr>
              </a:solidFill>
            </a:ln>
          </c:spPr>
        </c:majorGridlines>
        <c:numFmt formatCode="General" sourceLinked="1"/>
        <c:majorTickMark val="cross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endParaRPr lang="en-US"/>
          </a:p>
        </c:txPr>
        <c:crossAx val="-982732448"/>
        <c:crosses val="autoZero"/>
        <c:auto val="1"/>
        <c:lblAlgn val="ctr"/>
        <c:lblOffset val="100"/>
        <c:tickLblSkip val="1"/>
        <c:noMultiLvlLbl val="0"/>
      </c:catAx>
      <c:valAx>
        <c:axId val="-982732448"/>
        <c:scaling>
          <c:orientation val="minMax"/>
          <c:max val="1.7500000000000002"/>
          <c:min val="-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endParaRPr lang="en-US"/>
          </a:p>
        </c:txPr>
        <c:crossAx val="-982756384"/>
        <c:crosses val="autoZero"/>
        <c:crossBetween val="between"/>
        <c:majorUnit val="0.25"/>
      </c:valAx>
      <c:valAx>
        <c:axId val="-982740064"/>
        <c:scaling>
          <c:orientation val="minMax"/>
          <c:max val="0.5"/>
          <c:min val="-0.5"/>
        </c:scaling>
        <c:delete val="0"/>
        <c:axPos val="r"/>
        <c:numFmt formatCode="0.00" sourceLinked="1"/>
        <c:majorTickMark val="none"/>
        <c:minorTickMark val="none"/>
        <c:tickLblPos val="none"/>
        <c:spPr>
          <a:ln>
            <a:solidFill>
              <a:schemeClr val="bg1">
                <a:lumMod val="85000"/>
              </a:schemeClr>
            </a:solidFill>
          </a:ln>
        </c:spPr>
        <c:crossAx val="-982755840"/>
        <c:crosses val="max"/>
        <c:crossBetween val="midCat"/>
      </c:valAx>
      <c:valAx>
        <c:axId val="-9827558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98274006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43260776983534"/>
          <c:y val="0.1668847524106937"/>
          <c:w val="0.89361275153105857"/>
          <c:h val="0.65717083253301356"/>
        </c:manualLayout>
      </c:layout>
      <c:lineChart>
        <c:grouping val="standard"/>
        <c:varyColors val="0"/>
        <c:ser>
          <c:idx val="0"/>
          <c:order val="0"/>
          <c:tx>
            <c:strRef>
              <c:f>'11'!$D$35</c:f>
              <c:strCache>
                <c:ptCount val="1"/>
                <c:pt idx="0">
                  <c:v>monthly retail regular gasoline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'11'!$B$36:$B$95</c:f>
              <c:numCache>
                <c:formatCode>General</c:formatCode>
                <c:ptCount val="60"/>
                <c:pt idx="0">
                  <c:v>2021</c:v>
                </c:pt>
                <c:pt idx="1">
                  <c:v>2021</c:v>
                </c:pt>
                <c:pt idx="2">
                  <c:v>2021</c:v>
                </c:pt>
                <c:pt idx="3">
                  <c:v>2021</c:v>
                </c:pt>
                <c:pt idx="4">
                  <c:v>2021</c:v>
                </c:pt>
                <c:pt idx="5">
                  <c:v>2021</c:v>
                </c:pt>
                <c:pt idx="6">
                  <c:v>2021</c:v>
                </c:pt>
                <c:pt idx="7">
                  <c:v>2021</c:v>
                </c:pt>
                <c:pt idx="8">
                  <c:v>2021</c:v>
                </c:pt>
                <c:pt idx="9">
                  <c:v>2021</c:v>
                </c:pt>
                <c:pt idx="10">
                  <c:v>2021</c:v>
                </c:pt>
                <c:pt idx="11">
                  <c:v>2021</c:v>
                </c:pt>
                <c:pt idx="12">
                  <c:v>2022</c:v>
                </c:pt>
                <c:pt idx="13">
                  <c:v>2022</c:v>
                </c:pt>
                <c:pt idx="14">
                  <c:v>2022</c:v>
                </c:pt>
                <c:pt idx="15">
                  <c:v>2022</c:v>
                </c:pt>
                <c:pt idx="16">
                  <c:v>2022</c:v>
                </c:pt>
                <c:pt idx="17">
                  <c:v>2022</c:v>
                </c:pt>
                <c:pt idx="18">
                  <c:v>2022</c:v>
                </c:pt>
                <c:pt idx="19">
                  <c:v>2022</c:v>
                </c:pt>
                <c:pt idx="20">
                  <c:v>2022</c:v>
                </c:pt>
                <c:pt idx="21">
                  <c:v>2022</c:v>
                </c:pt>
                <c:pt idx="22">
                  <c:v>2022</c:v>
                </c:pt>
                <c:pt idx="23">
                  <c:v>2022</c:v>
                </c:pt>
                <c:pt idx="24">
                  <c:v>2023</c:v>
                </c:pt>
                <c:pt idx="25">
                  <c:v>2023</c:v>
                </c:pt>
                <c:pt idx="26">
                  <c:v>2023</c:v>
                </c:pt>
                <c:pt idx="27">
                  <c:v>2023</c:v>
                </c:pt>
                <c:pt idx="28">
                  <c:v>2023</c:v>
                </c:pt>
                <c:pt idx="29">
                  <c:v>2023</c:v>
                </c:pt>
                <c:pt idx="30">
                  <c:v>2023</c:v>
                </c:pt>
                <c:pt idx="31">
                  <c:v>2023</c:v>
                </c:pt>
                <c:pt idx="32">
                  <c:v>2023</c:v>
                </c:pt>
                <c:pt idx="33">
                  <c:v>2023</c:v>
                </c:pt>
                <c:pt idx="34">
                  <c:v>2023</c:v>
                </c:pt>
                <c:pt idx="35">
                  <c:v>2023</c:v>
                </c:pt>
                <c:pt idx="36">
                  <c:v>2024</c:v>
                </c:pt>
                <c:pt idx="37">
                  <c:v>2024</c:v>
                </c:pt>
                <c:pt idx="38">
                  <c:v>2024</c:v>
                </c:pt>
                <c:pt idx="39">
                  <c:v>2024</c:v>
                </c:pt>
                <c:pt idx="40">
                  <c:v>2024</c:v>
                </c:pt>
                <c:pt idx="41">
                  <c:v>2024</c:v>
                </c:pt>
                <c:pt idx="42">
                  <c:v>2024</c:v>
                </c:pt>
                <c:pt idx="43">
                  <c:v>2024</c:v>
                </c:pt>
                <c:pt idx="44">
                  <c:v>2024</c:v>
                </c:pt>
                <c:pt idx="45">
                  <c:v>2024</c:v>
                </c:pt>
                <c:pt idx="46">
                  <c:v>2024</c:v>
                </c:pt>
                <c:pt idx="47">
                  <c:v>2024</c:v>
                </c:pt>
                <c:pt idx="48">
                  <c:v>2025</c:v>
                </c:pt>
                <c:pt idx="49">
                  <c:v>2025</c:v>
                </c:pt>
                <c:pt idx="50">
                  <c:v>2025</c:v>
                </c:pt>
                <c:pt idx="51">
                  <c:v>2025</c:v>
                </c:pt>
                <c:pt idx="52">
                  <c:v>2025</c:v>
                </c:pt>
                <c:pt idx="53">
                  <c:v>2025</c:v>
                </c:pt>
                <c:pt idx="54">
                  <c:v>2025</c:v>
                </c:pt>
                <c:pt idx="55">
                  <c:v>2025</c:v>
                </c:pt>
                <c:pt idx="56">
                  <c:v>2025</c:v>
                </c:pt>
                <c:pt idx="57">
                  <c:v>2025</c:v>
                </c:pt>
                <c:pt idx="58">
                  <c:v>2025</c:v>
                </c:pt>
                <c:pt idx="59">
                  <c:v>2025</c:v>
                </c:pt>
              </c:numCache>
            </c:numRef>
          </c:cat>
          <c:val>
            <c:numRef>
              <c:f>'11'!$D$36:$D$95</c:f>
              <c:numCache>
                <c:formatCode>0.000</c:formatCode>
                <c:ptCount val="60"/>
                <c:pt idx="0">
                  <c:v>2.3342499999999999</c:v>
                </c:pt>
                <c:pt idx="1">
                  <c:v>2.5009999999999999</c:v>
                </c:pt>
                <c:pt idx="2">
                  <c:v>2.8104</c:v>
                </c:pt>
                <c:pt idx="3">
                  <c:v>2.85825</c:v>
                </c:pt>
                <c:pt idx="4">
                  <c:v>2.9851999999999999</c:v>
                </c:pt>
                <c:pt idx="5">
                  <c:v>3.0637500000000002</c:v>
                </c:pt>
                <c:pt idx="6">
                  <c:v>3.1360000000000001</c:v>
                </c:pt>
                <c:pt idx="7">
                  <c:v>3.1577999999999999</c:v>
                </c:pt>
                <c:pt idx="8">
                  <c:v>3.1749999999999998</c:v>
                </c:pt>
                <c:pt idx="9">
                  <c:v>3.2905000000000002</c:v>
                </c:pt>
                <c:pt idx="10">
                  <c:v>3.3948</c:v>
                </c:pt>
                <c:pt idx="11">
                  <c:v>3.3064999999999998</c:v>
                </c:pt>
                <c:pt idx="12">
                  <c:v>3.3146</c:v>
                </c:pt>
                <c:pt idx="13">
                  <c:v>3.5172500000000002</c:v>
                </c:pt>
                <c:pt idx="14">
                  <c:v>4.2217500000000001</c:v>
                </c:pt>
                <c:pt idx="15">
                  <c:v>4.1085000000000003</c:v>
                </c:pt>
                <c:pt idx="16">
                  <c:v>4.4436</c:v>
                </c:pt>
                <c:pt idx="17">
                  <c:v>4.9289999999999994</c:v>
                </c:pt>
                <c:pt idx="18">
                  <c:v>4.5592500000000005</c:v>
                </c:pt>
                <c:pt idx="19">
                  <c:v>3.9750000000000001</c:v>
                </c:pt>
                <c:pt idx="20">
                  <c:v>3.7002499999999996</c:v>
                </c:pt>
                <c:pt idx="21">
                  <c:v>3.8151999999999999</c:v>
                </c:pt>
                <c:pt idx="22">
                  <c:v>3.6850000000000001</c:v>
                </c:pt>
                <c:pt idx="23">
                  <c:v>3.21</c:v>
                </c:pt>
                <c:pt idx="24">
                  <c:v>3.3391999999999999</c:v>
                </c:pt>
                <c:pt idx="25">
                  <c:v>3.3887499999999999</c:v>
                </c:pt>
                <c:pt idx="26">
                  <c:v>3.4219999999999997</c:v>
                </c:pt>
                <c:pt idx="27">
                  <c:v>3.6030000000000002</c:v>
                </c:pt>
                <c:pt idx="28">
                  <c:v>3.5548000000000002</c:v>
                </c:pt>
                <c:pt idx="29">
                  <c:v>3.5710000000000002</c:v>
                </c:pt>
                <c:pt idx="30">
                  <c:v>3.597</c:v>
                </c:pt>
                <c:pt idx="31">
                  <c:v>3.8397500000000004</c:v>
                </c:pt>
                <c:pt idx="32">
                  <c:v>3.8360000000000003</c:v>
                </c:pt>
                <c:pt idx="33">
                  <c:v>3.6127999999999996</c:v>
                </c:pt>
                <c:pt idx="34">
                  <c:v>3.3180000000000001</c:v>
                </c:pt>
                <c:pt idx="35">
                  <c:v>3.1339999999999999</c:v>
                </c:pt>
                <c:pt idx="36">
                  <c:v>3.0754000000000001</c:v>
                </c:pt>
                <c:pt idx="37">
                  <c:v>3.2114999999999996</c:v>
                </c:pt>
                <c:pt idx="38">
                  <c:v>3.4255</c:v>
                </c:pt>
                <c:pt idx="39">
                  <c:v>3.6113999999999997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E3F-4B31-BE32-76065CFAF3A7}"/>
            </c:ext>
          </c:extLst>
        </c:ser>
        <c:ser>
          <c:idx val="1"/>
          <c:order val="1"/>
          <c:tx>
            <c:strRef>
              <c:f>'11'!$F$35</c:f>
              <c:strCache>
                <c:ptCount val="1"/>
                <c:pt idx="0">
                  <c:v>annual average gasoline</c:v>
                </c:pt>
              </c:strCache>
            </c:strRef>
          </c:tx>
          <c:spPr>
            <a:ln w="25400" cap="rnd">
              <a:solidFill>
                <a:schemeClr val="tx1">
                  <a:alpha val="8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'11'!$B$36:$B$95</c:f>
              <c:numCache>
                <c:formatCode>General</c:formatCode>
                <c:ptCount val="60"/>
                <c:pt idx="0">
                  <c:v>2021</c:v>
                </c:pt>
                <c:pt idx="1">
                  <c:v>2021</c:v>
                </c:pt>
                <c:pt idx="2">
                  <c:v>2021</c:v>
                </c:pt>
                <c:pt idx="3">
                  <c:v>2021</c:v>
                </c:pt>
                <c:pt idx="4">
                  <c:v>2021</c:v>
                </c:pt>
                <c:pt idx="5">
                  <c:v>2021</c:v>
                </c:pt>
                <c:pt idx="6">
                  <c:v>2021</c:v>
                </c:pt>
                <c:pt idx="7">
                  <c:v>2021</c:v>
                </c:pt>
                <c:pt idx="8">
                  <c:v>2021</c:v>
                </c:pt>
                <c:pt idx="9">
                  <c:v>2021</c:v>
                </c:pt>
                <c:pt idx="10">
                  <c:v>2021</c:v>
                </c:pt>
                <c:pt idx="11">
                  <c:v>2021</c:v>
                </c:pt>
                <c:pt idx="12">
                  <c:v>2022</c:v>
                </c:pt>
                <c:pt idx="13">
                  <c:v>2022</c:v>
                </c:pt>
                <c:pt idx="14">
                  <c:v>2022</c:v>
                </c:pt>
                <c:pt idx="15">
                  <c:v>2022</c:v>
                </c:pt>
                <c:pt idx="16">
                  <c:v>2022</c:v>
                </c:pt>
                <c:pt idx="17">
                  <c:v>2022</c:v>
                </c:pt>
                <c:pt idx="18">
                  <c:v>2022</c:v>
                </c:pt>
                <c:pt idx="19">
                  <c:v>2022</c:v>
                </c:pt>
                <c:pt idx="20">
                  <c:v>2022</c:v>
                </c:pt>
                <c:pt idx="21">
                  <c:v>2022</c:v>
                </c:pt>
                <c:pt idx="22">
                  <c:v>2022</c:v>
                </c:pt>
                <c:pt idx="23">
                  <c:v>2022</c:v>
                </c:pt>
                <c:pt idx="24">
                  <c:v>2023</c:v>
                </c:pt>
                <c:pt idx="25">
                  <c:v>2023</c:v>
                </c:pt>
                <c:pt idx="26">
                  <c:v>2023</c:v>
                </c:pt>
                <c:pt idx="27">
                  <c:v>2023</c:v>
                </c:pt>
                <c:pt idx="28">
                  <c:v>2023</c:v>
                </c:pt>
                <c:pt idx="29">
                  <c:v>2023</c:v>
                </c:pt>
                <c:pt idx="30">
                  <c:v>2023</c:v>
                </c:pt>
                <c:pt idx="31">
                  <c:v>2023</c:v>
                </c:pt>
                <c:pt idx="32">
                  <c:v>2023</c:v>
                </c:pt>
                <c:pt idx="33">
                  <c:v>2023</c:v>
                </c:pt>
                <c:pt idx="34">
                  <c:v>2023</c:v>
                </c:pt>
                <c:pt idx="35">
                  <c:v>2023</c:v>
                </c:pt>
                <c:pt idx="36">
                  <c:v>2024</c:v>
                </c:pt>
                <c:pt idx="37">
                  <c:v>2024</c:v>
                </c:pt>
                <c:pt idx="38">
                  <c:v>2024</c:v>
                </c:pt>
                <c:pt idx="39">
                  <c:v>2024</c:v>
                </c:pt>
                <c:pt idx="40">
                  <c:v>2024</c:v>
                </c:pt>
                <c:pt idx="41">
                  <c:v>2024</c:v>
                </c:pt>
                <c:pt idx="42">
                  <c:v>2024</c:v>
                </c:pt>
                <c:pt idx="43">
                  <c:v>2024</c:v>
                </c:pt>
                <c:pt idx="44">
                  <c:v>2024</c:v>
                </c:pt>
                <c:pt idx="45">
                  <c:v>2024</c:v>
                </c:pt>
                <c:pt idx="46">
                  <c:v>2024</c:v>
                </c:pt>
                <c:pt idx="47">
                  <c:v>2024</c:v>
                </c:pt>
                <c:pt idx="48">
                  <c:v>2025</c:v>
                </c:pt>
                <c:pt idx="49">
                  <c:v>2025</c:v>
                </c:pt>
                <c:pt idx="50">
                  <c:v>2025</c:v>
                </c:pt>
                <c:pt idx="51">
                  <c:v>2025</c:v>
                </c:pt>
                <c:pt idx="52">
                  <c:v>2025</c:v>
                </c:pt>
                <c:pt idx="53">
                  <c:v>2025</c:v>
                </c:pt>
                <c:pt idx="54">
                  <c:v>2025</c:v>
                </c:pt>
                <c:pt idx="55">
                  <c:v>2025</c:v>
                </c:pt>
                <c:pt idx="56">
                  <c:v>2025</c:v>
                </c:pt>
                <c:pt idx="57">
                  <c:v>2025</c:v>
                </c:pt>
                <c:pt idx="58">
                  <c:v>2025</c:v>
                </c:pt>
                <c:pt idx="59">
                  <c:v>2025</c:v>
                </c:pt>
              </c:numCache>
            </c:numRef>
          </c:cat>
          <c:val>
            <c:numRef>
              <c:f>'11'!$F$36:$F$95</c:f>
              <c:numCache>
                <c:formatCode>0.000</c:formatCode>
                <c:ptCount val="60"/>
                <c:pt idx="1">
                  <c:v>3.0011208333333332</c:v>
                </c:pt>
                <c:pt idx="2">
                  <c:v>3.0011208333333332</c:v>
                </c:pt>
                <c:pt idx="3">
                  <c:v>3.0011208333333332</c:v>
                </c:pt>
                <c:pt idx="4">
                  <c:v>3.0011208333333332</c:v>
                </c:pt>
                <c:pt idx="5">
                  <c:v>3.0011208333333332</c:v>
                </c:pt>
                <c:pt idx="6">
                  <c:v>3.0011208333333332</c:v>
                </c:pt>
                <c:pt idx="7">
                  <c:v>3.0011208333333332</c:v>
                </c:pt>
                <c:pt idx="8">
                  <c:v>3.0011208333333332</c:v>
                </c:pt>
                <c:pt idx="9">
                  <c:v>3.0011208333333332</c:v>
                </c:pt>
                <c:pt idx="10">
                  <c:v>3.0011208333333332</c:v>
                </c:pt>
                <c:pt idx="13">
                  <c:v>3.9566166666666667</c:v>
                </c:pt>
                <c:pt idx="14">
                  <c:v>3.9566166666666667</c:v>
                </c:pt>
                <c:pt idx="15">
                  <c:v>3.9566166666666667</c:v>
                </c:pt>
                <c:pt idx="16">
                  <c:v>3.9566166666666667</c:v>
                </c:pt>
                <c:pt idx="17">
                  <c:v>3.9566166666666667</c:v>
                </c:pt>
                <c:pt idx="18">
                  <c:v>3.9566166666666667</c:v>
                </c:pt>
                <c:pt idx="19">
                  <c:v>3.9566166666666667</c:v>
                </c:pt>
                <c:pt idx="20">
                  <c:v>3.9566166666666667</c:v>
                </c:pt>
                <c:pt idx="21">
                  <c:v>3.9566166666666667</c:v>
                </c:pt>
                <c:pt idx="22">
                  <c:v>3.9566166666666667</c:v>
                </c:pt>
                <c:pt idx="25">
                  <c:v>3.5180249999999997</c:v>
                </c:pt>
                <c:pt idx="26">
                  <c:v>3.5180249999999997</c:v>
                </c:pt>
                <c:pt idx="27">
                  <c:v>3.5180249999999997</c:v>
                </c:pt>
                <c:pt idx="28">
                  <c:v>3.5180249999999997</c:v>
                </c:pt>
                <c:pt idx="29">
                  <c:v>3.5180249999999997</c:v>
                </c:pt>
                <c:pt idx="30">
                  <c:v>3.5180249999999997</c:v>
                </c:pt>
                <c:pt idx="31">
                  <c:v>3.5180249999999997</c:v>
                </c:pt>
                <c:pt idx="32">
                  <c:v>3.5180249999999997</c:v>
                </c:pt>
                <c:pt idx="33">
                  <c:v>3.5180249999999997</c:v>
                </c:pt>
                <c:pt idx="34">
                  <c:v>3.5180249999999997</c:v>
                </c:pt>
                <c:pt idx="37">
                  <c:v>3.5306169999999999</c:v>
                </c:pt>
                <c:pt idx="38">
                  <c:v>3.5306169999999999</c:v>
                </c:pt>
                <c:pt idx="39">
                  <c:v>3.5306169999999999</c:v>
                </c:pt>
                <c:pt idx="40">
                  <c:v>3.5306169999999999</c:v>
                </c:pt>
                <c:pt idx="41">
                  <c:v>3.5306169999999999</c:v>
                </c:pt>
                <c:pt idx="42">
                  <c:v>3.5306169999999999</c:v>
                </c:pt>
                <c:pt idx="43">
                  <c:v>3.5306169999999999</c:v>
                </c:pt>
                <c:pt idx="44">
                  <c:v>3.5306169999999999</c:v>
                </c:pt>
                <c:pt idx="45">
                  <c:v>3.5306169999999999</c:v>
                </c:pt>
                <c:pt idx="46">
                  <c:v>3.5306169999999999</c:v>
                </c:pt>
                <c:pt idx="49">
                  <c:v>3.5357229166666664</c:v>
                </c:pt>
                <c:pt idx="50">
                  <c:v>3.5357229166666664</c:v>
                </c:pt>
                <c:pt idx="51">
                  <c:v>3.5357229166666664</c:v>
                </c:pt>
                <c:pt idx="52">
                  <c:v>3.5357229166666664</c:v>
                </c:pt>
                <c:pt idx="53">
                  <c:v>3.5357229166666664</c:v>
                </c:pt>
                <c:pt idx="54">
                  <c:v>3.5357229166666664</c:v>
                </c:pt>
                <c:pt idx="55">
                  <c:v>3.5357229166666664</c:v>
                </c:pt>
                <c:pt idx="56">
                  <c:v>3.5357229166666664</c:v>
                </c:pt>
                <c:pt idx="57">
                  <c:v>3.5357229166666664</c:v>
                </c:pt>
                <c:pt idx="58">
                  <c:v>3.5357229166666664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E3F-4B31-BE32-76065CFAF3A7}"/>
            </c:ext>
          </c:extLst>
        </c:ser>
        <c:ser>
          <c:idx val="3"/>
          <c:order val="2"/>
          <c:tx>
            <c:strRef>
              <c:f>'11'!$I$35</c:f>
              <c:strCache>
                <c:ptCount val="1"/>
                <c:pt idx="0">
                  <c:v>monthly Brent crude oil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'11'!$B$36:$B$95</c:f>
              <c:numCache>
                <c:formatCode>General</c:formatCode>
                <c:ptCount val="60"/>
                <c:pt idx="0">
                  <c:v>2021</c:v>
                </c:pt>
                <c:pt idx="1">
                  <c:v>2021</c:v>
                </c:pt>
                <c:pt idx="2">
                  <c:v>2021</c:v>
                </c:pt>
                <c:pt idx="3">
                  <c:v>2021</c:v>
                </c:pt>
                <c:pt idx="4">
                  <c:v>2021</c:v>
                </c:pt>
                <c:pt idx="5">
                  <c:v>2021</c:v>
                </c:pt>
                <c:pt idx="6">
                  <c:v>2021</c:v>
                </c:pt>
                <c:pt idx="7">
                  <c:v>2021</c:v>
                </c:pt>
                <c:pt idx="8">
                  <c:v>2021</c:v>
                </c:pt>
                <c:pt idx="9">
                  <c:v>2021</c:v>
                </c:pt>
                <c:pt idx="10">
                  <c:v>2021</c:v>
                </c:pt>
                <c:pt idx="11">
                  <c:v>2021</c:v>
                </c:pt>
                <c:pt idx="12">
                  <c:v>2022</c:v>
                </c:pt>
                <c:pt idx="13">
                  <c:v>2022</c:v>
                </c:pt>
                <c:pt idx="14">
                  <c:v>2022</c:v>
                </c:pt>
                <c:pt idx="15">
                  <c:v>2022</c:v>
                </c:pt>
                <c:pt idx="16">
                  <c:v>2022</c:v>
                </c:pt>
                <c:pt idx="17">
                  <c:v>2022</c:v>
                </c:pt>
                <c:pt idx="18">
                  <c:v>2022</c:v>
                </c:pt>
                <c:pt idx="19">
                  <c:v>2022</c:v>
                </c:pt>
                <c:pt idx="20">
                  <c:v>2022</c:v>
                </c:pt>
                <c:pt idx="21">
                  <c:v>2022</c:v>
                </c:pt>
                <c:pt idx="22">
                  <c:v>2022</c:v>
                </c:pt>
                <c:pt idx="23">
                  <c:v>2022</c:v>
                </c:pt>
                <c:pt idx="24">
                  <c:v>2023</c:v>
                </c:pt>
                <c:pt idx="25">
                  <c:v>2023</c:v>
                </c:pt>
                <c:pt idx="26">
                  <c:v>2023</c:v>
                </c:pt>
                <c:pt idx="27">
                  <c:v>2023</c:v>
                </c:pt>
                <c:pt idx="28">
                  <c:v>2023</c:v>
                </c:pt>
                <c:pt idx="29">
                  <c:v>2023</c:v>
                </c:pt>
                <c:pt idx="30">
                  <c:v>2023</c:v>
                </c:pt>
                <c:pt idx="31">
                  <c:v>2023</c:v>
                </c:pt>
                <c:pt idx="32">
                  <c:v>2023</c:v>
                </c:pt>
                <c:pt idx="33">
                  <c:v>2023</c:v>
                </c:pt>
                <c:pt idx="34">
                  <c:v>2023</c:v>
                </c:pt>
                <c:pt idx="35">
                  <c:v>2023</c:v>
                </c:pt>
                <c:pt idx="36">
                  <c:v>2024</c:v>
                </c:pt>
                <c:pt idx="37">
                  <c:v>2024</c:v>
                </c:pt>
                <c:pt idx="38">
                  <c:v>2024</c:v>
                </c:pt>
                <c:pt idx="39">
                  <c:v>2024</c:v>
                </c:pt>
                <c:pt idx="40">
                  <c:v>2024</c:v>
                </c:pt>
                <c:pt idx="41">
                  <c:v>2024</c:v>
                </c:pt>
                <c:pt idx="42">
                  <c:v>2024</c:v>
                </c:pt>
                <c:pt idx="43">
                  <c:v>2024</c:v>
                </c:pt>
                <c:pt idx="44">
                  <c:v>2024</c:v>
                </c:pt>
                <c:pt idx="45">
                  <c:v>2024</c:v>
                </c:pt>
                <c:pt idx="46">
                  <c:v>2024</c:v>
                </c:pt>
                <c:pt idx="47">
                  <c:v>2024</c:v>
                </c:pt>
                <c:pt idx="48">
                  <c:v>2025</c:v>
                </c:pt>
                <c:pt idx="49">
                  <c:v>2025</c:v>
                </c:pt>
                <c:pt idx="50">
                  <c:v>2025</c:v>
                </c:pt>
                <c:pt idx="51">
                  <c:v>2025</c:v>
                </c:pt>
                <c:pt idx="52">
                  <c:v>2025</c:v>
                </c:pt>
                <c:pt idx="53">
                  <c:v>2025</c:v>
                </c:pt>
                <c:pt idx="54">
                  <c:v>2025</c:v>
                </c:pt>
                <c:pt idx="55">
                  <c:v>2025</c:v>
                </c:pt>
                <c:pt idx="56">
                  <c:v>2025</c:v>
                </c:pt>
                <c:pt idx="57">
                  <c:v>2025</c:v>
                </c:pt>
                <c:pt idx="58">
                  <c:v>2025</c:v>
                </c:pt>
                <c:pt idx="59">
                  <c:v>2025</c:v>
                </c:pt>
              </c:numCache>
            </c:numRef>
          </c:cat>
          <c:val>
            <c:numRef>
              <c:f>'11'!$I$36:$I$95</c:f>
              <c:numCache>
                <c:formatCode>0.000</c:formatCode>
                <c:ptCount val="60"/>
                <c:pt idx="0">
                  <c:v>1.3040476190476191</c:v>
                </c:pt>
                <c:pt idx="1">
                  <c:v>1.4828571428571429</c:v>
                </c:pt>
                <c:pt idx="2">
                  <c:v>1.5573809523809523</c:v>
                </c:pt>
                <c:pt idx="3">
                  <c:v>1.5430952380952381</c:v>
                </c:pt>
                <c:pt idx="4">
                  <c:v>1.6316666666666666</c:v>
                </c:pt>
                <c:pt idx="5">
                  <c:v>1.7419047619047618</c:v>
                </c:pt>
                <c:pt idx="6">
                  <c:v>1.7897619047619049</c:v>
                </c:pt>
                <c:pt idx="7">
                  <c:v>1.6845238095238095</c:v>
                </c:pt>
                <c:pt idx="8">
                  <c:v>1.7735714285714284</c:v>
                </c:pt>
                <c:pt idx="9">
                  <c:v>1.9890476190476192</c:v>
                </c:pt>
                <c:pt idx="10">
                  <c:v>1.9297619047619048</c:v>
                </c:pt>
                <c:pt idx="11">
                  <c:v>1.7659523809523809</c:v>
                </c:pt>
                <c:pt idx="12">
                  <c:v>2.0597619047619049</c:v>
                </c:pt>
                <c:pt idx="13">
                  <c:v>2.3126190476190476</c:v>
                </c:pt>
                <c:pt idx="14">
                  <c:v>2.7916666666666665</c:v>
                </c:pt>
                <c:pt idx="15">
                  <c:v>2.4899999999999998</c:v>
                </c:pt>
                <c:pt idx="16">
                  <c:v>2.6995238095238094</c:v>
                </c:pt>
                <c:pt idx="17">
                  <c:v>2.9216666666666664</c:v>
                </c:pt>
                <c:pt idx="18">
                  <c:v>2.665</c:v>
                </c:pt>
                <c:pt idx="19">
                  <c:v>2.3916666666666666</c:v>
                </c:pt>
                <c:pt idx="20">
                  <c:v>2.1371428571428575</c:v>
                </c:pt>
                <c:pt idx="21">
                  <c:v>2.222142857142857</c:v>
                </c:pt>
                <c:pt idx="22">
                  <c:v>2.1766666666666667</c:v>
                </c:pt>
                <c:pt idx="23">
                  <c:v>1.9266666666666667</c:v>
                </c:pt>
                <c:pt idx="24">
                  <c:v>1.9642857142857142</c:v>
                </c:pt>
                <c:pt idx="25">
                  <c:v>1.9664285714285714</c:v>
                </c:pt>
                <c:pt idx="26">
                  <c:v>1.8673809523809526</c:v>
                </c:pt>
                <c:pt idx="27">
                  <c:v>2.0152380952380953</c:v>
                </c:pt>
                <c:pt idx="28">
                  <c:v>1.7969047619047618</c:v>
                </c:pt>
                <c:pt idx="29">
                  <c:v>1.7819047619047619</c:v>
                </c:pt>
                <c:pt idx="30">
                  <c:v>1.9073809523809524</c:v>
                </c:pt>
                <c:pt idx="31">
                  <c:v>2.0511904761904765</c:v>
                </c:pt>
                <c:pt idx="32">
                  <c:v>2.2314285714285713</c:v>
                </c:pt>
                <c:pt idx="33">
                  <c:v>2.157142857142857</c:v>
                </c:pt>
                <c:pt idx="34">
                  <c:v>1.9747619047619047</c:v>
                </c:pt>
                <c:pt idx="35">
                  <c:v>1.8483333333333332</c:v>
                </c:pt>
                <c:pt idx="36">
                  <c:v>1.9076190476190478</c:v>
                </c:pt>
                <c:pt idx="37">
                  <c:v>1.9876190476190476</c:v>
                </c:pt>
                <c:pt idx="38">
                  <c:v>2.0335714285714284</c:v>
                </c:pt>
                <c:pt idx="39">
                  <c:v>2.1421428571428569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E3F-4B31-BE32-76065CFAF3A7}"/>
            </c:ext>
          </c:extLst>
        </c:ser>
        <c:ser>
          <c:idx val="5"/>
          <c:order val="3"/>
          <c:tx>
            <c:strRef>
              <c:f>'11'!$K$35</c:f>
              <c:strCache>
                <c:ptCount val="1"/>
                <c:pt idx="0">
                  <c:v>annual average Brent</c:v>
                </c:pt>
              </c:strCache>
            </c:strRef>
          </c:tx>
          <c:spPr>
            <a:ln w="25400" cap="rnd">
              <a:solidFill>
                <a:schemeClr val="accent2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dPt>
            <c:idx val="57"/>
            <c:marker>
              <c:symbol val="none"/>
            </c:marker>
            <c:bubble3D val="0"/>
            <c:spPr>
              <a:ln w="25400" cap="rnd">
                <a:solidFill>
                  <a:schemeClr val="accent2">
                    <a:lumMod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E3F-4B31-BE32-76065CFAF3A7}"/>
              </c:ext>
            </c:extLst>
          </c:dPt>
          <c:cat>
            <c:numRef>
              <c:f>'11'!$B$36:$B$95</c:f>
              <c:numCache>
                <c:formatCode>General</c:formatCode>
                <c:ptCount val="60"/>
                <c:pt idx="0">
                  <c:v>2021</c:v>
                </c:pt>
                <c:pt idx="1">
                  <c:v>2021</c:v>
                </c:pt>
                <c:pt idx="2">
                  <c:v>2021</c:v>
                </c:pt>
                <c:pt idx="3">
                  <c:v>2021</c:v>
                </c:pt>
                <c:pt idx="4">
                  <c:v>2021</c:v>
                </c:pt>
                <c:pt idx="5">
                  <c:v>2021</c:v>
                </c:pt>
                <c:pt idx="6">
                  <c:v>2021</c:v>
                </c:pt>
                <c:pt idx="7">
                  <c:v>2021</c:v>
                </c:pt>
                <c:pt idx="8">
                  <c:v>2021</c:v>
                </c:pt>
                <c:pt idx="9">
                  <c:v>2021</c:v>
                </c:pt>
                <c:pt idx="10">
                  <c:v>2021</c:v>
                </c:pt>
                <c:pt idx="11">
                  <c:v>2021</c:v>
                </c:pt>
                <c:pt idx="12">
                  <c:v>2022</c:v>
                </c:pt>
                <c:pt idx="13">
                  <c:v>2022</c:v>
                </c:pt>
                <c:pt idx="14">
                  <c:v>2022</c:v>
                </c:pt>
                <c:pt idx="15">
                  <c:v>2022</c:v>
                </c:pt>
                <c:pt idx="16">
                  <c:v>2022</c:v>
                </c:pt>
                <c:pt idx="17">
                  <c:v>2022</c:v>
                </c:pt>
                <c:pt idx="18">
                  <c:v>2022</c:v>
                </c:pt>
                <c:pt idx="19">
                  <c:v>2022</c:v>
                </c:pt>
                <c:pt idx="20">
                  <c:v>2022</c:v>
                </c:pt>
                <c:pt idx="21">
                  <c:v>2022</c:v>
                </c:pt>
                <c:pt idx="22">
                  <c:v>2022</c:v>
                </c:pt>
                <c:pt idx="23">
                  <c:v>2022</c:v>
                </c:pt>
                <c:pt idx="24">
                  <c:v>2023</c:v>
                </c:pt>
                <c:pt idx="25">
                  <c:v>2023</c:v>
                </c:pt>
                <c:pt idx="26">
                  <c:v>2023</c:v>
                </c:pt>
                <c:pt idx="27">
                  <c:v>2023</c:v>
                </c:pt>
                <c:pt idx="28">
                  <c:v>2023</c:v>
                </c:pt>
                <c:pt idx="29">
                  <c:v>2023</c:v>
                </c:pt>
                <c:pt idx="30">
                  <c:v>2023</c:v>
                </c:pt>
                <c:pt idx="31">
                  <c:v>2023</c:v>
                </c:pt>
                <c:pt idx="32">
                  <c:v>2023</c:v>
                </c:pt>
                <c:pt idx="33">
                  <c:v>2023</c:v>
                </c:pt>
                <c:pt idx="34">
                  <c:v>2023</c:v>
                </c:pt>
                <c:pt idx="35">
                  <c:v>2023</c:v>
                </c:pt>
                <c:pt idx="36">
                  <c:v>2024</c:v>
                </c:pt>
                <c:pt idx="37">
                  <c:v>2024</c:v>
                </c:pt>
                <c:pt idx="38">
                  <c:v>2024</c:v>
                </c:pt>
                <c:pt idx="39">
                  <c:v>2024</c:v>
                </c:pt>
                <c:pt idx="40">
                  <c:v>2024</c:v>
                </c:pt>
                <c:pt idx="41">
                  <c:v>2024</c:v>
                </c:pt>
                <c:pt idx="42">
                  <c:v>2024</c:v>
                </c:pt>
                <c:pt idx="43">
                  <c:v>2024</c:v>
                </c:pt>
                <c:pt idx="44">
                  <c:v>2024</c:v>
                </c:pt>
                <c:pt idx="45">
                  <c:v>2024</c:v>
                </c:pt>
                <c:pt idx="46">
                  <c:v>2024</c:v>
                </c:pt>
                <c:pt idx="47">
                  <c:v>2024</c:v>
                </c:pt>
                <c:pt idx="48">
                  <c:v>2025</c:v>
                </c:pt>
                <c:pt idx="49">
                  <c:v>2025</c:v>
                </c:pt>
                <c:pt idx="50">
                  <c:v>2025</c:v>
                </c:pt>
                <c:pt idx="51">
                  <c:v>2025</c:v>
                </c:pt>
                <c:pt idx="52">
                  <c:v>2025</c:v>
                </c:pt>
                <c:pt idx="53">
                  <c:v>2025</c:v>
                </c:pt>
                <c:pt idx="54">
                  <c:v>2025</c:v>
                </c:pt>
                <c:pt idx="55">
                  <c:v>2025</c:v>
                </c:pt>
                <c:pt idx="56">
                  <c:v>2025</c:v>
                </c:pt>
                <c:pt idx="57">
                  <c:v>2025</c:v>
                </c:pt>
                <c:pt idx="58">
                  <c:v>2025</c:v>
                </c:pt>
                <c:pt idx="59">
                  <c:v>2025</c:v>
                </c:pt>
              </c:numCache>
            </c:numRef>
          </c:cat>
          <c:val>
            <c:numRef>
              <c:f>'11'!$K$36:$K$95</c:f>
              <c:numCache>
                <c:formatCode>0.000</c:formatCode>
                <c:ptCount val="60"/>
                <c:pt idx="1">
                  <c:v>1.682797619047619</c:v>
                </c:pt>
                <c:pt idx="2">
                  <c:v>1.682797619047619</c:v>
                </c:pt>
                <c:pt idx="3">
                  <c:v>1.682797619047619</c:v>
                </c:pt>
                <c:pt idx="4">
                  <c:v>1.682797619047619</c:v>
                </c:pt>
                <c:pt idx="5">
                  <c:v>1.682797619047619</c:v>
                </c:pt>
                <c:pt idx="6">
                  <c:v>1.682797619047619</c:v>
                </c:pt>
                <c:pt idx="7">
                  <c:v>1.682797619047619</c:v>
                </c:pt>
                <c:pt idx="8">
                  <c:v>1.682797619047619</c:v>
                </c:pt>
                <c:pt idx="9">
                  <c:v>1.682797619047619</c:v>
                </c:pt>
                <c:pt idx="10">
                  <c:v>1.682797619047619</c:v>
                </c:pt>
                <c:pt idx="13">
                  <c:v>2.3995436507936505</c:v>
                </c:pt>
                <c:pt idx="14">
                  <c:v>2.3995436507936505</c:v>
                </c:pt>
                <c:pt idx="15">
                  <c:v>2.3995436507936505</c:v>
                </c:pt>
                <c:pt idx="16">
                  <c:v>2.3995436507936505</c:v>
                </c:pt>
                <c:pt idx="17">
                  <c:v>2.3995436507936505</c:v>
                </c:pt>
                <c:pt idx="18">
                  <c:v>2.3995436507936505</c:v>
                </c:pt>
                <c:pt idx="19">
                  <c:v>2.3995436507936505</c:v>
                </c:pt>
                <c:pt idx="20">
                  <c:v>2.3995436507936505</c:v>
                </c:pt>
                <c:pt idx="21">
                  <c:v>2.3995436507936505</c:v>
                </c:pt>
                <c:pt idx="22">
                  <c:v>2.3995436507936505</c:v>
                </c:pt>
                <c:pt idx="25">
                  <c:v>1.9635317460317461</c:v>
                </c:pt>
                <c:pt idx="26">
                  <c:v>1.9635317460317461</c:v>
                </c:pt>
                <c:pt idx="27">
                  <c:v>1.9635317460317461</c:v>
                </c:pt>
                <c:pt idx="28">
                  <c:v>1.9635317460317461</c:v>
                </c:pt>
                <c:pt idx="29">
                  <c:v>1.9635317460317461</c:v>
                </c:pt>
                <c:pt idx="30">
                  <c:v>1.9635317460317461</c:v>
                </c:pt>
                <c:pt idx="31">
                  <c:v>1.9635317460317461</c:v>
                </c:pt>
                <c:pt idx="32">
                  <c:v>1.9635317460317461</c:v>
                </c:pt>
                <c:pt idx="33">
                  <c:v>1.9635317460317461</c:v>
                </c:pt>
                <c:pt idx="34">
                  <c:v>1.9635317460317461</c:v>
                </c:pt>
                <c:pt idx="37">
                  <c:v>2.0892460317460317</c:v>
                </c:pt>
                <c:pt idx="38">
                  <c:v>2.0892460317460317</c:v>
                </c:pt>
                <c:pt idx="39">
                  <c:v>2.0892460317460317</c:v>
                </c:pt>
                <c:pt idx="40">
                  <c:v>2.0892460317460317</c:v>
                </c:pt>
                <c:pt idx="41">
                  <c:v>2.0892460317460317</c:v>
                </c:pt>
                <c:pt idx="42">
                  <c:v>2.0892460317460317</c:v>
                </c:pt>
                <c:pt idx="43">
                  <c:v>2.0892460317460317</c:v>
                </c:pt>
                <c:pt idx="44">
                  <c:v>2.0892460317460317</c:v>
                </c:pt>
                <c:pt idx="45">
                  <c:v>2.0892460317460317</c:v>
                </c:pt>
                <c:pt idx="46">
                  <c:v>2.0892460317460317</c:v>
                </c:pt>
                <c:pt idx="49">
                  <c:v>2.0337301587301586</c:v>
                </c:pt>
                <c:pt idx="50">
                  <c:v>2.0337301587301586</c:v>
                </c:pt>
                <c:pt idx="51">
                  <c:v>2.0337301587301586</c:v>
                </c:pt>
                <c:pt idx="52">
                  <c:v>2.0337301587301586</c:v>
                </c:pt>
                <c:pt idx="53">
                  <c:v>2.0337301587301586</c:v>
                </c:pt>
                <c:pt idx="54">
                  <c:v>2.0337301587301586</c:v>
                </c:pt>
                <c:pt idx="55">
                  <c:v>2.0337301587301586</c:v>
                </c:pt>
                <c:pt idx="56">
                  <c:v>2.0337301587301586</c:v>
                </c:pt>
                <c:pt idx="57">
                  <c:v>2.0337301587301586</c:v>
                </c:pt>
                <c:pt idx="58">
                  <c:v>2.0337301587301586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E3F-4B31-BE32-76065CFAF3A7}"/>
            </c:ext>
          </c:extLst>
        </c:ser>
        <c:ser>
          <c:idx val="4"/>
          <c:order val="4"/>
          <c:tx>
            <c:strRef>
              <c:f>'11'!$J$35</c:f>
              <c:strCache>
                <c:ptCount val="1"/>
                <c:pt idx="0">
                  <c:v>Brent  forecast</c:v>
                </c:pt>
              </c:strCache>
            </c:strRef>
          </c:tx>
          <c:spPr>
            <a:ln w="28575" cap="rnd">
              <a:solidFill>
                <a:schemeClr val="accent2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'11'!$B$36:$B$95</c:f>
              <c:numCache>
                <c:formatCode>General</c:formatCode>
                <c:ptCount val="60"/>
                <c:pt idx="0">
                  <c:v>2021</c:v>
                </c:pt>
                <c:pt idx="1">
                  <c:v>2021</c:v>
                </c:pt>
                <c:pt idx="2">
                  <c:v>2021</c:v>
                </c:pt>
                <c:pt idx="3">
                  <c:v>2021</c:v>
                </c:pt>
                <c:pt idx="4">
                  <c:v>2021</c:v>
                </c:pt>
                <c:pt idx="5">
                  <c:v>2021</c:v>
                </c:pt>
                <c:pt idx="6">
                  <c:v>2021</c:v>
                </c:pt>
                <c:pt idx="7">
                  <c:v>2021</c:v>
                </c:pt>
                <c:pt idx="8">
                  <c:v>2021</c:v>
                </c:pt>
                <c:pt idx="9">
                  <c:v>2021</c:v>
                </c:pt>
                <c:pt idx="10">
                  <c:v>2021</c:v>
                </c:pt>
                <c:pt idx="11">
                  <c:v>2021</c:v>
                </c:pt>
                <c:pt idx="12">
                  <c:v>2022</c:v>
                </c:pt>
                <c:pt idx="13">
                  <c:v>2022</c:v>
                </c:pt>
                <c:pt idx="14">
                  <c:v>2022</c:v>
                </c:pt>
                <c:pt idx="15">
                  <c:v>2022</c:v>
                </c:pt>
                <c:pt idx="16">
                  <c:v>2022</c:v>
                </c:pt>
                <c:pt idx="17">
                  <c:v>2022</c:v>
                </c:pt>
                <c:pt idx="18">
                  <c:v>2022</c:v>
                </c:pt>
                <c:pt idx="19">
                  <c:v>2022</c:v>
                </c:pt>
                <c:pt idx="20">
                  <c:v>2022</c:v>
                </c:pt>
                <c:pt idx="21">
                  <c:v>2022</c:v>
                </c:pt>
                <c:pt idx="22">
                  <c:v>2022</c:v>
                </c:pt>
                <c:pt idx="23">
                  <c:v>2022</c:v>
                </c:pt>
                <c:pt idx="24">
                  <c:v>2023</c:v>
                </c:pt>
                <c:pt idx="25">
                  <c:v>2023</c:v>
                </c:pt>
                <c:pt idx="26">
                  <c:v>2023</c:v>
                </c:pt>
                <c:pt idx="27">
                  <c:v>2023</c:v>
                </c:pt>
                <c:pt idx="28">
                  <c:v>2023</c:v>
                </c:pt>
                <c:pt idx="29">
                  <c:v>2023</c:v>
                </c:pt>
                <c:pt idx="30">
                  <c:v>2023</c:v>
                </c:pt>
                <c:pt idx="31">
                  <c:v>2023</c:v>
                </c:pt>
                <c:pt idx="32">
                  <c:v>2023</c:v>
                </c:pt>
                <c:pt idx="33">
                  <c:v>2023</c:v>
                </c:pt>
                <c:pt idx="34">
                  <c:v>2023</c:v>
                </c:pt>
                <c:pt idx="35">
                  <c:v>2023</c:v>
                </c:pt>
                <c:pt idx="36">
                  <c:v>2024</c:v>
                </c:pt>
                <c:pt idx="37">
                  <c:v>2024</c:v>
                </c:pt>
                <c:pt idx="38">
                  <c:v>2024</c:v>
                </c:pt>
                <c:pt idx="39">
                  <c:v>2024</c:v>
                </c:pt>
                <c:pt idx="40">
                  <c:v>2024</c:v>
                </c:pt>
                <c:pt idx="41">
                  <c:v>2024</c:v>
                </c:pt>
                <c:pt idx="42">
                  <c:v>2024</c:v>
                </c:pt>
                <c:pt idx="43">
                  <c:v>2024</c:v>
                </c:pt>
                <c:pt idx="44">
                  <c:v>2024</c:v>
                </c:pt>
                <c:pt idx="45">
                  <c:v>2024</c:v>
                </c:pt>
                <c:pt idx="46">
                  <c:v>2024</c:v>
                </c:pt>
                <c:pt idx="47">
                  <c:v>2024</c:v>
                </c:pt>
                <c:pt idx="48">
                  <c:v>2025</c:v>
                </c:pt>
                <c:pt idx="49">
                  <c:v>2025</c:v>
                </c:pt>
                <c:pt idx="50">
                  <c:v>2025</c:v>
                </c:pt>
                <c:pt idx="51">
                  <c:v>2025</c:v>
                </c:pt>
                <c:pt idx="52">
                  <c:v>2025</c:v>
                </c:pt>
                <c:pt idx="53">
                  <c:v>2025</c:v>
                </c:pt>
                <c:pt idx="54">
                  <c:v>2025</c:v>
                </c:pt>
                <c:pt idx="55">
                  <c:v>2025</c:v>
                </c:pt>
                <c:pt idx="56">
                  <c:v>2025</c:v>
                </c:pt>
                <c:pt idx="57">
                  <c:v>2025</c:v>
                </c:pt>
                <c:pt idx="58">
                  <c:v>2025</c:v>
                </c:pt>
                <c:pt idx="59">
                  <c:v>2025</c:v>
                </c:pt>
              </c:numCache>
            </c:numRef>
          </c:cat>
          <c:val>
            <c:numRef>
              <c:f>'11'!$J$36:$J$95</c:f>
              <c:numCache>
                <c:formatCode>0.000</c:formatCode>
                <c:ptCount val="60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2.1421428571428569</c:v>
                </c:pt>
                <c:pt idx="40">
                  <c:v>2.0952380952380953</c:v>
                </c:pt>
                <c:pt idx="41">
                  <c:v>2.1428571428571428</c:v>
                </c:pt>
                <c:pt idx="42">
                  <c:v>2.1428571428571428</c:v>
                </c:pt>
                <c:pt idx="43">
                  <c:v>2.1428571428571428</c:v>
                </c:pt>
                <c:pt idx="44">
                  <c:v>2.1428571428571428</c:v>
                </c:pt>
                <c:pt idx="45">
                  <c:v>2.1190476190476191</c:v>
                </c:pt>
                <c:pt idx="46">
                  <c:v>2.1190476190476191</c:v>
                </c:pt>
                <c:pt idx="47">
                  <c:v>2.0952380952380953</c:v>
                </c:pt>
                <c:pt idx="48">
                  <c:v>2.0952380952380953</c:v>
                </c:pt>
                <c:pt idx="49">
                  <c:v>2.0952380952380953</c:v>
                </c:pt>
                <c:pt idx="50">
                  <c:v>2.0952380952380953</c:v>
                </c:pt>
                <c:pt idx="51">
                  <c:v>2.0476190476190474</c:v>
                </c:pt>
                <c:pt idx="52">
                  <c:v>2.0476190476190474</c:v>
                </c:pt>
                <c:pt idx="53">
                  <c:v>2.0476190476190474</c:v>
                </c:pt>
                <c:pt idx="54">
                  <c:v>2.0238095238095237</c:v>
                </c:pt>
                <c:pt idx="55">
                  <c:v>2.0238095238095237</c:v>
                </c:pt>
                <c:pt idx="56">
                  <c:v>2.0238095238095237</c:v>
                </c:pt>
                <c:pt idx="57">
                  <c:v>1.9761904761904763</c:v>
                </c:pt>
                <c:pt idx="58">
                  <c:v>1.9761904761904763</c:v>
                </c:pt>
                <c:pt idx="59">
                  <c:v>1.9523809523809523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E3F-4B31-BE32-76065CFAF3A7}"/>
            </c:ext>
          </c:extLst>
        </c:ser>
        <c:ser>
          <c:idx val="2"/>
          <c:order val="5"/>
          <c:tx>
            <c:strRef>
              <c:f>'11'!$E$35</c:f>
              <c:strCache>
                <c:ptCount val="1"/>
                <c:pt idx="0">
                  <c:v>gasoline forecast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'11'!$B$36:$B$95</c:f>
              <c:numCache>
                <c:formatCode>General</c:formatCode>
                <c:ptCount val="60"/>
                <c:pt idx="0">
                  <c:v>2021</c:v>
                </c:pt>
                <c:pt idx="1">
                  <c:v>2021</c:v>
                </c:pt>
                <c:pt idx="2">
                  <c:v>2021</c:v>
                </c:pt>
                <c:pt idx="3">
                  <c:v>2021</c:v>
                </c:pt>
                <c:pt idx="4">
                  <c:v>2021</c:v>
                </c:pt>
                <c:pt idx="5">
                  <c:v>2021</c:v>
                </c:pt>
                <c:pt idx="6">
                  <c:v>2021</c:v>
                </c:pt>
                <c:pt idx="7">
                  <c:v>2021</c:v>
                </c:pt>
                <c:pt idx="8">
                  <c:v>2021</c:v>
                </c:pt>
                <c:pt idx="9">
                  <c:v>2021</c:v>
                </c:pt>
                <c:pt idx="10">
                  <c:v>2021</c:v>
                </c:pt>
                <c:pt idx="11">
                  <c:v>2021</c:v>
                </c:pt>
                <c:pt idx="12">
                  <c:v>2022</c:v>
                </c:pt>
                <c:pt idx="13">
                  <c:v>2022</c:v>
                </c:pt>
                <c:pt idx="14">
                  <c:v>2022</c:v>
                </c:pt>
                <c:pt idx="15">
                  <c:v>2022</c:v>
                </c:pt>
                <c:pt idx="16">
                  <c:v>2022</c:v>
                </c:pt>
                <c:pt idx="17">
                  <c:v>2022</c:v>
                </c:pt>
                <c:pt idx="18">
                  <c:v>2022</c:v>
                </c:pt>
                <c:pt idx="19">
                  <c:v>2022</c:v>
                </c:pt>
                <c:pt idx="20">
                  <c:v>2022</c:v>
                </c:pt>
                <c:pt idx="21">
                  <c:v>2022</c:v>
                </c:pt>
                <c:pt idx="22">
                  <c:v>2022</c:v>
                </c:pt>
                <c:pt idx="23">
                  <c:v>2022</c:v>
                </c:pt>
                <c:pt idx="24">
                  <c:v>2023</c:v>
                </c:pt>
                <c:pt idx="25">
                  <c:v>2023</c:v>
                </c:pt>
                <c:pt idx="26">
                  <c:v>2023</c:v>
                </c:pt>
                <c:pt idx="27">
                  <c:v>2023</c:v>
                </c:pt>
                <c:pt idx="28">
                  <c:v>2023</c:v>
                </c:pt>
                <c:pt idx="29">
                  <c:v>2023</c:v>
                </c:pt>
                <c:pt idx="30">
                  <c:v>2023</c:v>
                </c:pt>
                <c:pt idx="31">
                  <c:v>2023</c:v>
                </c:pt>
                <c:pt idx="32">
                  <c:v>2023</c:v>
                </c:pt>
                <c:pt idx="33">
                  <c:v>2023</c:v>
                </c:pt>
                <c:pt idx="34">
                  <c:v>2023</c:v>
                </c:pt>
                <c:pt idx="35">
                  <c:v>2023</c:v>
                </c:pt>
                <c:pt idx="36">
                  <c:v>2024</c:v>
                </c:pt>
                <c:pt idx="37">
                  <c:v>2024</c:v>
                </c:pt>
                <c:pt idx="38">
                  <c:v>2024</c:v>
                </c:pt>
                <c:pt idx="39">
                  <c:v>2024</c:v>
                </c:pt>
                <c:pt idx="40">
                  <c:v>2024</c:v>
                </c:pt>
                <c:pt idx="41">
                  <c:v>2024</c:v>
                </c:pt>
                <c:pt idx="42">
                  <c:v>2024</c:v>
                </c:pt>
                <c:pt idx="43">
                  <c:v>2024</c:v>
                </c:pt>
                <c:pt idx="44">
                  <c:v>2024</c:v>
                </c:pt>
                <c:pt idx="45">
                  <c:v>2024</c:v>
                </c:pt>
                <c:pt idx="46">
                  <c:v>2024</c:v>
                </c:pt>
                <c:pt idx="47">
                  <c:v>2024</c:v>
                </c:pt>
                <c:pt idx="48">
                  <c:v>2025</c:v>
                </c:pt>
                <c:pt idx="49">
                  <c:v>2025</c:v>
                </c:pt>
                <c:pt idx="50">
                  <c:v>2025</c:v>
                </c:pt>
                <c:pt idx="51">
                  <c:v>2025</c:v>
                </c:pt>
                <c:pt idx="52">
                  <c:v>2025</c:v>
                </c:pt>
                <c:pt idx="53">
                  <c:v>2025</c:v>
                </c:pt>
                <c:pt idx="54">
                  <c:v>2025</c:v>
                </c:pt>
                <c:pt idx="55">
                  <c:v>2025</c:v>
                </c:pt>
                <c:pt idx="56">
                  <c:v>2025</c:v>
                </c:pt>
                <c:pt idx="57">
                  <c:v>2025</c:v>
                </c:pt>
                <c:pt idx="58">
                  <c:v>2025</c:v>
                </c:pt>
                <c:pt idx="59">
                  <c:v>2025</c:v>
                </c:pt>
              </c:numCache>
            </c:numRef>
          </c:cat>
          <c:val>
            <c:numRef>
              <c:f>'11'!$E$36:$E$95</c:f>
              <c:numCache>
                <c:formatCode>0.000</c:formatCode>
                <c:ptCount val="60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3.6113999999999997</c:v>
                </c:pt>
                <c:pt idx="40">
                  <c:v>3.6628629999999998</c:v>
                </c:pt>
                <c:pt idx="41">
                  <c:v>3.7050700000000001</c:v>
                </c:pt>
                <c:pt idx="42">
                  <c:v>3.702153</c:v>
                </c:pt>
                <c:pt idx="43">
                  <c:v>3.724891</c:v>
                </c:pt>
                <c:pt idx="44">
                  <c:v>3.6802779999999999</c:v>
                </c:pt>
                <c:pt idx="45">
                  <c:v>3.5860250000000002</c:v>
                </c:pt>
                <c:pt idx="46">
                  <c:v>3.5335719999999999</c:v>
                </c:pt>
                <c:pt idx="47">
                  <c:v>3.4487520000000003</c:v>
                </c:pt>
                <c:pt idx="48">
                  <c:v>3.4020780000000004</c:v>
                </c:pt>
                <c:pt idx="49">
                  <c:v>3.4252640000000003</c:v>
                </c:pt>
                <c:pt idx="50">
                  <c:v>3.5348739999999998</c:v>
                </c:pt>
                <c:pt idx="51">
                  <c:v>3.5723450000000003</c:v>
                </c:pt>
                <c:pt idx="52">
                  <c:v>3.6505450000000002</c:v>
                </c:pt>
                <c:pt idx="53">
                  <c:v>3.6988859999999999</c:v>
                </c:pt>
                <c:pt idx="54">
                  <c:v>3.6880360000000003</c:v>
                </c:pt>
                <c:pt idx="55">
                  <c:v>3.7003879999999998</c:v>
                </c:pt>
                <c:pt idx="56">
                  <c:v>3.6002990000000001</c:v>
                </c:pt>
                <c:pt idx="57">
                  <c:v>3.4829590000000001</c:v>
                </c:pt>
                <c:pt idx="58">
                  <c:v>3.3893590000000002</c:v>
                </c:pt>
                <c:pt idx="59">
                  <c:v>3.2836419999999999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E3F-4B31-BE32-76065CFAF3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982729728"/>
        <c:axId val="-982734624"/>
      </c:lineChart>
      <c:catAx>
        <c:axId val="-9827297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endParaRPr lang="en-US"/>
          </a:p>
        </c:txPr>
        <c:crossAx val="-982734624"/>
        <c:crosses val="autoZero"/>
        <c:auto val="1"/>
        <c:lblAlgn val="ctr"/>
        <c:lblOffset val="100"/>
        <c:tickLblSkip val="12"/>
        <c:tickMarkSkip val="12"/>
        <c:noMultiLvlLbl val="0"/>
      </c:catAx>
      <c:valAx>
        <c:axId val="-982734624"/>
        <c:scaling>
          <c:orientation val="minMax"/>
          <c:max val="7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endParaRPr lang="en-US"/>
          </a:p>
        </c:txPr>
        <c:crossAx val="-982729728"/>
        <c:crosses val="autoZero"/>
        <c:crossBetween val="between"/>
        <c:majorUnit val="0.5"/>
      </c:valAx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1.7459516197527301E-2"/>
          <c:y val="0.16721748784263443"/>
          <c:w val="0.88078010945249718"/>
          <c:h val="0.1630547433271308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t" anchorCtr="0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solidFill>
            <a:schemeClr val="tx1"/>
          </a:solidFill>
          <a:latin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79104695246426"/>
          <c:y val="0.17344519435070616"/>
          <c:w val="0.7986071011956839"/>
          <c:h val="0.66215785526809146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'12'!$C$26</c:f>
              <c:strCache>
                <c:ptCount val="1"/>
                <c:pt idx="0">
                  <c:v>Brent crude oil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'12'!$J$25:$M$25</c:f>
              <c:numCache>
                <c:formatCode>General</c:formatCode>
                <c:ptCount val="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</c:numCache>
            </c:numRef>
          </c:cat>
          <c:val>
            <c:numRef>
              <c:f>'12'!$J$26:$M$26</c:f>
              <c:numCache>
                <c:formatCode>0.00</c:formatCode>
                <c:ptCount val="4"/>
                <c:pt idx="0">
                  <c:v>0.71551581995238123</c:v>
                </c:pt>
                <c:pt idx="1">
                  <c:v>-0.44136500695238134</c:v>
                </c:pt>
                <c:pt idx="2">
                  <c:v>0.12818412980952387</c:v>
                </c:pt>
                <c:pt idx="3">
                  <c:v>-5.7338513785714085E-2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54-425B-843E-BA549FECF161}"/>
            </c:ext>
          </c:extLst>
        </c:ser>
        <c:ser>
          <c:idx val="2"/>
          <c:order val="1"/>
          <c:tx>
            <c:strRef>
              <c:f>'12'!$C$27</c:f>
              <c:strCache>
                <c:ptCount val="1"/>
                <c:pt idx="0">
                  <c:v>wholesale margin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'12'!$J$25:$M$25</c:f>
              <c:numCache>
                <c:formatCode>General</c:formatCode>
                <c:ptCount val="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</c:numCache>
            </c:numRef>
          </c:cat>
          <c:val>
            <c:numRef>
              <c:f>'12'!$J$27:$M$27</c:f>
              <c:numCache>
                <c:formatCode>0.00</c:formatCode>
                <c:ptCount val="4"/>
                <c:pt idx="0">
                  <c:v>0.77493080794761871</c:v>
                </c:pt>
                <c:pt idx="1">
                  <c:v>-0.33060203424761858</c:v>
                </c:pt>
                <c:pt idx="2">
                  <c:v>-0.22574739900952356</c:v>
                </c:pt>
                <c:pt idx="3">
                  <c:v>0.17948091538571376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854-425B-843E-BA549FECF161}"/>
            </c:ext>
          </c:extLst>
        </c:ser>
        <c:ser>
          <c:idx val="4"/>
          <c:order val="2"/>
          <c:tx>
            <c:strRef>
              <c:f>'12'!$C$28</c:f>
              <c:strCache>
                <c:ptCount val="1"/>
                <c:pt idx="0">
                  <c:v>retail margin</c:v>
                </c:pt>
              </c:strCache>
            </c:strRef>
          </c:tx>
          <c:spPr>
            <a:solidFill>
              <a:schemeClr val="accent3"/>
            </a:solidFill>
            <a:ln w="28575" cap="rnd">
              <a:noFill/>
              <a:round/>
            </a:ln>
            <a:effectLst/>
          </c:spPr>
          <c:invertIfNegative val="0"/>
          <c:cat>
            <c:numRef>
              <c:f>'12'!$J$25:$M$25</c:f>
              <c:numCache>
                <c:formatCode>General</c:formatCode>
                <c:ptCount val="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</c:numCache>
            </c:numRef>
          </c:cat>
          <c:val>
            <c:numRef>
              <c:f>'12'!$J$28:$M$28</c:f>
              <c:numCache>
                <c:formatCode>0.00</c:formatCode>
                <c:ptCount val="4"/>
                <c:pt idx="0">
                  <c:v>0.23439789400000066</c:v>
                </c:pt>
                <c:pt idx="1">
                  <c:v>-2.7913762100000739E-2</c:v>
                </c:pt>
                <c:pt idx="2">
                  <c:v>-0.12574794799999989</c:v>
                </c:pt>
                <c:pt idx="3">
                  <c:v>3.585191060000037E-2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854-425B-843E-BA549FECF1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-982742240"/>
        <c:axId val="-982738976"/>
      </c:barChart>
      <c:lineChart>
        <c:grouping val="standard"/>
        <c:varyColors val="0"/>
        <c:ser>
          <c:idx val="0"/>
          <c:order val="3"/>
          <c:tx>
            <c:v>net change</c:v>
          </c:tx>
          <c:spPr>
            <a:ln>
              <a:noFill/>
            </a:ln>
          </c:spPr>
          <c:marker>
            <c:symbol val="dot"/>
            <c:size val="5"/>
            <c:spPr>
              <a:solidFill>
                <a:schemeClr val="bg1"/>
              </a:solidFill>
              <a:ln w="38100">
                <a:solidFill>
                  <a:schemeClr val="tx1"/>
                </a:solidFill>
              </a:ln>
            </c:spPr>
          </c:marker>
          <c:dLbls>
            <c:dLbl>
              <c:idx val="0"/>
              <c:layout>
                <c:manualLayout>
                  <c:x val="-7.6064514852763415E-2"/>
                  <c:y val="-4.02671247151984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E5D-436F-9178-25F4BC92595A}"/>
                </c:ext>
              </c:extLst>
            </c:dLbl>
            <c:dLbl>
              <c:idx val="1"/>
              <c:layout>
                <c:manualLayout>
                  <c:x val="-8.266481755462568E-2"/>
                  <c:y val="2.9388687173458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51E-4263-8B3C-566C4FC52018}"/>
                </c:ext>
              </c:extLst>
            </c:dLbl>
            <c:dLbl>
              <c:idx val="3"/>
              <c:layout>
                <c:manualLayout>
                  <c:x val="-7.0716608852428475E-2"/>
                  <c:y val="-4.84619261138639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23B-45E7-8C5C-058241AE291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'12'!$J$25:$M$25</c:f>
              <c:numCache>
                <c:formatCode>General</c:formatCode>
                <c:ptCount val="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</c:numCache>
            </c:numRef>
          </c:cat>
          <c:val>
            <c:numRef>
              <c:f>'12'!$J$31:$M$31</c:f>
              <c:numCache>
                <c:formatCode>0.00</c:formatCode>
                <c:ptCount val="4"/>
                <c:pt idx="0">
                  <c:v>1.7248445219000006</c:v>
                </c:pt>
                <c:pt idx="1">
                  <c:v>-0.79988080330000066</c:v>
                </c:pt>
                <c:pt idx="2">
                  <c:v>-0.22331121719999958</c:v>
                </c:pt>
                <c:pt idx="3">
                  <c:v>0.15799431220000004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854-425B-843E-BA549FECF1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82742240"/>
        <c:axId val="-982738976"/>
      </c:lineChart>
      <c:scatterChart>
        <c:scatterStyle val="lineMarker"/>
        <c:varyColors val="0"/>
        <c:ser>
          <c:idx val="3"/>
          <c:order val="4"/>
          <c:tx>
            <c:strRef>
              <c:f>'12'!$C$99</c:f>
              <c:strCache>
                <c:ptCount val="1"/>
                <c:pt idx="0">
                  <c:v>Forecast</c:v>
                </c:pt>
              </c:strCache>
            </c:strRef>
          </c:tx>
          <c:spPr>
            <a:ln w="9525">
              <a:solidFill>
                <a:schemeClr val="bg1">
                  <a:lumMod val="65000"/>
                </a:schemeClr>
              </a:solidFill>
              <a:prstDash val="lgDash"/>
            </a:ln>
          </c:spPr>
          <c:marker>
            <c:symbol val="none"/>
          </c:marker>
          <c:xVal>
            <c:numRef>
              <c:f>'12'!$B$100:$B$101</c:f>
              <c:numCache>
                <c:formatCode>General</c:formatCode>
                <c:ptCount val="2"/>
                <c:pt idx="0">
                  <c:v>2.5</c:v>
                </c:pt>
                <c:pt idx="1">
                  <c:v>2.5</c:v>
                </c:pt>
              </c:numCache>
            </c:numRef>
          </c:xVal>
          <c:yVal>
            <c:numRef>
              <c:f>'12'!$C$100:$C$101</c:f>
              <c:numCache>
                <c:formatCode>0.00</c:formatCode>
                <c:ptCount val="2"/>
                <c:pt idx="0">
                  <c:v>-0.5</c:v>
                </c:pt>
                <c:pt idx="1">
                  <c:v>0.5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B854-425B-843E-BA549FECF1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982737344"/>
        <c:axId val="-982734080"/>
      </c:scatterChart>
      <c:catAx>
        <c:axId val="-982742240"/>
        <c:scaling>
          <c:orientation val="minMax"/>
        </c:scaling>
        <c:delete val="0"/>
        <c:axPos val="b"/>
        <c:majorGridlines>
          <c:spPr>
            <a:ln w="12700">
              <a:solidFill>
                <a:schemeClr val="bg1">
                  <a:lumMod val="95000"/>
                </a:schemeClr>
              </a:solidFill>
            </a:ln>
          </c:spPr>
        </c:majorGridlines>
        <c:numFmt formatCode="General" sourceLinked="1"/>
        <c:majorTickMark val="cross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endParaRPr lang="en-US"/>
          </a:p>
        </c:txPr>
        <c:crossAx val="-982738976"/>
        <c:crosses val="autoZero"/>
        <c:auto val="1"/>
        <c:lblAlgn val="ctr"/>
        <c:lblOffset val="100"/>
        <c:tickLblSkip val="1"/>
        <c:noMultiLvlLbl val="0"/>
      </c:catAx>
      <c:valAx>
        <c:axId val="-982738976"/>
        <c:scaling>
          <c:orientation val="minMax"/>
          <c:max val="2"/>
          <c:min val="-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endParaRPr lang="en-US"/>
          </a:p>
        </c:txPr>
        <c:crossAx val="-982742240"/>
        <c:crosses val="autoZero"/>
        <c:crossBetween val="between"/>
        <c:majorUnit val="0.25"/>
      </c:valAx>
      <c:valAx>
        <c:axId val="-982734080"/>
        <c:scaling>
          <c:orientation val="minMax"/>
          <c:max val="0.5"/>
          <c:min val="-0.5"/>
        </c:scaling>
        <c:delete val="0"/>
        <c:axPos val="r"/>
        <c:numFmt formatCode="0.00" sourceLinked="1"/>
        <c:majorTickMark val="none"/>
        <c:minorTickMark val="none"/>
        <c:tickLblPos val="none"/>
        <c:spPr>
          <a:ln>
            <a:solidFill>
              <a:schemeClr val="bg1">
                <a:lumMod val="85000"/>
              </a:schemeClr>
            </a:solidFill>
          </a:ln>
        </c:spPr>
        <c:crossAx val="-982737344"/>
        <c:crosses val="max"/>
        <c:crossBetween val="midCat"/>
      </c:valAx>
      <c:valAx>
        <c:axId val="-982737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98273408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069480898221056"/>
          <c:y val="0.17099206349206353"/>
          <c:w val="0.78468248760571591"/>
          <c:h val="0.66949100112485938"/>
        </c:manualLayout>
      </c:layout>
      <c:lineChart>
        <c:grouping val="standard"/>
        <c:varyColors val="0"/>
        <c:ser>
          <c:idx val="0"/>
          <c:order val="0"/>
          <c:tx>
            <c:strRef>
              <c:f>'12'!$D$35</c:f>
              <c:strCache>
                <c:ptCount val="1"/>
                <c:pt idx="0">
                  <c:v>monthly retail diesel</c:v>
                </c:pt>
              </c:strCache>
            </c:strRef>
          </c:tx>
          <c:spPr>
            <a:ln w="2540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'12'!$B$36:$B$95</c:f>
              <c:numCache>
                <c:formatCode>General</c:formatCode>
                <c:ptCount val="60"/>
                <c:pt idx="0">
                  <c:v>2021</c:v>
                </c:pt>
                <c:pt idx="1">
                  <c:v>2021</c:v>
                </c:pt>
                <c:pt idx="2">
                  <c:v>2021</c:v>
                </c:pt>
                <c:pt idx="3">
                  <c:v>2021</c:v>
                </c:pt>
                <c:pt idx="4">
                  <c:v>2021</c:v>
                </c:pt>
                <c:pt idx="5">
                  <c:v>2021</c:v>
                </c:pt>
                <c:pt idx="6">
                  <c:v>2021</c:v>
                </c:pt>
                <c:pt idx="7">
                  <c:v>2021</c:v>
                </c:pt>
                <c:pt idx="8">
                  <c:v>2021</c:v>
                </c:pt>
                <c:pt idx="9">
                  <c:v>2021</c:v>
                </c:pt>
                <c:pt idx="10">
                  <c:v>2021</c:v>
                </c:pt>
                <c:pt idx="11">
                  <c:v>2021</c:v>
                </c:pt>
                <c:pt idx="12">
                  <c:v>2022</c:v>
                </c:pt>
                <c:pt idx="13">
                  <c:v>2022</c:v>
                </c:pt>
                <c:pt idx="14">
                  <c:v>2022</c:v>
                </c:pt>
                <c:pt idx="15">
                  <c:v>2022</c:v>
                </c:pt>
                <c:pt idx="16">
                  <c:v>2022</c:v>
                </c:pt>
                <c:pt idx="17">
                  <c:v>2022</c:v>
                </c:pt>
                <c:pt idx="18">
                  <c:v>2022</c:v>
                </c:pt>
                <c:pt idx="19">
                  <c:v>2022</c:v>
                </c:pt>
                <c:pt idx="20">
                  <c:v>2022</c:v>
                </c:pt>
                <c:pt idx="21">
                  <c:v>2022</c:v>
                </c:pt>
                <c:pt idx="22">
                  <c:v>2022</c:v>
                </c:pt>
                <c:pt idx="23">
                  <c:v>2022</c:v>
                </c:pt>
                <c:pt idx="24">
                  <c:v>2023</c:v>
                </c:pt>
                <c:pt idx="25">
                  <c:v>2023</c:v>
                </c:pt>
                <c:pt idx="26">
                  <c:v>2023</c:v>
                </c:pt>
                <c:pt idx="27">
                  <c:v>2023</c:v>
                </c:pt>
                <c:pt idx="28">
                  <c:v>2023</c:v>
                </c:pt>
                <c:pt idx="29">
                  <c:v>2023</c:v>
                </c:pt>
                <c:pt idx="30">
                  <c:v>2023</c:v>
                </c:pt>
                <c:pt idx="31">
                  <c:v>2023</c:v>
                </c:pt>
                <c:pt idx="32">
                  <c:v>2023</c:v>
                </c:pt>
                <c:pt idx="33">
                  <c:v>2023</c:v>
                </c:pt>
                <c:pt idx="34">
                  <c:v>2023</c:v>
                </c:pt>
                <c:pt idx="35">
                  <c:v>2023</c:v>
                </c:pt>
                <c:pt idx="36">
                  <c:v>2024</c:v>
                </c:pt>
                <c:pt idx="37">
                  <c:v>2024</c:v>
                </c:pt>
                <c:pt idx="38">
                  <c:v>2024</c:v>
                </c:pt>
                <c:pt idx="39">
                  <c:v>2024</c:v>
                </c:pt>
                <c:pt idx="40">
                  <c:v>2024</c:v>
                </c:pt>
                <c:pt idx="41">
                  <c:v>2024</c:v>
                </c:pt>
                <c:pt idx="42">
                  <c:v>2024</c:v>
                </c:pt>
                <c:pt idx="43">
                  <c:v>2024</c:v>
                </c:pt>
                <c:pt idx="44">
                  <c:v>2024</c:v>
                </c:pt>
                <c:pt idx="45">
                  <c:v>2024</c:v>
                </c:pt>
                <c:pt idx="46">
                  <c:v>2024</c:v>
                </c:pt>
                <c:pt idx="47">
                  <c:v>2024</c:v>
                </c:pt>
                <c:pt idx="48">
                  <c:v>2025</c:v>
                </c:pt>
                <c:pt idx="49">
                  <c:v>2025</c:v>
                </c:pt>
                <c:pt idx="50">
                  <c:v>2025</c:v>
                </c:pt>
                <c:pt idx="51">
                  <c:v>2025</c:v>
                </c:pt>
                <c:pt idx="52">
                  <c:v>2025</c:v>
                </c:pt>
                <c:pt idx="53">
                  <c:v>2025</c:v>
                </c:pt>
                <c:pt idx="54">
                  <c:v>2025</c:v>
                </c:pt>
                <c:pt idx="55">
                  <c:v>2025</c:v>
                </c:pt>
                <c:pt idx="56">
                  <c:v>2025</c:v>
                </c:pt>
                <c:pt idx="57">
                  <c:v>2025</c:v>
                </c:pt>
                <c:pt idx="58">
                  <c:v>2025</c:v>
                </c:pt>
                <c:pt idx="59">
                  <c:v>2025</c:v>
                </c:pt>
              </c:numCache>
            </c:numRef>
          </c:cat>
          <c:val>
            <c:numRef>
              <c:f>'12'!$D$36:$D$95</c:f>
              <c:numCache>
                <c:formatCode>0.000</c:formatCode>
                <c:ptCount val="60"/>
                <c:pt idx="0">
                  <c:v>2.6805000000000003</c:v>
                </c:pt>
                <c:pt idx="1">
                  <c:v>2.847</c:v>
                </c:pt>
                <c:pt idx="2">
                  <c:v>3.1522000000000001</c:v>
                </c:pt>
                <c:pt idx="3">
                  <c:v>3.1302499999999998</c:v>
                </c:pt>
                <c:pt idx="4">
                  <c:v>3.2170000000000001</c:v>
                </c:pt>
                <c:pt idx="5">
                  <c:v>3.2867500000000001</c:v>
                </c:pt>
                <c:pt idx="6">
                  <c:v>3.3387500000000001</c:v>
                </c:pt>
                <c:pt idx="7">
                  <c:v>3.35</c:v>
                </c:pt>
                <c:pt idx="8">
                  <c:v>3.3839999999999999</c:v>
                </c:pt>
                <c:pt idx="9">
                  <c:v>3.6117500000000002</c:v>
                </c:pt>
                <c:pt idx="10">
                  <c:v>3.7269999999999999</c:v>
                </c:pt>
                <c:pt idx="11">
                  <c:v>3.641</c:v>
                </c:pt>
                <c:pt idx="12">
                  <c:v>3.7242000000000002</c:v>
                </c:pt>
                <c:pt idx="13">
                  <c:v>4.0322500000000003</c:v>
                </c:pt>
                <c:pt idx="14">
                  <c:v>5.1044999999999998</c:v>
                </c:pt>
                <c:pt idx="15">
                  <c:v>5.1194999999999995</c:v>
                </c:pt>
                <c:pt idx="16">
                  <c:v>5.5710000000000006</c:v>
                </c:pt>
                <c:pt idx="17">
                  <c:v>5.7534999999999998</c:v>
                </c:pt>
                <c:pt idx="18">
                  <c:v>5.4857500000000003</c:v>
                </c:pt>
                <c:pt idx="19">
                  <c:v>5.0132000000000003</c:v>
                </c:pt>
                <c:pt idx="20">
                  <c:v>4.9924999999999997</c:v>
                </c:pt>
                <c:pt idx="21">
                  <c:v>5.2114000000000003</c:v>
                </c:pt>
                <c:pt idx="22">
                  <c:v>5.2549999999999999</c:v>
                </c:pt>
                <c:pt idx="23">
                  <c:v>4.7134999999999998</c:v>
                </c:pt>
                <c:pt idx="24">
                  <c:v>4.5763999999999996</c:v>
                </c:pt>
                <c:pt idx="25">
                  <c:v>4.4132499999999997</c:v>
                </c:pt>
                <c:pt idx="26">
                  <c:v>4.2104999999999997</c:v>
                </c:pt>
                <c:pt idx="27">
                  <c:v>4.0990000000000002</c:v>
                </c:pt>
                <c:pt idx="28">
                  <c:v>3.915</c:v>
                </c:pt>
                <c:pt idx="29">
                  <c:v>3.8017500000000002</c:v>
                </c:pt>
                <c:pt idx="30">
                  <c:v>3.8822000000000001</c:v>
                </c:pt>
                <c:pt idx="31">
                  <c:v>4.3702499999999995</c:v>
                </c:pt>
                <c:pt idx="32">
                  <c:v>4.5627499999999994</c:v>
                </c:pt>
                <c:pt idx="33">
                  <c:v>4.5068000000000001</c:v>
                </c:pt>
                <c:pt idx="34">
                  <c:v>4.2537500000000001</c:v>
                </c:pt>
                <c:pt idx="35">
                  <c:v>3.9717500000000001</c:v>
                </c:pt>
                <c:pt idx="36">
                  <c:v>3.8544</c:v>
                </c:pt>
                <c:pt idx="37">
                  <c:v>4.0437500000000002</c:v>
                </c:pt>
                <c:pt idx="38">
                  <c:v>4.0220000000000002</c:v>
                </c:pt>
                <c:pt idx="39">
                  <c:v>4.0022000000000002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13E-4290-89EB-CB86C7B2DEB0}"/>
            </c:ext>
          </c:extLst>
        </c:ser>
        <c:ser>
          <c:idx val="1"/>
          <c:order val="1"/>
          <c:tx>
            <c:strRef>
              <c:f>'12'!$F$35</c:f>
              <c:strCache>
                <c:ptCount val="1"/>
                <c:pt idx="0">
                  <c:v>annual average diesel</c:v>
                </c:pt>
              </c:strCache>
            </c:strRef>
          </c:tx>
          <c:spPr>
            <a:ln w="25400" cap="rnd">
              <a:solidFill>
                <a:schemeClr val="tx1">
                  <a:alpha val="8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'12'!$B$36:$B$95</c:f>
              <c:numCache>
                <c:formatCode>General</c:formatCode>
                <c:ptCount val="60"/>
                <c:pt idx="0">
                  <c:v>2021</c:v>
                </c:pt>
                <c:pt idx="1">
                  <c:v>2021</c:v>
                </c:pt>
                <c:pt idx="2">
                  <c:v>2021</c:v>
                </c:pt>
                <c:pt idx="3">
                  <c:v>2021</c:v>
                </c:pt>
                <c:pt idx="4">
                  <c:v>2021</c:v>
                </c:pt>
                <c:pt idx="5">
                  <c:v>2021</c:v>
                </c:pt>
                <c:pt idx="6">
                  <c:v>2021</c:v>
                </c:pt>
                <c:pt idx="7">
                  <c:v>2021</c:v>
                </c:pt>
                <c:pt idx="8">
                  <c:v>2021</c:v>
                </c:pt>
                <c:pt idx="9">
                  <c:v>2021</c:v>
                </c:pt>
                <c:pt idx="10">
                  <c:v>2021</c:v>
                </c:pt>
                <c:pt idx="11">
                  <c:v>2021</c:v>
                </c:pt>
                <c:pt idx="12">
                  <c:v>2022</c:v>
                </c:pt>
                <c:pt idx="13">
                  <c:v>2022</c:v>
                </c:pt>
                <c:pt idx="14">
                  <c:v>2022</c:v>
                </c:pt>
                <c:pt idx="15">
                  <c:v>2022</c:v>
                </c:pt>
                <c:pt idx="16">
                  <c:v>2022</c:v>
                </c:pt>
                <c:pt idx="17">
                  <c:v>2022</c:v>
                </c:pt>
                <c:pt idx="18">
                  <c:v>2022</c:v>
                </c:pt>
                <c:pt idx="19">
                  <c:v>2022</c:v>
                </c:pt>
                <c:pt idx="20">
                  <c:v>2022</c:v>
                </c:pt>
                <c:pt idx="21">
                  <c:v>2022</c:v>
                </c:pt>
                <c:pt idx="22">
                  <c:v>2022</c:v>
                </c:pt>
                <c:pt idx="23">
                  <c:v>2022</c:v>
                </c:pt>
                <c:pt idx="24">
                  <c:v>2023</c:v>
                </c:pt>
                <c:pt idx="25">
                  <c:v>2023</c:v>
                </c:pt>
                <c:pt idx="26">
                  <c:v>2023</c:v>
                </c:pt>
                <c:pt idx="27">
                  <c:v>2023</c:v>
                </c:pt>
                <c:pt idx="28">
                  <c:v>2023</c:v>
                </c:pt>
                <c:pt idx="29">
                  <c:v>2023</c:v>
                </c:pt>
                <c:pt idx="30">
                  <c:v>2023</c:v>
                </c:pt>
                <c:pt idx="31">
                  <c:v>2023</c:v>
                </c:pt>
                <c:pt idx="32">
                  <c:v>2023</c:v>
                </c:pt>
                <c:pt idx="33">
                  <c:v>2023</c:v>
                </c:pt>
                <c:pt idx="34">
                  <c:v>2023</c:v>
                </c:pt>
                <c:pt idx="35">
                  <c:v>2023</c:v>
                </c:pt>
                <c:pt idx="36">
                  <c:v>2024</c:v>
                </c:pt>
                <c:pt idx="37">
                  <c:v>2024</c:v>
                </c:pt>
                <c:pt idx="38">
                  <c:v>2024</c:v>
                </c:pt>
                <c:pt idx="39">
                  <c:v>2024</c:v>
                </c:pt>
                <c:pt idx="40">
                  <c:v>2024</c:v>
                </c:pt>
                <c:pt idx="41">
                  <c:v>2024</c:v>
                </c:pt>
                <c:pt idx="42">
                  <c:v>2024</c:v>
                </c:pt>
                <c:pt idx="43">
                  <c:v>2024</c:v>
                </c:pt>
                <c:pt idx="44">
                  <c:v>2024</c:v>
                </c:pt>
                <c:pt idx="45">
                  <c:v>2024</c:v>
                </c:pt>
                <c:pt idx="46">
                  <c:v>2024</c:v>
                </c:pt>
                <c:pt idx="47">
                  <c:v>2024</c:v>
                </c:pt>
                <c:pt idx="48">
                  <c:v>2025</c:v>
                </c:pt>
                <c:pt idx="49">
                  <c:v>2025</c:v>
                </c:pt>
                <c:pt idx="50">
                  <c:v>2025</c:v>
                </c:pt>
                <c:pt idx="51">
                  <c:v>2025</c:v>
                </c:pt>
                <c:pt idx="52">
                  <c:v>2025</c:v>
                </c:pt>
                <c:pt idx="53">
                  <c:v>2025</c:v>
                </c:pt>
                <c:pt idx="54">
                  <c:v>2025</c:v>
                </c:pt>
                <c:pt idx="55">
                  <c:v>2025</c:v>
                </c:pt>
                <c:pt idx="56">
                  <c:v>2025</c:v>
                </c:pt>
                <c:pt idx="57">
                  <c:v>2025</c:v>
                </c:pt>
                <c:pt idx="58">
                  <c:v>2025</c:v>
                </c:pt>
                <c:pt idx="59">
                  <c:v>2025</c:v>
                </c:pt>
              </c:numCache>
            </c:numRef>
          </c:cat>
          <c:val>
            <c:numRef>
              <c:f>'12'!$F$36:$F$95</c:f>
              <c:numCache>
                <c:formatCode>0.000</c:formatCode>
                <c:ptCount val="60"/>
                <c:pt idx="1">
                  <c:v>3.2805166666666667</c:v>
                </c:pt>
                <c:pt idx="2">
                  <c:v>3.2805166666666667</c:v>
                </c:pt>
                <c:pt idx="3">
                  <c:v>3.2805166666666667</c:v>
                </c:pt>
                <c:pt idx="4">
                  <c:v>3.2805166666666667</c:v>
                </c:pt>
                <c:pt idx="5">
                  <c:v>3.2805166666666667</c:v>
                </c:pt>
                <c:pt idx="6">
                  <c:v>3.2805166666666667</c:v>
                </c:pt>
                <c:pt idx="7">
                  <c:v>3.2805166666666667</c:v>
                </c:pt>
                <c:pt idx="8">
                  <c:v>3.2805166666666667</c:v>
                </c:pt>
                <c:pt idx="9">
                  <c:v>3.2805166666666667</c:v>
                </c:pt>
                <c:pt idx="10">
                  <c:v>3.2805166666666667</c:v>
                </c:pt>
                <c:pt idx="13">
                  <c:v>4.9980249999999993</c:v>
                </c:pt>
                <c:pt idx="14">
                  <c:v>4.9980249999999993</c:v>
                </c:pt>
                <c:pt idx="15">
                  <c:v>4.9980249999999993</c:v>
                </c:pt>
                <c:pt idx="16">
                  <c:v>4.9980249999999993</c:v>
                </c:pt>
                <c:pt idx="17">
                  <c:v>4.9980249999999993</c:v>
                </c:pt>
                <c:pt idx="18">
                  <c:v>4.9980249999999993</c:v>
                </c:pt>
                <c:pt idx="19">
                  <c:v>4.9980249999999993</c:v>
                </c:pt>
                <c:pt idx="20">
                  <c:v>4.9980249999999993</c:v>
                </c:pt>
                <c:pt idx="21">
                  <c:v>4.9980249999999993</c:v>
                </c:pt>
                <c:pt idx="22">
                  <c:v>4.9980249999999993</c:v>
                </c:pt>
                <c:pt idx="25">
                  <c:v>4.2136166666666668</c:v>
                </c:pt>
                <c:pt idx="26">
                  <c:v>4.2136166666666668</c:v>
                </c:pt>
                <c:pt idx="27">
                  <c:v>4.2136166666666668</c:v>
                </c:pt>
                <c:pt idx="28">
                  <c:v>4.2136166666666668</c:v>
                </c:pt>
                <c:pt idx="29">
                  <c:v>4.2136166666666668</c:v>
                </c:pt>
                <c:pt idx="30">
                  <c:v>4.2136166666666668</c:v>
                </c:pt>
                <c:pt idx="31">
                  <c:v>4.2136166666666668</c:v>
                </c:pt>
                <c:pt idx="32">
                  <c:v>4.2136166666666668</c:v>
                </c:pt>
                <c:pt idx="33">
                  <c:v>4.2136166666666668</c:v>
                </c:pt>
                <c:pt idx="34">
                  <c:v>4.2136166666666668</c:v>
                </c:pt>
                <c:pt idx="37">
                  <c:v>3.9923850833333336</c:v>
                </c:pt>
                <c:pt idx="38">
                  <c:v>3.9923850833333336</c:v>
                </c:pt>
                <c:pt idx="39">
                  <c:v>3.9923850833333336</c:v>
                </c:pt>
                <c:pt idx="40">
                  <c:v>3.9923850833333336</c:v>
                </c:pt>
                <c:pt idx="41">
                  <c:v>3.9923850833333336</c:v>
                </c:pt>
                <c:pt idx="42">
                  <c:v>3.9923850833333336</c:v>
                </c:pt>
                <c:pt idx="43">
                  <c:v>3.9923850833333336</c:v>
                </c:pt>
                <c:pt idx="44">
                  <c:v>3.9923850833333336</c:v>
                </c:pt>
                <c:pt idx="45">
                  <c:v>3.9923850833333336</c:v>
                </c:pt>
                <c:pt idx="46">
                  <c:v>3.9923850833333336</c:v>
                </c:pt>
                <c:pt idx="49">
                  <c:v>4.1496145000000002</c:v>
                </c:pt>
                <c:pt idx="50">
                  <c:v>4.1496145000000002</c:v>
                </c:pt>
                <c:pt idx="51">
                  <c:v>4.1496145000000002</c:v>
                </c:pt>
                <c:pt idx="52">
                  <c:v>4.1496145000000002</c:v>
                </c:pt>
                <c:pt idx="53">
                  <c:v>4.1496145000000002</c:v>
                </c:pt>
                <c:pt idx="54">
                  <c:v>4.1496145000000002</c:v>
                </c:pt>
                <c:pt idx="55">
                  <c:v>4.1496145000000002</c:v>
                </c:pt>
                <c:pt idx="56">
                  <c:v>4.1496145000000002</c:v>
                </c:pt>
                <c:pt idx="57">
                  <c:v>4.1496145000000002</c:v>
                </c:pt>
                <c:pt idx="58">
                  <c:v>4.1496145000000002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13E-4290-89EB-CB86C7B2DEB0}"/>
            </c:ext>
          </c:extLst>
        </c:ser>
        <c:ser>
          <c:idx val="3"/>
          <c:order val="2"/>
          <c:tx>
            <c:strRef>
              <c:f>'12'!$I$35</c:f>
              <c:strCache>
                <c:ptCount val="1"/>
                <c:pt idx="0">
                  <c:v>monthly Brent crude oil</c:v>
                </c:pt>
              </c:strCache>
            </c:strRef>
          </c:tx>
          <c:spPr>
            <a:ln w="254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'12'!$B$36:$B$95</c:f>
              <c:numCache>
                <c:formatCode>General</c:formatCode>
                <c:ptCount val="60"/>
                <c:pt idx="0">
                  <c:v>2021</c:v>
                </c:pt>
                <c:pt idx="1">
                  <c:v>2021</c:v>
                </c:pt>
                <c:pt idx="2">
                  <c:v>2021</c:v>
                </c:pt>
                <c:pt idx="3">
                  <c:v>2021</c:v>
                </c:pt>
                <c:pt idx="4">
                  <c:v>2021</c:v>
                </c:pt>
                <c:pt idx="5">
                  <c:v>2021</c:v>
                </c:pt>
                <c:pt idx="6">
                  <c:v>2021</c:v>
                </c:pt>
                <c:pt idx="7">
                  <c:v>2021</c:v>
                </c:pt>
                <c:pt idx="8">
                  <c:v>2021</c:v>
                </c:pt>
                <c:pt idx="9">
                  <c:v>2021</c:v>
                </c:pt>
                <c:pt idx="10">
                  <c:v>2021</c:v>
                </c:pt>
                <c:pt idx="11">
                  <c:v>2021</c:v>
                </c:pt>
                <c:pt idx="12">
                  <c:v>2022</c:v>
                </c:pt>
                <c:pt idx="13">
                  <c:v>2022</c:v>
                </c:pt>
                <c:pt idx="14">
                  <c:v>2022</c:v>
                </c:pt>
                <c:pt idx="15">
                  <c:v>2022</c:v>
                </c:pt>
                <c:pt idx="16">
                  <c:v>2022</c:v>
                </c:pt>
                <c:pt idx="17">
                  <c:v>2022</c:v>
                </c:pt>
                <c:pt idx="18">
                  <c:v>2022</c:v>
                </c:pt>
                <c:pt idx="19">
                  <c:v>2022</c:v>
                </c:pt>
                <c:pt idx="20">
                  <c:v>2022</c:v>
                </c:pt>
                <c:pt idx="21">
                  <c:v>2022</c:v>
                </c:pt>
                <c:pt idx="22">
                  <c:v>2022</c:v>
                </c:pt>
                <c:pt idx="23">
                  <c:v>2022</c:v>
                </c:pt>
                <c:pt idx="24">
                  <c:v>2023</c:v>
                </c:pt>
                <c:pt idx="25">
                  <c:v>2023</c:v>
                </c:pt>
                <c:pt idx="26">
                  <c:v>2023</c:v>
                </c:pt>
                <c:pt idx="27">
                  <c:v>2023</c:v>
                </c:pt>
                <c:pt idx="28">
                  <c:v>2023</c:v>
                </c:pt>
                <c:pt idx="29">
                  <c:v>2023</c:v>
                </c:pt>
                <c:pt idx="30">
                  <c:v>2023</c:v>
                </c:pt>
                <c:pt idx="31">
                  <c:v>2023</c:v>
                </c:pt>
                <c:pt idx="32">
                  <c:v>2023</c:v>
                </c:pt>
                <c:pt idx="33">
                  <c:v>2023</c:v>
                </c:pt>
                <c:pt idx="34">
                  <c:v>2023</c:v>
                </c:pt>
                <c:pt idx="35">
                  <c:v>2023</c:v>
                </c:pt>
                <c:pt idx="36">
                  <c:v>2024</c:v>
                </c:pt>
                <c:pt idx="37">
                  <c:v>2024</c:v>
                </c:pt>
                <c:pt idx="38">
                  <c:v>2024</c:v>
                </c:pt>
                <c:pt idx="39">
                  <c:v>2024</c:v>
                </c:pt>
                <c:pt idx="40">
                  <c:v>2024</c:v>
                </c:pt>
                <c:pt idx="41">
                  <c:v>2024</c:v>
                </c:pt>
                <c:pt idx="42">
                  <c:v>2024</c:v>
                </c:pt>
                <c:pt idx="43">
                  <c:v>2024</c:v>
                </c:pt>
                <c:pt idx="44">
                  <c:v>2024</c:v>
                </c:pt>
                <c:pt idx="45">
                  <c:v>2024</c:v>
                </c:pt>
                <c:pt idx="46">
                  <c:v>2024</c:v>
                </c:pt>
                <c:pt idx="47">
                  <c:v>2024</c:v>
                </c:pt>
                <c:pt idx="48">
                  <c:v>2025</c:v>
                </c:pt>
                <c:pt idx="49">
                  <c:v>2025</c:v>
                </c:pt>
                <c:pt idx="50">
                  <c:v>2025</c:v>
                </c:pt>
                <c:pt idx="51">
                  <c:v>2025</c:v>
                </c:pt>
                <c:pt idx="52">
                  <c:v>2025</c:v>
                </c:pt>
                <c:pt idx="53">
                  <c:v>2025</c:v>
                </c:pt>
                <c:pt idx="54">
                  <c:v>2025</c:v>
                </c:pt>
                <c:pt idx="55">
                  <c:v>2025</c:v>
                </c:pt>
                <c:pt idx="56">
                  <c:v>2025</c:v>
                </c:pt>
                <c:pt idx="57">
                  <c:v>2025</c:v>
                </c:pt>
                <c:pt idx="58">
                  <c:v>2025</c:v>
                </c:pt>
                <c:pt idx="59">
                  <c:v>2025</c:v>
                </c:pt>
              </c:numCache>
            </c:numRef>
          </c:cat>
          <c:val>
            <c:numRef>
              <c:f>'12'!$I$36:$I$95</c:f>
              <c:numCache>
                <c:formatCode>0.000</c:formatCode>
                <c:ptCount val="60"/>
                <c:pt idx="0">
                  <c:v>1.3040476190476191</c:v>
                </c:pt>
                <c:pt idx="1">
                  <c:v>1.4828571428571429</c:v>
                </c:pt>
                <c:pt idx="2">
                  <c:v>1.5573809523809523</c:v>
                </c:pt>
                <c:pt idx="3">
                  <c:v>1.5430952380952381</c:v>
                </c:pt>
                <c:pt idx="4">
                  <c:v>1.6316666666666666</c:v>
                </c:pt>
                <c:pt idx="5">
                  <c:v>1.7419047619047618</c:v>
                </c:pt>
                <c:pt idx="6">
                  <c:v>1.7897619047619049</c:v>
                </c:pt>
                <c:pt idx="7">
                  <c:v>1.6845238095238095</c:v>
                </c:pt>
                <c:pt idx="8">
                  <c:v>1.7735714285714284</c:v>
                </c:pt>
                <c:pt idx="9">
                  <c:v>1.9890476190476192</c:v>
                </c:pt>
                <c:pt idx="10">
                  <c:v>1.9297619047619048</c:v>
                </c:pt>
                <c:pt idx="11">
                  <c:v>1.7659523809523809</c:v>
                </c:pt>
                <c:pt idx="12">
                  <c:v>2.0597619047619049</c:v>
                </c:pt>
                <c:pt idx="13">
                  <c:v>2.3126190476190476</c:v>
                </c:pt>
                <c:pt idx="14">
                  <c:v>2.7916666666666665</c:v>
                </c:pt>
                <c:pt idx="15">
                  <c:v>2.4899999999999998</c:v>
                </c:pt>
                <c:pt idx="16">
                  <c:v>2.6995238095238094</c:v>
                </c:pt>
                <c:pt idx="17">
                  <c:v>2.9216666666666664</c:v>
                </c:pt>
                <c:pt idx="18">
                  <c:v>2.665</c:v>
                </c:pt>
                <c:pt idx="19">
                  <c:v>2.3916666666666666</c:v>
                </c:pt>
                <c:pt idx="20">
                  <c:v>2.1371428571428575</c:v>
                </c:pt>
                <c:pt idx="21">
                  <c:v>2.222142857142857</c:v>
                </c:pt>
                <c:pt idx="22">
                  <c:v>2.1766666666666667</c:v>
                </c:pt>
                <c:pt idx="23">
                  <c:v>1.9266666666666667</c:v>
                </c:pt>
                <c:pt idx="24">
                  <c:v>1.9642857142857142</c:v>
                </c:pt>
                <c:pt idx="25">
                  <c:v>1.9664285714285714</c:v>
                </c:pt>
                <c:pt idx="26">
                  <c:v>1.8673809523809526</c:v>
                </c:pt>
                <c:pt idx="27">
                  <c:v>2.0152380952380953</c:v>
                </c:pt>
                <c:pt idx="28">
                  <c:v>1.7969047619047618</c:v>
                </c:pt>
                <c:pt idx="29">
                  <c:v>1.7819047619047619</c:v>
                </c:pt>
                <c:pt idx="30">
                  <c:v>1.9073809523809524</c:v>
                </c:pt>
                <c:pt idx="31">
                  <c:v>2.0511904761904765</c:v>
                </c:pt>
                <c:pt idx="32">
                  <c:v>2.2314285714285713</c:v>
                </c:pt>
                <c:pt idx="33">
                  <c:v>2.157142857142857</c:v>
                </c:pt>
                <c:pt idx="34">
                  <c:v>1.9747619047619047</c:v>
                </c:pt>
                <c:pt idx="35">
                  <c:v>1.8483333333333332</c:v>
                </c:pt>
                <c:pt idx="36">
                  <c:v>1.9076190476190478</c:v>
                </c:pt>
                <c:pt idx="37">
                  <c:v>1.9876190476190476</c:v>
                </c:pt>
                <c:pt idx="38">
                  <c:v>2.0335714285714284</c:v>
                </c:pt>
                <c:pt idx="39">
                  <c:v>2.1421428571428569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13E-4290-89EB-CB86C7B2DEB0}"/>
            </c:ext>
          </c:extLst>
        </c:ser>
        <c:ser>
          <c:idx val="5"/>
          <c:order val="3"/>
          <c:tx>
            <c:v>Brent annual average</c:v>
          </c:tx>
          <c:spPr>
            <a:ln w="25400" cap="rnd">
              <a:solidFill>
                <a:schemeClr val="accent2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'12'!$B$36:$B$95</c:f>
              <c:numCache>
                <c:formatCode>General</c:formatCode>
                <c:ptCount val="60"/>
                <c:pt idx="0">
                  <c:v>2021</c:v>
                </c:pt>
                <c:pt idx="1">
                  <c:v>2021</c:v>
                </c:pt>
                <c:pt idx="2">
                  <c:v>2021</c:v>
                </c:pt>
                <c:pt idx="3">
                  <c:v>2021</c:v>
                </c:pt>
                <c:pt idx="4">
                  <c:v>2021</c:v>
                </c:pt>
                <c:pt idx="5">
                  <c:v>2021</c:v>
                </c:pt>
                <c:pt idx="6">
                  <c:v>2021</c:v>
                </c:pt>
                <c:pt idx="7">
                  <c:v>2021</c:v>
                </c:pt>
                <c:pt idx="8">
                  <c:v>2021</c:v>
                </c:pt>
                <c:pt idx="9">
                  <c:v>2021</c:v>
                </c:pt>
                <c:pt idx="10">
                  <c:v>2021</c:v>
                </c:pt>
                <c:pt idx="11">
                  <c:v>2021</c:v>
                </c:pt>
                <c:pt idx="12">
                  <c:v>2022</c:v>
                </c:pt>
                <c:pt idx="13">
                  <c:v>2022</c:v>
                </c:pt>
                <c:pt idx="14">
                  <c:v>2022</c:v>
                </c:pt>
                <c:pt idx="15">
                  <c:v>2022</c:v>
                </c:pt>
                <c:pt idx="16">
                  <c:v>2022</c:v>
                </c:pt>
                <c:pt idx="17">
                  <c:v>2022</c:v>
                </c:pt>
                <c:pt idx="18">
                  <c:v>2022</c:v>
                </c:pt>
                <c:pt idx="19">
                  <c:v>2022</c:v>
                </c:pt>
                <c:pt idx="20">
                  <c:v>2022</c:v>
                </c:pt>
                <c:pt idx="21">
                  <c:v>2022</c:v>
                </c:pt>
                <c:pt idx="22">
                  <c:v>2022</c:v>
                </c:pt>
                <c:pt idx="23">
                  <c:v>2022</c:v>
                </c:pt>
                <c:pt idx="24">
                  <c:v>2023</c:v>
                </c:pt>
                <c:pt idx="25">
                  <c:v>2023</c:v>
                </c:pt>
                <c:pt idx="26">
                  <c:v>2023</c:v>
                </c:pt>
                <c:pt idx="27">
                  <c:v>2023</c:v>
                </c:pt>
                <c:pt idx="28">
                  <c:v>2023</c:v>
                </c:pt>
                <c:pt idx="29">
                  <c:v>2023</c:v>
                </c:pt>
                <c:pt idx="30">
                  <c:v>2023</c:v>
                </c:pt>
                <c:pt idx="31">
                  <c:v>2023</c:v>
                </c:pt>
                <c:pt idx="32">
                  <c:v>2023</c:v>
                </c:pt>
                <c:pt idx="33">
                  <c:v>2023</c:v>
                </c:pt>
                <c:pt idx="34">
                  <c:v>2023</c:v>
                </c:pt>
                <c:pt idx="35">
                  <c:v>2023</c:v>
                </c:pt>
                <c:pt idx="36">
                  <c:v>2024</c:v>
                </c:pt>
                <c:pt idx="37">
                  <c:v>2024</c:v>
                </c:pt>
                <c:pt idx="38">
                  <c:v>2024</c:v>
                </c:pt>
                <c:pt idx="39">
                  <c:v>2024</c:v>
                </c:pt>
                <c:pt idx="40">
                  <c:v>2024</c:v>
                </c:pt>
                <c:pt idx="41">
                  <c:v>2024</c:v>
                </c:pt>
                <c:pt idx="42">
                  <c:v>2024</c:v>
                </c:pt>
                <c:pt idx="43">
                  <c:v>2024</c:v>
                </c:pt>
                <c:pt idx="44">
                  <c:v>2024</c:v>
                </c:pt>
                <c:pt idx="45">
                  <c:v>2024</c:v>
                </c:pt>
                <c:pt idx="46">
                  <c:v>2024</c:v>
                </c:pt>
                <c:pt idx="47">
                  <c:v>2024</c:v>
                </c:pt>
                <c:pt idx="48">
                  <c:v>2025</c:v>
                </c:pt>
                <c:pt idx="49">
                  <c:v>2025</c:v>
                </c:pt>
                <c:pt idx="50">
                  <c:v>2025</c:v>
                </c:pt>
                <c:pt idx="51">
                  <c:v>2025</c:v>
                </c:pt>
                <c:pt idx="52">
                  <c:v>2025</c:v>
                </c:pt>
                <c:pt idx="53">
                  <c:v>2025</c:v>
                </c:pt>
                <c:pt idx="54">
                  <c:v>2025</c:v>
                </c:pt>
                <c:pt idx="55">
                  <c:v>2025</c:v>
                </c:pt>
                <c:pt idx="56">
                  <c:v>2025</c:v>
                </c:pt>
                <c:pt idx="57">
                  <c:v>2025</c:v>
                </c:pt>
                <c:pt idx="58">
                  <c:v>2025</c:v>
                </c:pt>
                <c:pt idx="59">
                  <c:v>2025</c:v>
                </c:pt>
              </c:numCache>
            </c:numRef>
          </c:cat>
          <c:val>
            <c:numRef>
              <c:f>'12'!$K$36:$K$95</c:f>
              <c:numCache>
                <c:formatCode>0.000</c:formatCode>
                <c:ptCount val="60"/>
                <c:pt idx="1">
                  <c:v>1.682797619047619</c:v>
                </c:pt>
                <c:pt idx="2">
                  <c:v>1.682797619047619</c:v>
                </c:pt>
                <c:pt idx="3">
                  <c:v>1.682797619047619</c:v>
                </c:pt>
                <c:pt idx="4">
                  <c:v>1.682797619047619</c:v>
                </c:pt>
                <c:pt idx="5">
                  <c:v>1.682797619047619</c:v>
                </c:pt>
                <c:pt idx="6">
                  <c:v>1.682797619047619</c:v>
                </c:pt>
                <c:pt idx="7">
                  <c:v>1.682797619047619</c:v>
                </c:pt>
                <c:pt idx="8">
                  <c:v>1.682797619047619</c:v>
                </c:pt>
                <c:pt idx="9">
                  <c:v>1.682797619047619</c:v>
                </c:pt>
                <c:pt idx="10">
                  <c:v>1.682797619047619</c:v>
                </c:pt>
                <c:pt idx="13">
                  <c:v>2.3995436507936505</c:v>
                </c:pt>
                <c:pt idx="14">
                  <c:v>2.3995436507936505</c:v>
                </c:pt>
                <c:pt idx="15">
                  <c:v>2.3995436507936505</c:v>
                </c:pt>
                <c:pt idx="16">
                  <c:v>2.3995436507936505</c:v>
                </c:pt>
                <c:pt idx="17">
                  <c:v>2.3995436507936505</c:v>
                </c:pt>
                <c:pt idx="18">
                  <c:v>2.3995436507936505</c:v>
                </c:pt>
                <c:pt idx="19">
                  <c:v>2.3995436507936505</c:v>
                </c:pt>
                <c:pt idx="20">
                  <c:v>2.3995436507936505</c:v>
                </c:pt>
                <c:pt idx="21">
                  <c:v>2.3995436507936505</c:v>
                </c:pt>
                <c:pt idx="22">
                  <c:v>2.3995436507936505</c:v>
                </c:pt>
                <c:pt idx="25">
                  <c:v>1.9635317460317461</c:v>
                </c:pt>
                <c:pt idx="26">
                  <c:v>1.9635317460317461</c:v>
                </c:pt>
                <c:pt idx="27">
                  <c:v>1.9635317460317461</c:v>
                </c:pt>
                <c:pt idx="28">
                  <c:v>1.9635317460317461</c:v>
                </c:pt>
                <c:pt idx="29">
                  <c:v>1.9635317460317461</c:v>
                </c:pt>
                <c:pt idx="30">
                  <c:v>1.9635317460317461</c:v>
                </c:pt>
                <c:pt idx="31">
                  <c:v>1.9635317460317461</c:v>
                </c:pt>
                <c:pt idx="32">
                  <c:v>1.9635317460317461</c:v>
                </c:pt>
                <c:pt idx="33">
                  <c:v>1.9635317460317461</c:v>
                </c:pt>
                <c:pt idx="34">
                  <c:v>1.9635317460317461</c:v>
                </c:pt>
                <c:pt idx="37">
                  <c:v>2.0892460317460317</c:v>
                </c:pt>
                <c:pt idx="38">
                  <c:v>2.0892460317460317</c:v>
                </c:pt>
                <c:pt idx="39">
                  <c:v>2.0892460317460317</c:v>
                </c:pt>
                <c:pt idx="40">
                  <c:v>2.0892460317460317</c:v>
                </c:pt>
                <c:pt idx="41">
                  <c:v>2.0892460317460317</c:v>
                </c:pt>
                <c:pt idx="42">
                  <c:v>2.0892460317460317</c:v>
                </c:pt>
                <c:pt idx="43">
                  <c:v>2.0892460317460317</c:v>
                </c:pt>
                <c:pt idx="44">
                  <c:v>2.0892460317460317</c:v>
                </c:pt>
                <c:pt idx="45">
                  <c:v>2.0892460317460317</c:v>
                </c:pt>
                <c:pt idx="46">
                  <c:v>2.0892460317460317</c:v>
                </c:pt>
                <c:pt idx="49">
                  <c:v>2.0337301587301586</c:v>
                </c:pt>
                <c:pt idx="50">
                  <c:v>2.0337301587301586</c:v>
                </c:pt>
                <c:pt idx="51">
                  <c:v>2.0337301587301586</c:v>
                </c:pt>
                <c:pt idx="52">
                  <c:v>2.0337301587301586</c:v>
                </c:pt>
                <c:pt idx="53">
                  <c:v>2.0337301587301586</c:v>
                </c:pt>
                <c:pt idx="54">
                  <c:v>2.0337301587301586</c:v>
                </c:pt>
                <c:pt idx="55">
                  <c:v>2.0337301587301586</c:v>
                </c:pt>
                <c:pt idx="56">
                  <c:v>2.0337301587301586</c:v>
                </c:pt>
                <c:pt idx="57">
                  <c:v>2.0337301587301586</c:v>
                </c:pt>
                <c:pt idx="58">
                  <c:v>2.0337301587301586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13E-4290-89EB-CB86C7B2DEB0}"/>
            </c:ext>
          </c:extLst>
        </c:ser>
        <c:ser>
          <c:idx val="4"/>
          <c:order val="4"/>
          <c:tx>
            <c:strRef>
              <c:f>'12'!$J$35</c:f>
              <c:strCache>
                <c:ptCount val="1"/>
                <c:pt idx="0">
                  <c:v>crude oil  forecast</c:v>
                </c:pt>
              </c:strCache>
            </c:strRef>
          </c:tx>
          <c:spPr>
            <a:ln w="28575" cap="rnd">
              <a:solidFill>
                <a:schemeClr val="accent2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'12'!$B$36:$B$95</c:f>
              <c:numCache>
                <c:formatCode>General</c:formatCode>
                <c:ptCount val="60"/>
                <c:pt idx="0">
                  <c:v>2021</c:v>
                </c:pt>
                <c:pt idx="1">
                  <c:v>2021</c:v>
                </c:pt>
                <c:pt idx="2">
                  <c:v>2021</c:v>
                </c:pt>
                <c:pt idx="3">
                  <c:v>2021</c:v>
                </c:pt>
                <c:pt idx="4">
                  <c:v>2021</c:v>
                </c:pt>
                <c:pt idx="5">
                  <c:v>2021</c:v>
                </c:pt>
                <c:pt idx="6">
                  <c:v>2021</c:v>
                </c:pt>
                <c:pt idx="7">
                  <c:v>2021</c:v>
                </c:pt>
                <c:pt idx="8">
                  <c:v>2021</c:v>
                </c:pt>
                <c:pt idx="9">
                  <c:v>2021</c:v>
                </c:pt>
                <c:pt idx="10">
                  <c:v>2021</c:v>
                </c:pt>
                <c:pt idx="11">
                  <c:v>2021</c:v>
                </c:pt>
                <c:pt idx="12">
                  <c:v>2022</c:v>
                </c:pt>
                <c:pt idx="13">
                  <c:v>2022</c:v>
                </c:pt>
                <c:pt idx="14">
                  <c:v>2022</c:v>
                </c:pt>
                <c:pt idx="15">
                  <c:v>2022</c:v>
                </c:pt>
                <c:pt idx="16">
                  <c:v>2022</c:v>
                </c:pt>
                <c:pt idx="17">
                  <c:v>2022</c:v>
                </c:pt>
                <c:pt idx="18">
                  <c:v>2022</c:v>
                </c:pt>
                <c:pt idx="19">
                  <c:v>2022</c:v>
                </c:pt>
                <c:pt idx="20">
                  <c:v>2022</c:v>
                </c:pt>
                <c:pt idx="21">
                  <c:v>2022</c:v>
                </c:pt>
                <c:pt idx="22">
                  <c:v>2022</c:v>
                </c:pt>
                <c:pt idx="23">
                  <c:v>2022</c:v>
                </c:pt>
                <c:pt idx="24">
                  <c:v>2023</c:v>
                </c:pt>
                <c:pt idx="25">
                  <c:v>2023</c:v>
                </c:pt>
                <c:pt idx="26">
                  <c:v>2023</c:v>
                </c:pt>
                <c:pt idx="27">
                  <c:v>2023</c:v>
                </c:pt>
                <c:pt idx="28">
                  <c:v>2023</c:v>
                </c:pt>
                <c:pt idx="29">
                  <c:v>2023</c:v>
                </c:pt>
                <c:pt idx="30">
                  <c:v>2023</c:v>
                </c:pt>
                <c:pt idx="31">
                  <c:v>2023</c:v>
                </c:pt>
                <c:pt idx="32">
                  <c:v>2023</c:v>
                </c:pt>
                <c:pt idx="33">
                  <c:v>2023</c:v>
                </c:pt>
                <c:pt idx="34">
                  <c:v>2023</c:v>
                </c:pt>
                <c:pt idx="35">
                  <c:v>2023</c:v>
                </c:pt>
                <c:pt idx="36">
                  <c:v>2024</c:v>
                </c:pt>
                <c:pt idx="37">
                  <c:v>2024</c:v>
                </c:pt>
                <c:pt idx="38">
                  <c:v>2024</c:v>
                </c:pt>
                <c:pt idx="39">
                  <c:v>2024</c:v>
                </c:pt>
                <c:pt idx="40">
                  <c:v>2024</c:v>
                </c:pt>
                <c:pt idx="41">
                  <c:v>2024</c:v>
                </c:pt>
                <c:pt idx="42">
                  <c:v>2024</c:v>
                </c:pt>
                <c:pt idx="43">
                  <c:v>2024</c:v>
                </c:pt>
                <c:pt idx="44">
                  <c:v>2024</c:v>
                </c:pt>
                <c:pt idx="45">
                  <c:v>2024</c:v>
                </c:pt>
                <c:pt idx="46">
                  <c:v>2024</c:v>
                </c:pt>
                <c:pt idx="47">
                  <c:v>2024</c:v>
                </c:pt>
                <c:pt idx="48">
                  <c:v>2025</c:v>
                </c:pt>
                <c:pt idx="49">
                  <c:v>2025</c:v>
                </c:pt>
                <c:pt idx="50">
                  <c:v>2025</c:v>
                </c:pt>
                <c:pt idx="51">
                  <c:v>2025</c:v>
                </c:pt>
                <c:pt idx="52">
                  <c:v>2025</c:v>
                </c:pt>
                <c:pt idx="53">
                  <c:v>2025</c:v>
                </c:pt>
                <c:pt idx="54">
                  <c:v>2025</c:v>
                </c:pt>
                <c:pt idx="55">
                  <c:v>2025</c:v>
                </c:pt>
                <c:pt idx="56">
                  <c:v>2025</c:v>
                </c:pt>
                <c:pt idx="57">
                  <c:v>2025</c:v>
                </c:pt>
                <c:pt idx="58">
                  <c:v>2025</c:v>
                </c:pt>
                <c:pt idx="59">
                  <c:v>2025</c:v>
                </c:pt>
              </c:numCache>
            </c:numRef>
          </c:cat>
          <c:val>
            <c:numRef>
              <c:f>'12'!$J$36:$J$95</c:f>
              <c:numCache>
                <c:formatCode>0.000</c:formatCode>
                <c:ptCount val="60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2.1421428571428569</c:v>
                </c:pt>
                <c:pt idx="40">
                  <c:v>2.0952380952380953</c:v>
                </c:pt>
                <c:pt idx="41">
                  <c:v>2.1428571428571428</c:v>
                </c:pt>
                <c:pt idx="42">
                  <c:v>2.1428571428571428</c:v>
                </c:pt>
                <c:pt idx="43">
                  <c:v>2.1428571428571428</c:v>
                </c:pt>
                <c:pt idx="44">
                  <c:v>2.1428571428571428</c:v>
                </c:pt>
                <c:pt idx="45">
                  <c:v>2.1190476190476191</c:v>
                </c:pt>
                <c:pt idx="46">
                  <c:v>2.1190476190476191</c:v>
                </c:pt>
                <c:pt idx="47">
                  <c:v>2.0952380952380953</c:v>
                </c:pt>
                <c:pt idx="48">
                  <c:v>2.0952380952380953</c:v>
                </c:pt>
                <c:pt idx="49">
                  <c:v>2.0952380952380953</c:v>
                </c:pt>
                <c:pt idx="50">
                  <c:v>2.0952380952380953</c:v>
                </c:pt>
                <c:pt idx="51">
                  <c:v>2.0476190476190474</c:v>
                </c:pt>
                <c:pt idx="52">
                  <c:v>2.0476190476190474</c:v>
                </c:pt>
                <c:pt idx="53">
                  <c:v>2.0476190476190474</c:v>
                </c:pt>
                <c:pt idx="54">
                  <c:v>2.0238095238095237</c:v>
                </c:pt>
                <c:pt idx="55">
                  <c:v>2.0238095238095237</c:v>
                </c:pt>
                <c:pt idx="56">
                  <c:v>2.0238095238095237</c:v>
                </c:pt>
                <c:pt idx="57">
                  <c:v>1.9761904761904763</c:v>
                </c:pt>
                <c:pt idx="58">
                  <c:v>1.9761904761904763</c:v>
                </c:pt>
                <c:pt idx="59">
                  <c:v>1.9523809523809523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13E-4290-89EB-CB86C7B2DEB0}"/>
            </c:ext>
          </c:extLst>
        </c:ser>
        <c:ser>
          <c:idx val="2"/>
          <c:order val="5"/>
          <c:tx>
            <c:strRef>
              <c:f>'12'!$E$35</c:f>
              <c:strCache>
                <c:ptCount val="1"/>
                <c:pt idx="0">
                  <c:v> diesel forecast</c:v>
                </c:pt>
              </c:strCache>
            </c:strRef>
          </c:tx>
          <c:spPr>
            <a:ln w="28575" cap="rnd">
              <a:solidFill>
                <a:schemeClr val="accent3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'12'!$B$36:$B$95</c:f>
              <c:numCache>
                <c:formatCode>General</c:formatCode>
                <c:ptCount val="60"/>
                <c:pt idx="0">
                  <c:v>2021</c:v>
                </c:pt>
                <c:pt idx="1">
                  <c:v>2021</c:v>
                </c:pt>
                <c:pt idx="2">
                  <c:v>2021</c:v>
                </c:pt>
                <c:pt idx="3">
                  <c:v>2021</c:v>
                </c:pt>
                <c:pt idx="4">
                  <c:v>2021</c:v>
                </c:pt>
                <c:pt idx="5">
                  <c:v>2021</c:v>
                </c:pt>
                <c:pt idx="6">
                  <c:v>2021</c:v>
                </c:pt>
                <c:pt idx="7">
                  <c:v>2021</c:v>
                </c:pt>
                <c:pt idx="8">
                  <c:v>2021</c:v>
                </c:pt>
                <c:pt idx="9">
                  <c:v>2021</c:v>
                </c:pt>
                <c:pt idx="10">
                  <c:v>2021</c:v>
                </c:pt>
                <c:pt idx="11">
                  <c:v>2021</c:v>
                </c:pt>
                <c:pt idx="12">
                  <c:v>2022</c:v>
                </c:pt>
                <c:pt idx="13">
                  <c:v>2022</c:v>
                </c:pt>
                <c:pt idx="14">
                  <c:v>2022</c:v>
                </c:pt>
                <c:pt idx="15">
                  <c:v>2022</c:v>
                </c:pt>
                <c:pt idx="16">
                  <c:v>2022</c:v>
                </c:pt>
                <c:pt idx="17">
                  <c:v>2022</c:v>
                </c:pt>
                <c:pt idx="18">
                  <c:v>2022</c:v>
                </c:pt>
                <c:pt idx="19">
                  <c:v>2022</c:v>
                </c:pt>
                <c:pt idx="20">
                  <c:v>2022</c:v>
                </c:pt>
                <c:pt idx="21">
                  <c:v>2022</c:v>
                </c:pt>
                <c:pt idx="22">
                  <c:v>2022</c:v>
                </c:pt>
                <c:pt idx="23">
                  <c:v>2022</c:v>
                </c:pt>
                <c:pt idx="24">
                  <c:v>2023</c:v>
                </c:pt>
                <c:pt idx="25">
                  <c:v>2023</c:v>
                </c:pt>
                <c:pt idx="26">
                  <c:v>2023</c:v>
                </c:pt>
                <c:pt idx="27">
                  <c:v>2023</c:v>
                </c:pt>
                <c:pt idx="28">
                  <c:v>2023</c:v>
                </c:pt>
                <c:pt idx="29">
                  <c:v>2023</c:v>
                </c:pt>
                <c:pt idx="30">
                  <c:v>2023</c:v>
                </c:pt>
                <c:pt idx="31">
                  <c:v>2023</c:v>
                </c:pt>
                <c:pt idx="32">
                  <c:v>2023</c:v>
                </c:pt>
                <c:pt idx="33">
                  <c:v>2023</c:v>
                </c:pt>
                <c:pt idx="34">
                  <c:v>2023</c:v>
                </c:pt>
                <c:pt idx="35">
                  <c:v>2023</c:v>
                </c:pt>
                <c:pt idx="36">
                  <c:v>2024</c:v>
                </c:pt>
                <c:pt idx="37">
                  <c:v>2024</c:v>
                </c:pt>
                <c:pt idx="38">
                  <c:v>2024</c:v>
                </c:pt>
                <c:pt idx="39">
                  <c:v>2024</c:v>
                </c:pt>
                <c:pt idx="40">
                  <c:v>2024</c:v>
                </c:pt>
                <c:pt idx="41">
                  <c:v>2024</c:v>
                </c:pt>
                <c:pt idx="42">
                  <c:v>2024</c:v>
                </c:pt>
                <c:pt idx="43">
                  <c:v>2024</c:v>
                </c:pt>
                <c:pt idx="44">
                  <c:v>2024</c:v>
                </c:pt>
                <c:pt idx="45">
                  <c:v>2024</c:v>
                </c:pt>
                <c:pt idx="46">
                  <c:v>2024</c:v>
                </c:pt>
                <c:pt idx="47">
                  <c:v>2024</c:v>
                </c:pt>
                <c:pt idx="48">
                  <c:v>2025</c:v>
                </c:pt>
                <c:pt idx="49">
                  <c:v>2025</c:v>
                </c:pt>
                <c:pt idx="50">
                  <c:v>2025</c:v>
                </c:pt>
                <c:pt idx="51">
                  <c:v>2025</c:v>
                </c:pt>
                <c:pt idx="52">
                  <c:v>2025</c:v>
                </c:pt>
                <c:pt idx="53">
                  <c:v>2025</c:v>
                </c:pt>
                <c:pt idx="54">
                  <c:v>2025</c:v>
                </c:pt>
                <c:pt idx="55">
                  <c:v>2025</c:v>
                </c:pt>
                <c:pt idx="56">
                  <c:v>2025</c:v>
                </c:pt>
                <c:pt idx="57">
                  <c:v>2025</c:v>
                </c:pt>
                <c:pt idx="58">
                  <c:v>2025</c:v>
                </c:pt>
                <c:pt idx="59">
                  <c:v>2025</c:v>
                </c:pt>
              </c:numCache>
            </c:numRef>
          </c:cat>
          <c:val>
            <c:numRef>
              <c:f>'12'!$E$36:$E$95</c:f>
              <c:numCache>
                <c:formatCode>0.000</c:formatCode>
                <c:ptCount val="60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4.0022000000000002</c:v>
                </c:pt>
                <c:pt idx="40">
                  <c:v>3.9205430000000003</c:v>
                </c:pt>
                <c:pt idx="41">
                  <c:v>3.8658489999999999</c:v>
                </c:pt>
                <c:pt idx="42">
                  <c:v>3.8539870000000001</c:v>
                </c:pt>
                <c:pt idx="43">
                  <c:v>3.906644</c:v>
                </c:pt>
                <c:pt idx="44">
                  <c:v>4.0302699999999998</c:v>
                </c:pt>
                <c:pt idx="45">
                  <c:v>4.0752259999999998</c:v>
                </c:pt>
                <c:pt idx="46">
                  <c:v>4.1702159999999999</c:v>
                </c:pt>
                <c:pt idx="47">
                  <c:v>4.1635359999999997</c:v>
                </c:pt>
                <c:pt idx="48">
                  <c:v>4.1846110000000003</c:v>
                </c:pt>
                <c:pt idx="49">
                  <c:v>4.2162930000000003</c:v>
                </c:pt>
                <c:pt idx="50">
                  <c:v>4.2498149999999999</c:v>
                </c:pt>
                <c:pt idx="51">
                  <c:v>4.169054</c:v>
                </c:pt>
                <c:pt idx="52">
                  <c:v>4.1441650000000001</c:v>
                </c:pt>
                <c:pt idx="53">
                  <c:v>4.086182</c:v>
                </c:pt>
                <c:pt idx="54">
                  <c:v>4.0458280000000002</c:v>
                </c:pt>
                <c:pt idx="55">
                  <c:v>4.1157300000000001</c:v>
                </c:pt>
                <c:pt idx="56">
                  <c:v>4.1721490000000001</c:v>
                </c:pt>
                <c:pt idx="57">
                  <c:v>4.1674660000000001</c:v>
                </c:pt>
                <c:pt idx="58">
                  <c:v>4.1587870000000002</c:v>
                </c:pt>
                <c:pt idx="59">
                  <c:v>4.0852940000000002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13E-4290-89EB-CB86C7B2DE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982731904"/>
        <c:axId val="-982755296"/>
      </c:lineChart>
      <c:catAx>
        <c:axId val="-98273190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endParaRPr lang="en-US"/>
          </a:p>
        </c:txPr>
        <c:crossAx val="-982755296"/>
        <c:crosses val="autoZero"/>
        <c:auto val="1"/>
        <c:lblAlgn val="ctr"/>
        <c:lblOffset val="100"/>
        <c:tickLblSkip val="12"/>
        <c:tickMarkSkip val="12"/>
        <c:noMultiLvlLbl val="0"/>
      </c:catAx>
      <c:valAx>
        <c:axId val="-982755296"/>
        <c:scaling>
          <c:orientation val="minMax"/>
          <c:max val="8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endParaRPr lang="en-US"/>
          </a:p>
        </c:txPr>
        <c:crossAx val="-982731904"/>
        <c:crosses val="autoZero"/>
        <c:crossBetween val="between"/>
        <c:majorUnit val="0.5"/>
      </c:valAx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1.3222812370721848E-2"/>
          <c:y val="0.16487424206152812"/>
          <c:w val="0.76836700380812628"/>
          <c:h val="0.1630297664868757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solidFill>
            <a:schemeClr val="tx1"/>
          </a:solidFill>
          <a:latin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6605500902553428E-2"/>
          <c:y val="0.15865135608048994"/>
          <c:w val="0.86888750065719911"/>
          <c:h val="0.64273658501020703"/>
        </c:manualLayout>
      </c:layout>
      <c:lineChart>
        <c:grouping val="standard"/>
        <c:varyColors val="0"/>
        <c:ser>
          <c:idx val="0"/>
          <c:order val="0"/>
          <c:tx>
            <c:v>World production</c:v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multiLvlStrRef>
              <c:f>'2'!$B$28:$C$55</c:f>
              <c:multiLvlStrCache>
                <c:ptCount val="28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  <c:pt idx="16">
                    <c:v>2023</c:v>
                  </c:pt>
                  <c:pt idx="20">
                    <c:v>2024</c:v>
                  </c:pt>
                  <c:pt idx="24">
                    <c:v>2025</c:v>
                  </c:pt>
                </c:lvl>
              </c:multiLvlStrCache>
            </c:multiLvlStrRef>
          </c:cat>
          <c:val>
            <c:numRef>
              <c:f>'2'!$E$28:$E$55</c:f>
              <c:numCache>
                <c:formatCode>0.00</c:formatCode>
                <c:ptCount val="28"/>
                <c:pt idx="0">
                  <c:v>99.754880245999999</c:v>
                </c:pt>
                <c:pt idx="1">
                  <c:v>100.0559998</c:v>
                </c:pt>
                <c:pt idx="2">
                  <c:v>99.953170471000007</c:v>
                </c:pt>
                <c:pt idx="3">
                  <c:v>101.41524013999999</c:v>
                </c:pt>
                <c:pt idx="4">
                  <c:v>100.30209682</c:v>
                </c:pt>
                <c:pt idx="5">
                  <c:v>91.917841799000001</c:v>
                </c:pt>
                <c:pt idx="6">
                  <c:v>90.801941838000005</c:v>
                </c:pt>
                <c:pt idx="7">
                  <c:v>92.542237118000003</c:v>
                </c:pt>
                <c:pt idx="8">
                  <c:v>92.813813542999995</c:v>
                </c:pt>
                <c:pt idx="9">
                  <c:v>94.837041505000002</c:v>
                </c:pt>
                <c:pt idx="10">
                  <c:v>96.754760461000004</c:v>
                </c:pt>
                <c:pt idx="11">
                  <c:v>98.339993964000001</c:v>
                </c:pt>
                <c:pt idx="12">
                  <c:v>98.964288410999998</c:v>
                </c:pt>
                <c:pt idx="13">
                  <c:v>98.864249634000004</c:v>
                </c:pt>
                <c:pt idx="14">
                  <c:v>100.88485539</c:v>
                </c:pt>
                <c:pt idx="15">
                  <c:v>101.19607019</c:v>
                </c:pt>
                <c:pt idx="16">
                  <c:v>101.10552589</c:v>
                </c:pt>
                <c:pt idx="17">
                  <c:v>101.47830251000001</c:v>
                </c:pt>
                <c:pt idx="18">
                  <c:v>101.68916983</c:v>
                </c:pt>
                <c:pt idx="19">
                  <c:v>102.88119306999999</c:v>
                </c:pt>
                <c:pt idx="20">
                  <c:v>101.7927589</c:v>
                </c:pt>
                <c:pt idx="21">
                  <c:v>102.05262442999999</c:v>
                </c:pt>
                <c:pt idx="22">
                  <c:v>103.46123611</c:v>
                </c:pt>
                <c:pt idx="23">
                  <c:v>103.70894729</c:v>
                </c:pt>
                <c:pt idx="24">
                  <c:v>103.6500442</c:v>
                </c:pt>
                <c:pt idx="25">
                  <c:v>104.48209808</c:v>
                </c:pt>
                <c:pt idx="26">
                  <c:v>105.22884327</c:v>
                </c:pt>
                <c:pt idx="27">
                  <c:v>105.23381508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633-46F9-9C44-25C767B0D407}"/>
            </c:ext>
          </c:extLst>
        </c:ser>
        <c:ser>
          <c:idx val="1"/>
          <c:order val="1"/>
          <c:tx>
            <c:v>World consumption</c:v>
          </c:tx>
          <c:spPr>
            <a:ln>
              <a:solidFill>
                <a:schemeClr val="accent6"/>
              </a:solidFill>
            </a:ln>
          </c:spPr>
          <c:marker>
            <c:symbol val="none"/>
          </c:marker>
          <c:cat>
            <c:multiLvlStrRef>
              <c:f>'2'!$B$28:$C$55</c:f>
              <c:multiLvlStrCache>
                <c:ptCount val="28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  <c:pt idx="16">
                    <c:v>2023</c:v>
                  </c:pt>
                  <c:pt idx="20">
                    <c:v>2024</c:v>
                  </c:pt>
                  <c:pt idx="24">
                    <c:v>2025</c:v>
                  </c:pt>
                </c:lvl>
              </c:multiLvlStrCache>
            </c:multiLvlStrRef>
          </c:cat>
          <c:val>
            <c:numRef>
              <c:f>'2'!$G$28:$G$55</c:f>
              <c:numCache>
                <c:formatCode>0.00</c:formatCode>
                <c:ptCount val="28"/>
                <c:pt idx="0">
                  <c:v>99.941013675999997</c:v>
                </c:pt>
                <c:pt idx="1">
                  <c:v>100.66575021</c:v>
                </c:pt>
                <c:pt idx="2">
                  <c:v>101.87168896</c:v>
                </c:pt>
                <c:pt idx="3">
                  <c:v>101.16860548</c:v>
                </c:pt>
                <c:pt idx="4">
                  <c:v>93.641951335000002</c:v>
                </c:pt>
                <c:pt idx="5">
                  <c:v>86.928765953999999</c:v>
                </c:pt>
                <c:pt idx="6">
                  <c:v>92.562716043999998</c:v>
                </c:pt>
                <c:pt idx="7">
                  <c:v>93.305428640000002</c:v>
                </c:pt>
                <c:pt idx="8">
                  <c:v>94.521274938000005</c:v>
                </c:pt>
                <c:pt idx="9">
                  <c:v>97.123626557999998</c:v>
                </c:pt>
                <c:pt idx="10">
                  <c:v>98.920907838999995</c:v>
                </c:pt>
                <c:pt idx="11">
                  <c:v>99.906304562000003</c:v>
                </c:pt>
                <c:pt idx="12">
                  <c:v>99.096919232000005</c:v>
                </c:pt>
                <c:pt idx="13">
                  <c:v>99.567774885000006</c:v>
                </c:pt>
                <c:pt idx="14">
                  <c:v>100.8695451</c:v>
                </c:pt>
                <c:pt idx="15">
                  <c:v>100.20618189</c:v>
                </c:pt>
                <c:pt idx="16">
                  <c:v>100.93030831</c:v>
                </c:pt>
                <c:pt idx="17">
                  <c:v>101.95083534</c:v>
                </c:pt>
                <c:pt idx="18">
                  <c:v>102.37278200999999</c:v>
                </c:pt>
                <c:pt idx="19">
                  <c:v>102.39275430000001</c:v>
                </c:pt>
                <c:pt idx="20">
                  <c:v>102.11206614</c:v>
                </c:pt>
                <c:pt idx="21">
                  <c:v>102.40542863</c:v>
                </c:pt>
                <c:pt idx="22">
                  <c:v>103.35412058999999</c:v>
                </c:pt>
                <c:pt idx="23">
                  <c:v>103.45596996</c:v>
                </c:pt>
                <c:pt idx="24">
                  <c:v>103.72055979</c:v>
                </c:pt>
                <c:pt idx="25">
                  <c:v>103.94546287999999</c:v>
                </c:pt>
                <c:pt idx="26">
                  <c:v>104.61549998</c:v>
                </c:pt>
                <c:pt idx="27">
                  <c:v>104.74613116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633-46F9-9C44-25C767B0D4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00300000"/>
        <c:axId val="-1500299456"/>
      </c:lineChart>
      <c:scatterChart>
        <c:scatterStyle val="lineMarker"/>
        <c:varyColors val="0"/>
        <c:ser>
          <c:idx val="3"/>
          <c:order val="2"/>
          <c:tx>
            <c:strRef>
              <c:f>'2'!$C$58</c:f>
              <c:strCache>
                <c:ptCount val="1"/>
                <c:pt idx="0">
                  <c:v>Forecast</c:v>
                </c:pt>
              </c:strCache>
            </c:strRef>
          </c:tx>
          <c:spPr>
            <a:ln w="9525" cap="flat">
              <a:solidFill>
                <a:schemeClr val="bg1">
                  <a:lumMod val="65000"/>
                </a:schemeClr>
              </a:solidFill>
              <a:prstDash val="lg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633-46F9-9C44-25C767B0D407}"/>
                </c:ext>
              </c:extLst>
            </c:dLbl>
            <c:dLbl>
              <c:idx val="1"/>
              <c:layout>
                <c:manualLayout>
                  <c:x val="1.0388380437229229E-2"/>
                  <c:y val="0.18817706809422152"/>
                </c:manualLayout>
              </c:layout>
              <c:tx>
                <c:rich>
                  <a:bodyPr/>
                  <a:lstStyle/>
                  <a:p>
                    <a:r>
                      <a:rPr lang="en-US" b="0"/>
                      <a:t>forecast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3-1633-46F9-9C44-25C767B0D40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aseline="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'2'!$B$59:$B$60</c:f>
              <c:numCache>
                <c:formatCode>General</c:formatCode>
                <c:ptCount val="2"/>
                <c:pt idx="0">
                  <c:v>21.5</c:v>
                </c:pt>
                <c:pt idx="1">
                  <c:v>21.5</c:v>
                </c:pt>
              </c:numCache>
            </c:numRef>
          </c:xVal>
          <c:yVal>
            <c:numRef>
              <c:f>'2'!$C$59:$C$60</c:f>
              <c:numCache>
                <c:formatCode>0</c:formatCode>
                <c:ptCount val="2"/>
                <c:pt idx="0">
                  <c:v>70</c:v>
                </c:pt>
                <c:pt idx="1">
                  <c:v>105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1633-46F9-9C44-25C767B0D4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500300000"/>
        <c:axId val="-1500299456"/>
      </c:scatterChart>
      <c:catAx>
        <c:axId val="-1500300000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nextTo"/>
        <c:spPr>
          <a:ln/>
        </c:spPr>
        <c:txPr>
          <a:bodyPr/>
          <a:lstStyle/>
          <a:p>
            <a:pPr>
              <a:defRPr sz="900" baseline="0"/>
            </a:pPr>
            <a:endParaRPr lang="en-US"/>
          </a:p>
        </c:txPr>
        <c:crossAx val="-1500299456"/>
        <c:crosses val="autoZero"/>
        <c:auto val="0"/>
        <c:lblAlgn val="ctr"/>
        <c:lblOffset val="100"/>
        <c:tickMarkSkip val="1"/>
        <c:noMultiLvlLbl val="0"/>
      </c:catAx>
      <c:valAx>
        <c:axId val="-1500299456"/>
        <c:scaling>
          <c:orientation val="minMax"/>
          <c:max val="105"/>
          <c:min val="8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 baseline="0"/>
            </a:pPr>
            <a:endParaRPr lang="en-US"/>
          </a:p>
        </c:txPr>
        <c:crossAx val="-1500300000"/>
        <c:crosses val="autoZero"/>
        <c:crossBetween val="midCat"/>
      </c:valAx>
      <c:spPr>
        <a:ln>
          <a:solidFill>
            <a:schemeClr val="bg1">
              <a:lumMod val="85000"/>
            </a:schemeClr>
          </a:solidFill>
        </a:ln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000">
          <a:latin typeface="Arial" pitchFamily="34" charset="0"/>
          <a:cs typeface="Arial" pitchFamily="34" charset="0"/>
        </a:defRPr>
      </a:pPr>
      <a:endParaRPr lang="en-US"/>
    </a:p>
  </c:txPr>
  <c:printSettings>
    <c:headerFooter/>
    <c:pageMargins b="0.75000000000001465" l="0.70000000000000095" r="0.70000000000000095" t="0.75000000000001465" header="0.30000000000000032" footer="0.30000000000000032"/>
    <c:pageSetup orientation="landscape"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55475357247012"/>
          <c:y val="0.1224615943180013"/>
          <c:w val="0.80772309711286094"/>
          <c:h val="0.7174978631993767"/>
        </c:manualLayout>
      </c:layout>
      <c:barChart>
        <c:barDir val="col"/>
        <c:grouping val="stacked"/>
        <c:varyColors val="0"/>
        <c:ser>
          <c:idx val="3"/>
          <c:order val="0"/>
          <c:tx>
            <c:v>Other</c:v>
          </c:tx>
          <c:spPr>
            <a:solidFill>
              <a:schemeClr val="bg1">
                <a:lumMod val="75000"/>
              </a:schemeClr>
            </a:solidFill>
          </c:spPr>
          <c:invertIfNegative val="0"/>
          <c:val>
            <c:numRef>
              <c:f>'13'!$I$28:$L$28</c:f>
              <c:numCache>
                <c:formatCode>0.00</c:formatCode>
                <c:ptCount val="4"/>
                <c:pt idx="0">
                  <c:v>8.8185893569799445E-2</c:v>
                </c:pt>
                <c:pt idx="1">
                  <c:v>-8.6963536729978141E-3</c:v>
                </c:pt>
                <c:pt idx="2">
                  <c:v>-1.8778379787000921E-2</c:v>
                </c:pt>
                <c:pt idx="3">
                  <c:v>6.3545119359980085E-3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C4-4274-8700-B16FEA2501E0}"/>
            </c:ext>
          </c:extLst>
        </c:ser>
        <c:ser>
          <c:idx val="1"/>
          <c:order val="1"/>
          <c:tx>
            <c:strRef>
              <c:f>'13'!$B$26</c:f>
              <c:strCache>
                <c:ptCount val="1"/>
                <c:pt idx="0">
                  <c:v>crude oil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'13'!$I$25:$L$25</c:f>
              <c:numCache>
                <c:formatCode>General</c:formatCode>
                <c:ptCount val="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</c:numCache>
            </c:numRef>
          </c:cat>
          <c:val>
            <c:numRef>
              <c:f>'13'!$I$26:$L$26</c:f>
              <c:numCache>
                <c:formatCode>0.00</c:formatCode>
                <c:ptCount val="4"/>
                <c:pt idx="0">
                  <c:v>0.64289375899999968</c:v>
                </c:pt>
                <c:pt idx="1">
                  <c:v>1.0165946409999993</c:v>
                </c:pt>
                <c:pt idx="2">
                  <c:v>0.27619912699999993</c:v>
                </c:pt>
                <c:pt idx="3">
                  <c:v>0.5227282870000014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CC4-4274-8700-B16FEA2501E0}"/>
            </c:ext>
          </c:extLst>
        </c:ser>
        <c:ser>
          <c:idx val="2"/>
          <c:order val="2"/>
          <c:tx>
            <c:strRef>
              <c:f>'13'!$B$27</c:f>
              <c:strCache>
                <c:ptCount val="1"/>
                <c:pt idx="0">
                  <c:v>natural gas plant liquids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'13'!$I$25:$L$25</c:f>
              <c:numCache>
                <c:formatCode>General</c:formatCode>
                <c:ptCount val="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</c:numCache>
            </c:numRef>
          </c:cat>
          <c:val>
            <c:numRef>
              <c:f>'13'!$I$27:$L$27</c:f>
              <c:numCache>
                <c:formatCode>0.00</c:formatCode>
                <c:ptCount val="4"/>
                <c:pt idx="0">
                  <c:v>0.50816987949999959</c:v>
                </c:pt>
                <c:pt idx="1">
                  <c:v>0.49785199450000039</c:v>
                </c:pt>
                <c:pt idx="2">
                  <c:v>0.10943737429999967</c:v>
                </c:pt>
                <c:pt idx="3">
                  <c:v>0.21195190510000028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CC4-4274-8700-B16FEA2501E0}"/>
            </c:ext>
          </c:extLst>
        </c:ser>
        <c:ser>
          <c:idx val="5"/>
          <c:order val="4"/>
          <c:tx>
            <c:strRef>
              <c:f>'13'!$B$29</c:f>
              <c:strCache>
                <c:ptCount val="1"/>
                <c:pt idx="0">
                  <c:v>biofuels</c:v>
                </c:pt>
              </c:strCache>
            </c:strRef>
          </c:tx>
          <c:spPr>
            <a:solidFill>
              <a:schemeClr val="accent4"/>
            </a:solidFill>
            <a:ln w="28575">
              <a:noFill/>
            </a:ln>
          </c:spPr>
          <c:invertIfNegative val="0"/>
          <c:cat>
            <c:numRef>
              <c:f>'13'!$I$25:$L$25</c:f>
              <c:numCache>
                <c:formatCode>General</c:formatCode>
                <c:ptCount val="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</c:numCache>
            </c:numRef>
          </c:cat>
          <c:val>
            <c:numRef>
              <c:f>'13'!$I$29:$L$29</c:f>
              <c:numCache>
                <c:formatCode>0.00</c:formatCode>
                <c:ptCount val="4"/>
                <c:pt idx="0">
                  <c:v>6.6474391930199994E-2</c:v>
                </c:pt>
                <c:pt idx="1">
                  <c:v>9.8878449172999927E-2</c:v>
                </c:pt>
                <c:pt idx="2">
                  <c:v>4.9718172486999945E-2</c:v>
                </c:pt>
                <c:pt idx="3">
                  <c:v>9.6117211964000138E-2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CC4-4274-8700-B16FEA2501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-982750400"/>
        <c:axId val="-982749312"/>
      </c:barChart>
      <c:lineChart>
        <c:grouping val="stacked"/>
        <c:varyColors val="0"/>
        <c:ser>
          <c:idx val="4"/>
          <c:order val="3"/>
          <c:tx>
            <c:strRef>
              <c:f>'13'!$B$34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dot"/>
            <c:size val="5"/>
            <c:spPr>
              <a:solidFill>
                <a:schemeClr val="tx1"/>
              </a:solidFill>
              <a:ln w="38100">
                <a:solidFill>
                  <a:schemeClr val="tx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0.11311927823018429"/>
                  <c:y val="-4.887697165168961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8288" rIns="38100" bIns="18288" anchor="ctr" anchorCtr="1">
                  <a:no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  <c15:layout>
                    <c:manualLayout>
                      <c:w val="0.17567886231109431"/>
                      <c:h val="6.307538685825391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4-0CC4-4274-8700-B16FEA2501E0}"/>
                </c:ext>
              </c:extLst>
            </c:dLbl>
            <c:dLbl>
              <c:idx val="1"/>
              <c:layout>
                <c:manualLayout>
                  <c:x val="-0.11441327814589143"/>
                  <c:y val="-4.5915470998448407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8288" rIns="38100" bIns="18288" anchor="ctr" anchorCtr="1">
                  <a:no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  <c15:layout>
                    <c:manualLayout>
                      <c:w val="0.17126498157574011"/>
                      <c:h val="5.4859329123304587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0CC4-4274-8700-B16FEA2501E0}"/>
                </c:ext>
              </c:extLst>
            </c:dLbl>
            <c:dLbl>
              <c:idx val="2"/>
              <c:layout>
                <c:manualLayout>
                  <c:x val="-7.3152270874064798E-2"/>
                  <c:y val="-4.46329249780123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CC4-4274-8700-B16FEA2501E0}"/>
                </c:ext>
              </c:extLst>
            </c:dLbl>
            <c:dLbl>
              <c:idx val="3"/>
              <c:layout>
                <c:manualLayout>
                  <c:x val="-8.6912603216934226E-2"/>
                  <c:y val="-3.1023057686752772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8288" rIns="38100" bIns="18288" anchor="ctr" anchorCtr="1">
                  <a:no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  <c15:layout>
                    <c:manualLayout>
                      <c:w val="0.1407293701059199"/>
                      <c:h val="7.1464822819421084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0CC4-4274-8700-B16FEA2501E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8288" rIns="38100" bIns="18288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LeaderLines val="0"/>
              </c:ext>
            </c:extLst>
          </c:dLbls>
          <c:cat>
            <c:numRef>
              <c:f>'13'!$I$25:$L$25</c:f>
              <c:numCache>
                <c:formatCode>General</c:formatCode>
                <c:ptCount val="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</c:numCache>
            </c:numRef>
          </c:cat>
          <c:val>
            <c:numRef>
              <c:f>'13'!$I$34:$L$34</c:f>
              <c:numCache>
                <c:formatCode>0.00</c:formatCode>
                <c:ptCount val="4"/>
                <c:pt idx="0">
                  <c:v>1.3057239239999987</c:v>
                </c:pt>
                <c:pt idx="1">
                  <c:v>1.6046287310000018</c:v>
                </c:pt>
                <c:pt idx="2">
                  <c:v>0.41657629399999863</c:v>
                </c:pt>
                <c:pt idx="3">
                  <c:v>0.83715191599999983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CC4-4274-8700-B16FEA2501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82750400"/>
        <c:axId val="-982749312"/>
      </c:lineChart>
      <c:scatterChart>
        <c:scatterStyle val="lineMarker"/>
        <c:varyColors val="0"/>
        <c:ser>
          <c:idx val="0"/>
          <c:order val="5"/>
          <c:tx>
            <c:strRef>
              <c:f>'13'!$B$92</c:f>
              <c:strCache>
                <c:ptCount val="1"/>
                <c:pt idx="0">
                  <c:v>Forecast</c:v>
                </c:pt>
              </c:strCache>
            </c:strRef>
          </c:tx>
          <c:spPr>
            <a:ln w="9525" cap="flat">
              <a:solidFill>
                <a:schemeClr val="bg1">
                  <a:lumMod val="65000"/>
                </a:schemeClr>
              </a:solidFill>
              <a:prstDash val="lgDash"/>
            </a:ln>
          </c:spPr>
          <c:marker>
            <c:symbol val="none"/>
          </c:marker>
          <c:xVal>
            <c:numRef>
              <c:f>'13'!$A$93:$A$94</c:f>
              <c:numCache>
                <c:formatCode>General</c:formatCode>
                <c:ptCount val="2"/>
                <c:pt idx="0">
                  <c:v>2.5</c:v>
                </c:pt>
                <c:pt idx="1">
                  <c:v>2.5</c:v>
                </c:pt>
              </c:numCache>
            </c:numRef>
          </c:xVal>
          <c:yVal>
            <c:numRef>
              <c:f>'13'!$B$93:$B$94</c:f>
              <c:numCache>
                <c:formatCode>0</c:formatCode>
                <c:ptCount val="2"/>
                <c:pt idx="0">
                  <c:v>-1</c:v>
                </c:pt>
                <c:pt idx="1">
                  <c:v>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0CC4-4274-8700-B16FEA2501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982750944"/>
        <c:axId val="-982733536"/>
      </c:scatterChart>
      <c:catAx>
        <c:axId val="-982750400"/>
        <c:scaling>
          <c:orientation val="minMax"/>
        </c:scaling>
        <c:delete val="0"/>
        <c:axPos val="b"/>
        <c:majorGridlines>
          <c:spPr>
            <a:ln w="12700">
              <a:solidFill>
                <a:schemeClr val="bg1">
                  <a:lumMod val="95000"/>
                </a:schemeClr>
              </a:solidFill>
            </a:ln>
          </c:spPr>
        </c:majorGridlines>
        <c:numFmt formatCode="General" sourceLinked="1"/>
        <c:majorTickMark val="cross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endParaRPr lang="en-US"/>
          </a:p>
        </c:txPr>
        <c:crossAx val="-982749312"/>
        <c:crosses val="autoZero"/>
        <c:auto val="1"/>
        <c:lblAlgn val="ctr"/>
        <c:lblOffset val="100"/>
        <c:tickLblSkip val="1"/>
        <c:noMultiLvlLbl val="0"/>
      </c:catAx>
      <c:valAx>
        <c:axId val="-982749312"/>
        <c:scaling>
          <c:orientation val="minMax"/>
          <c:max val="2"/>
          <c:min val="-0.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endParaRPr lang="en-US"/>
          </a:p>
        </c:txPr>
        <c:crossAx val="-982750400"/>
        <c:crosses val="autoZero"/>
        <c:crossBetween val="between"/>
        <c:majorUnit val="0.5"/>
        <c:minorUnit val="0.5"/>
      </c:valAx>
      <c:valAx>
        <c:axId val="-982733536"/>
        <c:scaling>
          <c:orientation val="minMax"/>
          <c:max val="2"/>
          <c:min val="-1"/>
        </c:scaling>
        <c:delete val="0"/>
        <c:axPos val="r"/>
        <c:numFmt formatCode="0" sourceLinked="1"/>
        <c:majorTickMark val="none"/>
        <c:minorTickMark val="none"/>
        <c:tickLblPos val="none"/>
        <c:spPr>
          <a:ln>
            <a:solidFill>
              <a:schemeClr val="bg1">
                <a:lumMod val="85000"/>
              </a:schemeClr>
            </a:solidFill>
          </a:ln>
        </c:spPr>
        <c:crossAx val="-982750944"/>
        <c:crosses val="max"/>
        <c:crossBetween val="between"/>
      </c:valAx>
      <c:catAx>
        <c:axId val="-9827509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982733536"/>
        <c:crosses val="autoZero"/>
        <c:auto val="1"/>
        <c:lblAlgn val="ctr"/>
        <c:lblOffset val="100"/>
        <c:noMultiLvlLbl val="1"/>
      </c:catAx>
      <c:spPr>
        <a:noFill/>
        <a:ln>
          <a:solidFill>
            <a:schemeClr val="bg1">
              <a:lumMod val="8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226888305628463"/>
          <c:y val="0.13137420322459695"/>
          <c:w val="0.80388998250218735"/>
          <c:h val="0.70921447319085118"/>
        </c:manualLayout>
      </c:layout>
      <c:lineChart>
        <c:grouping val="standard"/>
        <c:varyColors val="0"/>
        <c:ser>
          <c:idx val="0"/>
          <c:order val="0"/>
          <c:tx>
            <c:strRef>
              <c:f>'13'!$C$38</c:f>
              <c:strCache>
                <c:ptCount val="1"/>
                <c:pt idx="0">
                  <c:v>total monthly production</c:v>
                </c:pt>
              </c:strCache>
            </c:strRef>
          </c:tx>
          <c:spPr>
            <a:ln w="28575" cap="rnd">
              <a:solidFill>
                <a:schemeClr val="accent1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'13'!$A$39:$A$86</c:f>
              <c:numCache>
                <c:formatCode>General</c:formatCode>
                <c:ptCount val="48"/>
                <c:pt idx="0">
                  <c:v>2022</c:v>
                </c:pt>
                <c:pt idx="1">
                  <c:v>2022</c:v>
                </c:pt>
                <c:pt idx="2">
                  <c:v>2022</c:v>
                </c:pt>
                <c:pt idx="3">
                  <c:v>2022</c:v>
                </c:pt>
                <c:pt idx="4">
                  <c:v>2022</c:v>
                </c:pt>
                <c:pt idx="5">
                  <c:v>2022</c:v>
                </c:pt>
                <c:pt idx="6">
                  <c:v>2022</c:v>
                </c:pt>
                <c:pt idx="7">
                  <c:v>2022</c:v>
                </c:pt>
                <c:pt idx="8">
                  <c:v>2022</c:v>
                </c:pt>
                <c:pt idx="9">
                  <c:v>2022</c:v>
                </c:pt>
                <c:pt idx="10">
                  <c:v>2022</c:v>
                </c:pt>
                <c:pt idx="11">
                  <c:v>2022</c:v>
                </c:pt>
                <c:pt idx="12">
                  <c:v>2023</c:v>
                </c:pt>
                <c:pt idx="13">
                  <c:v>2023</c:v>
                </c:pt>
                <c:pt idx="14">
                  <c:v>2023</c:v>
                </c:pt>
                <c:pt idx="15">
                  <c:v>2023</c:v>
                </c:pt>
                <c:pt idx="16">
                  <c:v>2023</c:v>
                </c:pt>
                <c:pt idx="17">
                  <c:v>2023</c:v>
                </c:pt>
                <c:pt idx="18">
                  <c:v>2023</c:v>
                </c:pt>
                <c:pt idx="19">
                  <c:v>2023</c:v>
                </c:pt>
                <c:pt idx="20">
                  <c:v>2023</c:v>
                </c:pt>
                <c:pt idx="21">
                  <c:v>2023</c:v>
                </c:pt>
                <c:pt idx="22">
                  <c:v>2023</c:v>
                </c:pt>
                <c:pt idx="23">
                  <c:v>2023</c:v>
                </c:pt>
                <c:pt idx="24">
                  <c:v>2024</c:v>
                </c:pt>
                <c:pt idx="25">
                  <c:v>2024</c:v>
                </c:pt>
                <c:pt idx="26">
                  <c:v>2024</c:v>
                </c:pt>
                <c:pt idx="27">
                  <c:v>2024</c:v>
                </c:pt>
                <c:pt idx="28">
                  <c:v>2024</c:v>
                </c:pt>
                <c:pt idx="29">
                  <c:v>2024</c:v>
                </c:pt>
                <c:pt idx="30">
                  <c:v>2024</c:v>
                </c:pt>
                <c:pt idx="31">
                  <c:v>2024</c:v>
                </c:pt>
                <c:pt idx="32">
                  <c:v>2024</c:v>
                </c:pt>
                <c:pt idx="33">
                  <c:v>2024</c:v>
                </c:pt>
                <c:pt idx="34">
                  <c:v>2024</c:v>
                </c:pt>
                <c:pt idx="35">
                  <c:v>2024</c:v>
                </c:pt>
                <c:pt idx="36">
                  <c:v>2025</c:v>
                </c:pt>
                <c:pt idx="37">
                  <c:v>2025</c:v>
                </c:pt>
                <c:pt idx="38">
                  <c:v>2025</c:v>
                </c:pt>
                <c:pt idx="39">
                  <c:v>2025</c:v>
                </c:pt>
                <c:pt idx="40">
                  <c:v>2025</c:v>
                </c:pt>
                <c:pt idx="41">
                  <c:v>2025</c:v>
                </c:pt>
                <c:pt idx="42">
                  <c:v>2025</c:v>
                </c:pt>
                <c:pt idx="43">
                  <c:v>2025</c:v>
                </c:pt>
                <c:pt idx="44">
                  <c:v>2025</c:v>
                </c:pt>
                <c:pt idx="45">
                  <c:v>2025</c:v>
                </c:pt>
                <c:pt idx="46">
                  <c:v>2025</c:v>
                </c:pt>
                <c:pt idx="47">
                  <c:v>2025</c:v>
                </c:pt>
              </c:numCache>
            </c:numRef>
          </c:cat>
          <c:val>
            <c:numRef>
              <c:f>'13'!$C$39:$C$86</c:f>
              <c:numCache>
                <c:formatCode>0.000</c:formatCode>
                <c:ptCount val="48"/>
                <c:pt idx="0">
                  <c:v>19.407461516000001</c:v>
                </c:pt>
                <c:pt idx="1">
                  <c:v>19.088716536</c:v>
                </c:pt>
                <c:pt idx="2">
                  <c:v>20.17411371</c:v>
                </c:pt>
                <c:pt idx="3">
                  <c:v>20.120732767</c:v>
                </c:pt>
                <c:pt idx="4">
                  <c:v>20.212318934999999</c:v>
                </c:pt>
                <c:pt idx="5">
                  <c:v>20.400754500000001</c:v>
                </c:pt>
                <c:pt idx="6">
                  <c:v>20.574964161</c:v>
                </c:pt>
                <c:pt idx="7">
                  <c:v>20.467065129000002</c:v>
                </c:pt>
                <c:pt idx="8">
                  <c:v>20.909411767000002</c:v>
                </c:pt>
                <c:pt idx="9">
                  <c:v>21.002039289999999</c:v>
                </c:pt>
                <c:pt idx="10">
                  <c:v>21.045919532999999</c:v>
                </c:pt>
                <c:pt idx="11">
                  <c:v>20.128796354999999</c:v>
                </c:pt>
                <c:pt idx="12">
                  <c:v>20.899376064999998</c:v>
                </c:pt>
                <c:pt idx="13">
                  <c:v>20.885727357</c:v>
                </c:pt>
                <c:pt idx="14">
                  <c:v>21.347709870999999</c:v>
                </c:pt>
                <c:pt idx="15">
                  <c:v>21.480357933000001</c:v>
                </c:pt>
                <c:pt idx="16">
                  <c:v>21.532717096999999</c:v>
                </c:pt>
                <c:pt idx="17">
                  <c:v>22.064318400000001</c:v>
                </c:pt>
                <c:pt idx="18">
                  <c:v>21.987387935000001</c:v>
                </c:pt>
                <c:pt idx="19">
                  <c:v>22.196285258</c:v>
                </c:pt>
                <c:pt idx="20">
                  <c:v>22.626471667000001</c:v>
                </c:pt>
                <c:pt idx="21">
                  <c:v>22.555544645000001</c:v>
                </c:pt>
                <c:pt idx="22">
                  <c:v>22.696583100000002</c:v>
                </c:pt>
                <c:pt idx="23">
                  <c:v>22.533086870999998</c:v>
                </c:pt>
                <c:pt idx="24">
                  <c:v>21.106290129000001</c:v>
                </c:pt>
                <c:pt idx="25">
                  <c:v>22.206377517</c:v>
                </c:pt>
                <c:pt idx="26">
                  <c:v>22.139253818</c:v>
                </c:pt>
                <c:pt idx="27">
                  <c:v>22.145167482000002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9C6-4A96-A663-21A250B72E9F}"/>
            </c:ext>
          </c:extLst>
        </c:ser>
        <c:ser>
          <c:idx val="2"/>
          <c:order val="1"/>
          <c:tx>
            <c:strRef>
              <c:f>'13'!$D$38</c:f>
              <c:strCache>
                <c:ptCount val="1"/>
                <c:pt idx="0">
                  <c:v> forecast</c:v>
                </c:pt>
              </c:strCache>
            </c:strRef>
          </c:tx>
          <c:spPr>
            <a:ln w="25400" cap="rnd">
              <a:solidFill>
                <a:schemeClr val="accent1">
                  <a:lumMod val="40000"/>
                  <a:lumOff val="6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'13'!$A$39:$A$86</c:f>
              <c:numCache>
                <c:formatCode>General</c:formatCode>
                <c:ptCount val="48"/>
                <c:pt idx="0">
                  <c:v>2022</c:v>
                </c:pt>
                <c:pt idx="1">
                  <c:v>2022</c:v>
                </c:pt>
                <c:pt idx="2">
                  <c:v>2022</c:v>
                </c:pt>
                <c:pt idx="3">
                  <c:v>2022</c:v>
                </c:pt>
                <c:pt idx="4">
                  <c:v>2022</c:v>
                </c:pt>
                <c:pt idx="5">
                  <c:v>2022</c:v>
                </c:pt>
                <c:pt idx="6">
                  <c:v>2022</c:v>
                </c:pt>
                <c:pt idx="7">
                  <c:v>2022</c:v>
                </c:pt>
                <c:pt idx="8">
                  <c:v>2022</c:v>
                </c:pt>
                <c:pt idx="9">
                  <c:v>2022</c:v>
                </c:pt>
                <c:pt idx="10">
                  <c:v>2022</c:v>
                </c:pt>
                <c:pt idx="11">
                  <c:v>2022</c:v>
                </c:pt>
                <c:pt idx="12">
                  <c:v>2023</c:v>
                </c:pt>
                <c:pt idx="13">
                  <c:v>2023</c:v>
                </c:pt>
                <c:pt idx="14">
                  <c:v>2023</c:v>
                </c:pt>
                <c:pt idx="15">
                  <c:v>2023</c:v>
                </c:pt>
                <c:pt idx="16">
                  <c:v>2023</c:v>
                </c:pt>
                <c:pt idx="17">
                  <c:v>2023</c:v>
                </c:pt>
                <c:pt idx="18">
                  <c:v>2023</c:v>
                </c:pt>
                <c:pt idx="19">
                  <c:v>2023</c:v>
                </c:pt>
                <c:pt idx="20">
                  <c:v>2023</c:v>
                </c:pt>
                <c:pt idx="21">
                  <c:v>2023</c:v>
                </c:pt>
                <c:pt idx="22">
                  <c:v>2023</c:v>
                </c:pt>
                <c:pt idx="23">
                  <c:v>2023</c:v>
                </c:pt>
                <c:pt idx="24">
                  <c:v>2024</c:v>
                </c:pt>
                <c:pt idx="25">
                  <c:v>2024</c:v>
                </c:pt>
                <c:pt idx="26">
                  <c:v>2024</c:v>
                </c:pt>
                <c:pt idx="27">
                  <c:v>2024</c:v>
                </c:pt>
                <c:pt idx="28">
                  <c:v>2024</c:v>
                </c:pt>
                <c:pt idx="29">
                  <c:v>2024</c:v>
                </c:pt>
                <c:pt idx="30">
                  <c:v>2024</c:v>
                </c:pt>
                <c:pt idx="31">
                  <c:v>2024</c:v>
                </c:pt>
                <c:pt idx="32">
                  <c:v>2024</c:v>
                </c:pt>
                <c:pt idx="33">
                  <c:v>2024</c:v>
                </c:pt>
                <c:pt idx="34">
                  <c:v>2024</c:v>
                </c:pt>
                <c:pt idx="35">
                  <c:v>2024</c:v>
                </c:pt>
                <c:pt idx="36">
                  <c:v>2025</c:v>
                </c:pt>
                <c:pt idx="37">
                  <c:v>2025</c:v>
                </c:pt>
                <c:pt idx="38">
                  <c:v>2025</c:v>
                </c:pt>
                <c:pt idx="39">
                  <c:v>2025</c:v>
                </c:pt>
                <c:pt idx="40">
                  <c:v>2025</c:v>
                </c:pt>
                <c:pt idx="41">
                  <c:v>2025</c:v>
                </c:pt>
                <c:pt idx="42">
                  <c:v>2025</c:v>
                </c:pt>
                <c:pt idx="43">
                  <c:v>2025</c:v>
                </c:pt>
                <c:pt idx="44">
                  <c:v>2025</c:v>
                </c:pt>
                <c:pt idx="45">
                  <c:v>2025</c:v>
                </c:pt>
                <c:pt idx="46">
                  <c:v>2025</c:v>
                </c:pt>
                <c:pt idx="47">
                  <c:v>2025</c:v>
                </c:pt>
              </c:numCache>
            </c:numRef>
          </c:cat>
          <c:val>
            <c:numRef>
              <c:f>'13'!$D$39:$D$86</c:f>
              <c:numCache>
                <c:formatCode>0.000</c:formatCode>
                <c:ptCount val="48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22.145167482000002</c:v>
                </c:pt>
                <c:pt idx="28">
                  <c:v>22.197310600000002</c:v>
                </c:pt>
                <c:pt idx="29">
                  <c:v>22.314976399999999</c:v>
                </c:pt>
                <c:pt idx="30">
                  <c:v>22.366747</c:v>
                </c:pt>
                <c:pt idx="31">
                  <c:v>22.544136900000002</c:v>
                </c:pt>
                <c:pt idx="32">
                  <c:v>22.537953099999999</c:v>
                </c:pt>
                <c:pt idx="33">
                  <c:v>22.617138199999999</c:v>
                </c:pt>
                <c:pt idx="34">
                  <c:v>22.825902200000002</c:v>
                </c:pt>
                <c:pt idx="35">
                  <c:v>22.8715419</c:v>
                </c:pt>
                <c:pt idx="36">
                  <c:v>22.813551499999999</c:v>
                </c:pt>
                <c:pt idx="37">
                  <c:v>22.493103900000001</c:v>
                </c:pt>
                <c:pt idx="38">
                  <c:v>22.945376599999999</c:v>
                </c:pt>
                <c:pt idx="39">
                  <c:v>23.046932699999999</c:v>
                </c:pt>
                <c:pt idx="40">
                  <c:v>23.236411100000002</c:v>
                </c:pt>
                <c:pt idx="41">
                  <c:v>23.276669800000001</c:v>
                </c:pt>
                <c:pt idx="42">
                  <c:v>23.240590900000001</c:v>
                </c:pt>
                <c:pt idx="43">
                  <c:v>23.293589099999998</c:v>
                </c:pt>
                <c:pt idx="44">
                  <c:v>23.216176900000001</c:v>
                </c:pt>
                <c:pt idx="45">
                  <c:v>23.338181500000001</c:v>
                </c:pt>
                <c:pt idx="46">
                  <c:v>23.5001684</c:v>
                </c:pt>
                <c:pt idx="47">
                  <c:v>23.4565926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9C6-4A96-A663-21A250B72E9F}"/>
            </c:ext>
          </c:extLst>
        </c:ser>
        <c:ser>
          <c:idx val="1"/>
          <c:order val="2"/>
          <c:tx>
            <c:strRef>
              <c:f>'13'!$E$38</c:f>
              <c:strCache>
                <c:ptCount val="1"/>
                <c:pt idx="0">
                  <c:v>annual average</c:v>
                </c:pt>
              </c:strCache>
            </c:strRef>
          </c:tx>
          <c:spPr>
            <a:ln w="25400" cap="rnd">
              <a:solidFill>
                <a:schemeClr val="tx1">
                  <a:alpha val="67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'13'!$A$39:$A$86</c:f>
              <c:numCache>
                <c:formatCode>General</c:formatCode>
                <c:ptCount val="48"/>
                <c:pt idx="0">
                  <c:v>2022</c:v>
                </c:pt>
                <c:pt idx="1">
                  <c:v>2022</c:v>
                </c:pt>
                <c:pt idx="2">
                  <c:v>2022</c:v>
                </c:pt>
                <c:pt idx="3">
                  <c:v>2022</c:v>
                </c:pt>
                <c:pt idx="4">
                  <c:v>2022</c:v>
                </c:pt>
                <c:pt idx="5">
                  <c:v>2022</c:v>
                </c:pt>
                <c:pt idx="6">
                  <c:v>2022</c:v>
                </c:pt>
                <c:pt idx="7">
                  <c:v>2022</c:v>
                </c:pt>
                <c:pt idx="8">
                  <c:v>2022</c:v>
                </c:pt>
                <c:pt idx="9">
                  <c:v>2022</c:v>
                </c:pt>
                <c:pt idx="10">
                  <c:v>2022</c:v>
                </c:pt>
                <c:pt idx="11">
                  <c:v>2022</c:v>
                </c:pt>
                <c:pt idx="12">
                  <c:v>2023</c:v>
                </c:pt>
                <c:pt idx="13">
                  <c:v>2023</c:v>
                </c:pt>
                <c:pt idx="14">
                  <c:v>2023</c:v>
                </c:pt>
                <c:pt idx="15">
                  <c:v>2023</c:v>
                </c:pt>
                <c:pt idx="16">
                  <c:v>2023</c:v>
                </c:pt>
                <c:pt idx="17">
                  <c:v>2023</c:v>
                </c:pt>
                <c:pt idx="18">
                  <c:v>2023</c:v>
                </c:pt>
                <c:pt idx="19">
                  <c:v>2023</c:v>
                </c:pt>
                <c:pt idx="20">
                  <c:v>2023</c:v>
                </c:pt>
                <c:pt idx="21">
                  <c:v>2023</c:v>
                </c:pt>
                <c:pt idx="22">
                  <c:v>2023</c:v>
                </c:pt>
                <c:pt idx="23">
                  <c:v>2023</c:v>
                </c:pt>
                <c:pt idx="24">
                  <c:v>2024</c:v>
                </c:pt>
                <c:pt idx="25">
                  <c:v>2024</c:v>
                </c:pt>
                <c:pt idx="26">
                  <c:v>2024</c:v>
                </c:pt>
                <c:pt idx="27">
                  <c:v>2024</c:v>
                </c:pt>
                <c:pt idx="28">
                  <c:v>2024</c:v>
                </c:pt>
                <c:pt idx="29">
                  <c:v>2024</c:v>
                </c:pt>
                <c:pt idx="30">
                  <c:v>2024</c:v>
                </c:pt>
                <c:pt idx="31">
                  <c:v>2024</c:v>
                </c:pt>
                <c:pt idx="32">
                  <c:v>2024</c:v>
                </c:pt>
                <c:pt idx="33">
                  <c:v>2024</c:v>
                </c:pt>
                <c:pt idx="34">
                  <c:v>2024</c:v>
                </c:pt>
                <c:pt idx="35">
                  <c:v>2024</c:v>
                </c:pt>
                <c:pt idx="36">
                  <c:v>2025</c:v>
                </c:pt>
                <c:pt idx="37">
                  <c:v>2025</c:v>
                </c:pt>
                <c:pt idx="38">
                  <c:v>2025</c:v>
                </c:pt>
                <c:pt idx="39">
                  <c:v>2025</c:v>
                </c:pt>
                <c:pt idx="40">
                  <c:v>2025</c:v>
                </c:pt>
                <c:pt idx="41">
                  <c:v>2025</c:v>
                </c:pt>
                <c:pt idx="42">
                  <c:v>2025</c:v>
                </c:pt>
                <c:pt idx="43">
                  <c:v>2025</c:v>
                </c:pt>
                <c:pt idx="44">
                  <c:v>2025</c:v>
                </c:pt>
                <c:pt idx="45">
                  <c:v>2025</c:v>
                </c:pt>
                <c:pt idx="46">
                  <c:v>2025</c:v>
                </c:pt>
                <c:pt idx="47">
                  <c:v>2025</c:v>
                </c:pt>
              </c:numCache>
            </c:numRef>
          </c:cat>
          <c:val>
            <c:numRef>
              <c:f>'13'!$E$39:$E$86</c:f>
              <c:numCache>
                <c:formatCode>0.000</c:formatCode>
                <c:ptCount val="48"/>
                <c:pt idx="1">
                  <c:v>20.294357849916665</c:v>
                </c:pt>
                <c:pt idx="2">
                  <c:v>20.294357849916665</c:v>
                </c:pt>
                <c:pt idx="3">
                  <c:v>20.294357849916665</c:v>
                </c:pt>
                <c:pt idx="4">
                  <c:v>20.294357849916665</c:v>
                </c:pt>
                <c:pt idx="5">
                  <c:v>20.294357849916665</c:v>
                </c:pt>
                <c:pt idx="6">
                  <c:v>20.294357849916665</c:v>
                </c:pt>
                <c:pt idx="7">
                  <c:v>20.294357849916665</c:v>
                </c:pt>
                <c:pt idx="8">
                  <c:v>20.294357849916665</c:v>
                </c:pt>
                <c:pt idx="9">
                  <c:v>20.294357849916665</c:v>
                </c:pt>
                <c:pt idx="10">
                  <c:v>20.294357849916665</c:v>
                </c:pt>
                <c:pt idx="13">
                  <c:v>21.900463849916665</c:v>
                </c:pt>
                <c:pt idx="14">
                  <c:v>21.900463849916665</c:v>
                </c:pt>
                <c:pt idx="15">
                  <c:v>21.900463849916665</c:v>
                </c:pt>
                <c:pt idx="16">
                  <c:v>21.900463849916665</c:v>
                </c:pt>
                <c:pt idx="17">
                  <c:v>21.900463849916665</c:v>
                </c:pt>
                <c:pt idx="18">
                  <c:v>21.900463849916665</c:v>
                </c:pt>
                <c:pt idx="19">
                  <c:v>21.900463849916665</c:v>
                </c:pt>
                <c:pt idx="20">
                  <c:v>21.900463849916665</c:v>
                </c:pt>
                <c:pt idx="21">
                  <c:v>21.900463849916665</c:v>
                </c:pt>
                <c:pt idx="22">
                  <c:v>21.900463849916665</c:v>
                </c:pt>
                <c:pt idx="25">
                  <c:v>22.322732937166673</c:v>
                </c:pt>
                <c:pt idx="26">
                  <c:v>22.322732937166673</c:v>
                </c:pt>
                <c:pt idx="27">
                  <c:v>22.322732937166673</c:v>
                </c:pt>
                <c:pt idx="28">
                  <c:v>22.322732937166673</c:v>
                </c:pt>
                <c:pt idx="29">
                  <c:v>22.322732937166673</c:v>
                </c:pt>
                <c:pt idx="30">
                  <c:v>22.322732937166673</c:v>
                </c:pt>
                <c:pt idx="31">
                  <c:v>22.322732937166673</c:v>
                </c:pt>
                <c:pt idx="32">
                  <c:v>22.322732937166673</c:v>
                </c:pt>
                <c:pt idx="33">
                  <c:v>22.322732937166673</c:v>
                </c:pt>
                <c:pt idx="34">
                  <c:v>22.322732937166673</c:v>
                </c:pt>
                <c:pt idx="37">
                  <c:v>23.154778750000002</c:v>
                </c:pt>
                <c:pt idx="38">
                  <c:v>23.154778750000002</c:v>
                </c:pt>
                <c:pt idx="39">
                  <c:v>23.154778750000002</c:v>
                </c:pt>
                <c:pt idx="40">
                  <c:v>23.154778750000002</c:v>
                </c:pt>
                <c:pt idx="41">
                  <c:v>23.154778750000002</c:v>
                </c:pt>
                <c:pt idx="42">
                  <c:v>23.154778750000002</c:v>
                </c:pt>
                <c:pt idx="43">
                  <c:v>23.154778750000002</c:v>
                </c:pt>
                <c:pt idx="44">
                  <c:v>23.154778750000002</c:v>
                </c:pt>
                <c:pt idx="45">
                  <c:v>23.154778750000002</c:v>
                </c:pt>
                <c:pt idx="46">
                  <c:v>23.154778750000002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9C6-4A96-A663-21A250B72E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982746592"/>
        <c:axId val="-982732992"/>
      </c:lineChart>
      <c:catAx>
        <c:axId val="-98274659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endParaRPr lang="en-US"/>
          </a:p>
        </c:txPr>
        <c:crossAx val="-982732992"/>
        <c:crosses val="autoZero"/>
        <c:auto val="1"/>
        <c:lblAlgn val="ctr"/>
        <c:lblOffset val="100"/>
        <c:tickLblSkip val="12"/>
        <c:tickMarkSkip val="12"/>
        <c:noMultiLvlLbl val="0"/>
      </c:catAx>
      <c:valAx>
        <c:axId val="-982732992"/>
        <c:scaling>
          <c:orientation val="minMax"/>
          <c:max val="2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endParaRPr lang="en-US"/>
          </a:p>
        </c:txPr>
        <c:crossAx val="-982746592"/>
        <c:crosses val="autoZero"/>
        <c:crossBetween val="midCat"/>
      </c:valAx>
      <c:spPr>
        <a:noFill/>
        <a:ln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17130677968876432"/>
          <c:y val="0.42180205317341996"/>
          <c:w val="0.69773751020004904"/>
          <c:h val="0.1850130022753981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solidFill>
            <a:schemeClr val="tx1"/>
          </a:solidFill>
          <a:latin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302178329403739"/>
          <c:y val="0.1223538907778573"/>
          <c:w val="0.81725017423669521"/>
          <c:h val="0.7252007445656829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'14'!$C$26</c:f>
              <c:strCache>
                <c:ptCount val="1"/>
                <c:pt idx="0">
                  <c:v>ethane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'14'!$J$25:$M$25</c:f>
              <c:numCache>
                <c:formatCode>General</c:formatCode>
                <c:ptCount val="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</c:numCache>
            </c:numRef>
          </c:cat>
          <c:val>
            <c:numRef>
              <c:f>'14'!$J$26:$M$26</c:f>
              <c:numCache>
                <c:formatCode>0.00</c:formatCode>
                <c:ptCount val="4"/>
                <c:pt idx="0">
                  <c:v>0.25623566850000001</c:v>
                </c:pt>
                <c:pt idx="1">
                  <c:v>0.21555342739999972</c:v>
                </c:pt>
                <c:pt idx="2">
                  <c:v>8.9015191200000121E-2</c:v>
                </c:pt>
                <c:pt idx="3">
                  <c:v>5.6904756699999837E-2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12-4BD4-B939-20B4247641AB}"/>
            </c:ext>
          </c:extLst>
        </c:ser>
        <c:ser>
          <c:idx val="2"/>
          <c:order val="1"/>
          <c:tx>
            <c:strRef>
              <c:f>'14'!$C$27</c:f>
              <c:strCache>
                <c:ptCount val="1"/>
                <c:pt idx="0">
                  <c:v>propane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'14'!$J$25:$M$25</c:f>
              <c:numCache>
                <c:formatCode>General</c:formatCode>
                <c:ptCount val="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</c:numCache>
            </c:numRef>
          </c:cat>
          <c:val>
            <c:numRef>
              <c:f>'14'!$J$27:$M$27</c:f>
              <c:numCache>
                <c:formatCode>0.00</c:formatCode>
                <c:ptCount val="4"/>
                <c:pt idx="0">
                  <c:v>0.12649312050000017</c:v>
                </c:pt>
                <c:pt idx="1">
                  <c:v>0.13794244110000009</c:v>
                </c:pt>
                <c:pt idx="2">
                  <c:v>2.7586510099999906E-2</c:v>
                </c:pt>
                <c:pt idx="3">
                  <c:v>9.807110089999993E-2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712-4BD4-B939-20B4247641AB}"/>
            </c:ext>
          </c:extLst>
        </c:ser>
        <c:ser>
          <c:idx val="0"/>
          <c:order val="3"/>
          <c:tx>
            <c:strRef>
              <c:f>'14'!$C$28</c:f>
              <c:strCache>
                <c:ptCount val="1"/>
                <c:pt idx="0">
                  <c:v>butanes</c:v>
                </c:pt>
              </c:strCache>
            </c:strRef>
          </c:tx>
          <c:spPr>
            <a:solidFill>
              <a:schemeClr val="accent2"/>
            </a:solidFill>
            <a:ln w="28575">
              <a:noFill/>
            </a:ln>
          </c:spPr>
          <c:invertIfNegative val="0"/>
          <c:cat>
            <c:numRef>
              <c:f>'14'!$J$25:$M$25</c:f>
              <c:numCache>
                <c:formatCode>General</c:formatCode>
                <c:ptCount val="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</c:numCache>
            </c:numRef>
          </c:cat>
          <c:val>
            <c:numRef>
              <c:f>'14'!$J$28:$M$28</c:f>
              <c:numCache>
                <c:formatCode>0.00</c:formatCode>
                <c:ptCount val="4"/>
                <c:pt idx="0">
                  <c:v>6.6046616439999983E-2</c:v>
                </c:pt>
                <c:pt idx="1">
                  <c:v>6.9435446600000006E-2</c:v>
                </c:pt>
                <c:pt idx="2">
                  <c:v>3.0138049000000056E-2</c:v>
                </c:pt>
                <c:pt idx="3">
                  <c:v>5.469389339999986E-2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712-4BD4-B939-20B4247641AB}"/>
            </c:ext>
          </c:extLst>
        </c:ser>
        <c:ser>
          <c:idx val="5"/>
          <c:order val="4"/>
          <c:tx>
            <c:strRef>
              <c:f>'14'!$C$29</c:f>
              <c:strCache>
                <c:ptCount val="1"/>
                <c:pt idx="0">
                  <c:v>natural gasoline</c:v>
                </c:pt>
              </c:strCache>
            </c:strRef>
          </c:tx>
          <c:spPr>
            <a:solidFill>
              <a:schemeClr val="accent3"/>
            </a:solidFill>
            <a:ln w="28575">
              <a:noFill/>
            </a:ln>
          </c:spPr>
          <c:invertIfNegative val="0"/>
          <c:cat>
            <c:numRef>
              <c:f>'14'!$J$25:$M$25</c:f>
              <c:numCache>
                <c:formatCode>General</c:formatCode>
                <c:ptCount val="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</c:numCache>
            </c:numRef>
          </c:cat>
          <c:val>
            <c:numRef>
              <c:f>'14'!$J$29:$M$29</c:f>
              <c:numCache>
                <c:formatCode>0.00</c:formatCode>
                <c:ptCount val="4"/>
                <c:pt idx="0">
                  <c:v>5.9394473970000083E-2</c:v>
                </c:pt>
                <c:pt idx="1">
                  <c:v>7.4920679449999916E-2</c:v>
                </c:pt>
                <c:pt idx="2">
                  <c:v>-3.7301907999999995E-2</c:v>
                </c:pt>
                <c:pt idx="3">
                  <c:v>2.2813411500000047E-3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712-4BD4-B939-20B4247641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-982753120"/>
        <c:axId val="-982748224"/>
      </c:barChart>
      <c:lineChart>
        <c:grouping val="stacked"/>
        <c:varyColors val="0"/>
        <c:ser>
          <c:idx val="4"/>
          <c:order val="2"/>
          <c:tx>
            <c:strRef>
              <c:f>'14'!$C$30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dot"/>
            <c:size val="5"/>
            <c:spPr>
              <a:solidFill>
                <a:schemeClr val="bg1"/>
              </a:solidFill>
              <a:ln w="38100">
                <a:solidFill>
                  <a:schemeClr val="tx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7.330364325898743E-2"/>
                  <c:y val="-7.03878332788431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5D-4878-9A59-A41B36D11F6F}"/>
                </c:ext>
              </c:extLst>
            </c:dLbl>
            <c:dLbl>
              <c:idx val="3"/>
              <c:layout>
                <c:manualLayout>
                  <c:x val="-7.740129841693312E-2"/>
                  <c:y val="-3.05205935648170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712-4BD4-B939-20B4247641A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'14'!$J$25:$M$25</c:f>
              <c:numCache>
                <c:formatCode>General</c:formatCode>
                <c:ptCount val="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</c:numCache>
            </c:numRef>
          </c:cat>
          <c:val>
            <c:numRef>
              <c:f>'14'!$J$30:$M$30</c:f>
              <c:numCache>
                <c:formatCode>0.00</c:formatCode>
                <c:ptCount val="4"/>
                <c:pt idx="0">
                  <c:v>0.50816987941000025</c:v>
                </c:pt>
                <c:pt idx="1">
                  <c:v>0.49785199454999973</c:v>
                </c:pt>
                <c:pt idx="2">
                  <c:v>0.10943784230000009</c:v>
                </c:pt>
                <c:pt idx="3">
                  <c:v>0.21195109214999963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712-4BD4-B939-20B4247641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82753120"/>
        <c:axId val="-982748224"/>
      </c:lineChart>
      <c:scatterChart>
        <c:scatterStyle val="lineMarker"/>
        <c:varyColors val="0"/>
        <c:ser>
          <c:idx val="3"/>
          <c:order val="5"/>
          <c:tx>
            <c:strRef>
              <c:f>'14'!$C$89</c:f>
              <c:strCache>
                <c:ptCount val="1"/>
                <c:pt idx="0">
                  <c:v>Forecast</c:v>
                </c:pt>
              </c:strCache>
            </c:strRef>
          </c:tx>
          <c:spPr>
            <a:ln w="9525" cap="flat">
              <a:solidFill>
                <a:schemeClr val="bg1">
                  <a:lumMod val="65000"/>
                </a:schemeClr>
              </a:solidFill>
              <a:prstDash val="lgDash"/>
            </a:ln>
          </c:spPr>
          <c:marker>
            <c:symbol val="none"/>
          </c:marker>
          <c:xVal>
            <c:numRef>
              <c:f>'14'!$B$90:$B$91</c:f>
              <c:numCache>
                <c:formatCode>General</c:formatCode>
                <c:ptCount val="2"/>
                <c:pt idx="0">
                  <c:v>2.5</c:v>
                </c:pt>
                <c:pt idx="1">
                  <c:v>2.5</c:v>
                </c:pt>
              </c:numCache>
            </c:numRef>
          </c:xVal>
          <c:yVal>
            <c:numRef>
              <c:f>'14'!$C$90:$C$91</c:f>
              <c:numCache>
                <c:formatCode>0.00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9712-4BD4-B939-20B4247641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982760192"/>
        <c:axId val="-982761280"/>
      </c:scatterChart>
      <c:catAx>
        <c:axId val="-982753120"/>
        <c:scaling>
          <c:orientation val="minMax"/>
        </c:scaling>
        <c:delete val="0"/>
        <c:axPos val="b"/>
        <c:majorGridlines>
          <c:spPr>
            <a:ln w="12700">
              <a:solidFill>
                <a:schemeClr val="bg1">
                  <a:lumMod val="95000"/>
                </a:schemeClr>
              </a:solidFill>
            </a:ln>
          </c:spPr>
        </c:majorGridlines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endParaRPr lang="en-US"/>
          </a:p>
        </c:txPr>
        <c:crossAx val="-982748224"/>
        <c:crosses val="autoZero"/>
        <c:auto val="1"/>
        <c:lblAlgn val="ctr"/>
        <c:lblOffset val="100"/>
        <c:tickLblSkip val="1"/>
        <c:noMultiLvlLbl val="0"/>
      </c:catAx>
      <c:valAx>
        <c:axId val="-982748224"/>
        <c:scaling>
          <c:orientation val="minMax"/>
          <c:max val="0.8"/>
          <c:min val="-0.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endParaRPr lang="en-US"/>
          </a:p>
        </c:txPr>
        <c:crossAx val="-982753120"/>
        <c:crosses val="autoZero"/>
        <c:crossBetween val="between"/>
        <c:majorUnit val="0.2"/>
      </c:valAx>
      <c:valAx>
        <c:axId val="-982761280"/>
        <c:scaling>
          <c:orientation val="minMax"/>
          <c:max val="1"/>
        </c:scaling>
        <c:delete val="0"/>
        <c:axPos val="r"/>
        <c:numFmt formatCode="0.00" sourceLinked="1"/>
        <c:majorTickMark val="none"/>
        <c:minorTickMark val="none"/>
        <c:tickLblPos val="none"/>
        <c:spPr>
          <a:ln>
            <a:solidFill>
              <a:schemeClr val="bg1">
                <a:lumMod val="85000"/>
              </a:schemeClr>
            </a:solidFill>
          </a:ln>
        </c:spPr>
        <c:crossAx val="-982760192"/>
        <c:crosses val="max"/>
        <c:crossBetween val="midCat"/>
        <c:majorUnit val="0.5"/>
      </c:valAx>
      <c:valAx>
        <c:axId val="-9827601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98276128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386988511681942"/>
          <c:y val="0.12337301587301587"/>
          <c:w val="0.80160348808857906"/>
          <c:h val="0.72901481064866891"/>
        </c:manualLayout>
      </c:layout>
      <c:lineChart>
        <c:grouping val="standard"/>
        <c:varyColors val="0"/>
        <c:ser>
          <c:idx val="0"/>
          <c:order val="0"/>
          <c:tx>
            <c:v>monthly production</c:v>
          </c:tx>
          <c:spPr>
            <a:ln w="28575" cap="rnd">
              <a:solidFill>
                <a:schemeClr val="accent1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'14'!$B$36:$B$83</c:f>
              <c:numCache>
                <c:formatCode>General</c:formatCode>
                <c:ptCount val="48"/>
                <c:pt idx="0">
                  <c:v>2022</c:v>
                </c:pt>
                <c:pt idx="1">
                  <c:v>2022</c:v>
                </c:pt>
                <c:pt idx="2">
                  <c:v>2022</c:v>
                </c:pt>
                <c:pt idx="3">
                  <c:v>2022</c:v>
                </c:pt>
                <c:pt idx="4">
                  <c:v>2022</c:v>
                </c:pt>
                <c:pt idx="5">
                  <c:v>2022</c:v>
                </c:pt>
                <c:pt idx="6">
                  <c:v>2022</c:v>
                </c:pt>
                <c:pt idx="7">
                  <c:v>2022</c:v>
                </c:pt>
                <c:pt idx="8">
                  <c:v>2022</c:v>
                </c:pt>
                <c:pt idx="9">
                  <c:v>2022</c:v>
                </c:pt>
                <c:pt idx="10">
                  <c:v>2022</c:v>
                </c:pt>
                <c:pt idx="11">
                  <c:v>2022</c:v>
                </c:pt>
                <c:pt idx="12">
                  <c:v>2023</c:v>
                </c:pt>
                <c:pt idx="13">
                  <c:v>2023</c:v>
                </c:pt>
                <c:pt idx="14">
                  <c:v>2023</c:v>
                </c:pt>
                <c:pt idx="15">
                  <c:v>2023</c:v>
                </c:pt>
                <c:pt idx="16">
                  <c:v>2023</c:v>
                </c:pt>
                <c:pt idx="17">
                  <c:v>2023</c:v>
                </c:pt>
                <c:pt idx="18">
                  <c:v>2023</c:v>
                </c:pt>
                <c:pt idx="19">
                  <c:v>2023</c:v>
                </c:pt>
                <c:pt idx="20">
                  <c:v>2023</c:v>
                </c:pt>
                <c:pt idx="21">
                  <c:v>2023</c:v>
                </c:pt>
                <c:pt idx="22">
                  <c:v>2023</c:v>
                </c:pt>
                <c:pt idx="23">
                  <c:v>2023</c:v>
                </c:pt>
                <c:pt idx="24">
                  <c:v>2024</c:v>
                </c:pt>
                <c:pt idx="25">
                  <c:v>2024</c:v>
                </c:pt>
                <c:pt idx="26">
                  <c:v>2024</c:v>
                </c:pt>
                <c:pt idx="27">
                  <c:v>2024</c:v>
                </c:pt>
                <c:pt idx="28">
                  <c:v>2024</c:v>
                </c:pt>
                <c:pt idx="29">
                  <c:v>2024</c:v>
                </c:pt>
                <c:pt idx="30">
                  <c:v>2024</c:v>
                </c:pt>
                <c:pt idx="31">
                  <c:v>2024</c:v>
                </c:pt>
                <c:pt idx="32">
                  <c:v>2024</c:v>
                </c:pt>
                <c:pt idx="33">
                  <c:v>2024</c:v>
                </c:pt>
                <c:pt idx="34">
                  <c:v>2024</c:v>
                </c:pt>
                <c:pt idx="35">
                  <c:v>2024</c:v>
                </c:pt>
                <c:pt idx="36">
                  <c:v>2025</c:v>
                </c:pt>
                <c:pt idx="37">
                  <c:v>2025</c:v>
                </c:pt>
                <c:pt idx="38">
                  <c:v>2025</c:v>
                </c:pt>
                <c:pt idx="39">
                  <c:v>2025</c:v>
                </c:pt>
                <c:pt idx="40">
                  <c:v>2025</c:v>
                </c:pt>
                <c:pt idx="41">
                  <c:v>2025</c:v>
                </c:pt>
                <c:pt idx="42">
                  <c:v>2025</c:v>
                </c:pt>
                <c:pt idx="43">
                  <c:v>2025</c:v>
                </c:pt>
                <c:pt idx="44">
                  <c:v>2025</c:v>
                </c:pt>
                <c:pt idx="45">
                  <c:v>2025</c:v>
                </c:pt>
                <c:pt idx="46">
                  <c:v>2025</c:v>
                </c:pt>
                <c:pt idx="47">
                  <c:v>2025</c:v>
                </c:pt>
              </c:numCache>
            </c:numRef>
          </c:cat>
          <c:val>
            <c:numRef>
              <c:f>'14'!$D$36:$D$83</c:f>
              <c:numCache>
                <c:formatCode>0.00</c:formatCode>
                <c:ptCount val="48"/>
                <c:pt idx="0">
                  <c:v>5.5083549999999999</c:v>
                </c:pt>
                <c:pt idx="1">
                  <c:v>5.5139639999999996</c:v>
                </c:pt>
                <c:pt idx="2">
                  <c:v>5.9523549999999998</c:v>
                </c:pt>
                <c:pt idx="3">
                  <c:v>5.9173</c:v>
                </c:pt>
                <c:pt idx="4">
                  <c:v>5.9610000000000003</c:v>
                </c:pt>
                <c:pt idx="5">
                  <c:v>6.008267</c:v>
                </c:pt>
                <c:pt idx="6">
                  <c:v>6.1885159999999999</c:v>
                </c:pt>
                <c:pt idx="7">
                  <c:v>6.0605479999999998</c:v>
                </c:pt>
                <c:pt idx="8">
                  <c:v>6.1540670000000004</c:v>
                </c:pt>
                <c:pt idx="9">
                  <c:v>6.1677419999999996</c:v>
                </c:pt>
                <c:pt idx="10">
                  <c:v>6.1393000000000004</c:v>
                </c:pt>
                <c:pt idx="11">
                  <c:v>5.6004519999999998</c:v>
                </c:pt>
                <c:pt idx="12">
                  <c:v>5.8500319999999997</c:v>
                </c:pt>
                <c:pt idx="13">
                  <c:v>5.9614289999999999</c:v>
                </c:pt>
                <c:pt idx="14">
                  <c:v>6.2113870000000002</c:v>
                </c:pt>
                <c:pt idx="15">
                  <c:v>6.3734669999999998</c:v>
                </c:pt>
                <c:pt idx="16">
                  <c:v>6.3756449999999996</c:v>
                </c:pt>
                <c:pt idx="17">
                  <c:v>6.5266669999999998</c:v>
                </c:pt>
                <c:pt idx="18">
                  <c:v>6.4453870000000002</c:v>
                </c:pt>
                <c:pt idx="19">
                  <c:v>6.5482899999999997</c:v>
                </c:pt>
                <c:pt idx="20">
                  <c:v>6.7534000000000001</c:v>
                </c:pt>
                <c:pt idx="21">
                  <c:v>6.7702900000000001</c:v>
                </c:pt>
                <c:pt idx="22">
                  <c:v>6.7642670000000003</c:v>
                </c:pt>
                <c:pt idx="23">
                  <c:v>6.5676449999999997</c:v>
                </c:pt>
                <c:pt idx="24">
                  <c:v>6.0579359999999998</c:v>
                </c:pt>
                <c:pt idx="25">
                  <c:v>6.6409310000000001</c:v>
                </c:pt>
                <c:pt idx="26">
                  <c:v>6.4682388749999999</c:v>
                </c:pt>
                <c:pt idx="27">
                  <c:v>6.4782040393999996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475-41B6-86B0-90F0F15308E8}"/>
            </c:ext>
          </c:extLst>
        </c:ser>
        <c:ser>
          <c:idx val="2"/>
          <c:order val="1"/>
          <c:tx>
            <c:v>monthly forecast</c:v>
          </c:tx>
          <c:spPr>
            <a:ln w="28575" cap="rnd">
              <a:solidFill>
                <a:schemeClr val="accent1">
                  <a:lumMod val="40000"/>
                  <a:lumOff val="6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'14'!$B$36:$B$83</c:f>
              <c:numCache>
                <c:formatCode>General</c:formatCode>
                <c:ptCount val="48"/>
                <c:pt idx="0">
                  <c:v>2022</c:v>
                </c:pt>
                <c:pt idx="1">
                  <c:v>2022</c:v>
                </c:pt>
                <c:pt idx="2">
                  <c:v>2022</c:v>
                </c:pt>
                <c:pt idx="3">
                  <c:v>2022</c:v>
                </c:pt>
                <c:pt idx="4">
                  <c:v>2022</c:v>
                </c:pt>
                <c:pt idx="5">
                  <c:v>2022</c:v>
                </c:pt>
                <c:pt idx="6">
                  <c:v>2022</c:v>
                </c:pt>
                <c:pt idx="7">
                  <c:v>2022</c:v>
                </c:pt>
                <c:pt idx="8">
                  <c:v>2022</c:v>
                </c:pt>
                <c:pt idx="9">
                  <c:v>2022</c:v>
                </c:pt>
                <c:pt idx="10">
                  <c:v>2022</c:v>
                </c:pt>
                <c:pt idx="11">
                  <c:v>2022</c:v>
                </c:pt>
                <c:pt idx="12">
                  <c:v>2023</c:v>
                </c:pt>
                <c:pt idx="13">
                  <c:v>2023</c:v>
                </c:pt>
                <c:pt idx="14">
                  <c:v>2023</c:v>
                </c:pt>
                <c:pt idx="15">
                  <c:v>2023</c:v>
                </c:pt>
                <c:pt idx="16">
                  <c:v>2023</c:v>
                </c:pt>
                <c:pt idx="17">
                  <c:v>2023</c:v>
                </c:pt>
                <c:pt idx="18">
                  <c:v>2023</c:v>
                </c:pt>
                <c:pt idx="19">
                  <c:v>2023</c:v>
                </c:pt>
                <c:pt idx="20">
                  <c:v>2023</c:v>
                </c:pt>
                <c:pt idx="21">
                  <c:v>2023</c:v>
                </c:pt>
                <c:pt idx="22">
                  <c:v>2023</c:v>
                </c:pt>
                <c:pt idx="23">
                  <c:v>2023</c:v>
                </c:pt>
                <c:pt idx="24">
                  <c:v>2024</c:v>
                </c:pt>
                <c:pt idx="25">
                  <c:v>2024</c:v>
                </c:pt>
                <c:pt idx="26">
                  <c:v>2024</c:v>
                </c:pt>
                <c:pt idx="27">
                  <c:v>2024</c:v>
                </c:pt>
                <c:pt idx="28">
                  <c:v>2024</c:v>
                </c:pt>
                <c:pt idx="29">
                  <c:v>2024</c:v>
                </c:pt>
                <c:pt idx="30">
                  <c:v>2024</c:v>
                </c:pt>
                <c:pt idx="31">
                  <c:v>2024</c:v>
                </c:pt>
                <c:pt idx="32">
                  <c:v>2024</c:v>
                </c:pt>
                <c:pt idx="33">
                  <c:v>2024</c:v>
                </c:pt>
                <c:pt idx="34">
                  <c:v>2024</c:v>
                </c:pt>
                <c:pt idx="35">
                  <c:v>2024</c:v>
                </c:pt>
                <c:pt idx="36">
                  <c:v>2025</c:v>
                </c:pt>
                <c:pt idx="37">
                  <c:v>2025</c:v>
                </c:pt>
                <c:pt idx="38">
                  <c:v>2025</c:v>
                </c:pt>
                <c:pt idx="39">
                  <c:v>2025</c:v>
                </c:pt>
                <c:pt idx="40">
                  <c:v>2025</c:v>
                </c:pt>
                <c:pt idx="41">
                  <c:v>2025</c:v>
                </c:pt>
                <c:pt idx="42">
                  <c:v>2025</c:v>
                </c:pt>
                <c:pt idx="43">
                  <c:v>2025</c:v>
                </c:pt>
                <c:pt idx="44">
                  <c:v>2025</c:v>
                </c:pt>
                <c:pt idx="45">
                  <c:v>2025</c:v>
                </c:pt>
                <c:pt idx="46">
                  <c:v>2025</c:v>
                </c:pt>
                <c:pt idx="47">
                  <c:v>2025</c:v>
                </c:pt>
              </c:numCache>
            </c:numRef>
          </c:cat>
          <c:val>
            <c:numRef>
              <c:f>'14'!$E$36:$E$83</c:f>
              <c:numCache>
                <c:formatCode>0.00</c:formatCode>
                <c:ptCount val="48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6.4782040393999996</c:v>
                </c:pt>
                <c:pt idx="28">
                  <c:v>6.5351540000000004</c:v>
                </c:pt>
                <c:pt idx="29">
                  <c:v>6.5663879999999999</c:v>
                </c:pt>
                <c:pt idx="30">
                  <c:v>6.5744899999999999</c:v>
                </c:pt>
                <c:pt idx="31">
                  <c:v>6.626557</c:v>
                </c:pt>
                <c:pt idx="32">
                  <c:v>6.6598499999999996</c:v>
                </c:pt>
                <c:pt idx="33">
                  <c:v>6.6450180000000003</c:v>
                </c:pt>
                <c:pt idx="34">
                  <c:v>6.6354369999999996</c:v>
                </c:pt>
                <c:pt idx="35">
                  <c:v>6.6082390000000002</c:v>
                </c:pt>
                <c:pt idx="36">
                  <c:v>6.6131159999999998</c:v>
                </c:pt>
                <c:pt idx="37">
                  <c:v>6.5848459999999998</c:v>
                </c:pt>
                <c:pt idx="38">
                  <c:v>6.6998410000000002</c:v>
                </c:pt>
                <c:pt idx="39">
                  <c:v>6.7538109999999998</c:v>
                </c:pt>
                <c:pt idx="40">
                  <c:v>6.8011609999999996</c:v>
                </c:pt>
                <c:pt idx="41">
                  <c:v>6.7587489999999999</c:v>
                </c:pt>
                <c:pt idx="42">
                  <c:v>6.7339010000000004</c:v>
                </c:pt>
                <c:pt idx="43">
                  <c:v>6.7753389999999998</c:v>
                </c:pt>
                <c:pt idx="44">
                  <c:v>6.8097000000000003</c:v>
                </c:pt>
                <c:pt idx="45">
                  <c:v>6.8650919999999998</c:v>
                </c:pt>
                <c:pt idx="46">
                  <c:v>6.8604269999999996</c:v>
                </c:pt>
                <c:pt idx="47">
                  <c:v>6.7610270000000003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475-41B6-86B0-90F0F15308E8}"/>
            </c:ext>
          </c:extLst>
        </c:ser>
        <c:ser>
          <c:idx val="1"/>
          <c:order val="2"/>
          <c:tx>
            <c:strRef>
              <c:f>'14'!$F$35</c:f>
              <c:strCache>
                <c:ptCount val="1"/>
                <c:pt idx="0">
                  <c:v>annual average</c:v>
                </c:pt>
              </c:strCache>
            </c:strRef>
          </c:tx>
          <c:spPr>
            <a:ln w="28575" cap="rnd">
              <a:solidFill>
                <a:schemeClr val="tx1">
                  <a:alpha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'14'!$B$36:$B$83</c:f>
              <c:numCache>
                <c:formatCode>General</c:formatCode>
                <c:ptCount val="48"/>
                <c:pt idx="0">
                  <c:v>2022</c:v>
                </c:pt>
                <c:pt idx="1">
                  <c:v>2022</c:v>
                </c:pt>
                <c:pt idx="2">
                  <c:v>2022</c:v>
                </c:pt>
                <c:pt idx="3">
                  <c:v>2022</c:v>
                </c:pt>
                <c:pt idx="4">
                  <c:v>2022</c:v>
                </c:pt>
                <c:pt idx="5">
                  <c:v>2022</c:v>
                </c:pt>
                <c:pt idx="6">
                  <c:v>2022</c:v>
                </c:pt>
                <c:pt idx="7">
                  <c:v>2022</c:v>
                </c:pt>
                <c:pt idx="8">
                  <c:v>2022</c:v>
                </c:pt>
                <c:pt idx="9">
                  <c:v>2022</c:v>
                </c:pt>
                <c:pt idx="10">
                  <c:v>2022</c:v>
                </c:pt>
                <c:pt idx="11">
                  <c:v>2022</c:v>
                </c:pt>
                <c:pt idx="12">
                  <c:v>2023</c:v>
                </c:pt>
                <c:pt idx="13">
                  <c:v>2023</c:v>
                </c:pt>
                <c:pt idx="14">
                  <c:v>2023</c:v>
                </c:pt>
                <c:pt idx="15">
                  <c:v>2023</c:v>
                </c:pt>
                <c:pt idx="16">
                  <c:v>2023</c:v>
                </c:pt>
                <c:pt idx="17">
                  <c:v>2023</c:v>
                </c:pt>
                <c:pt idx="18">
                  <c:v>2023</c:v>
                </c:pt>
                <c:pt idx="19">
                  <c:v>2023</c:v>
                </c:pt>
                <c:pt idx="20">
                  <c:v>2023</c:v>
                </c:pt>
                <c:pt idx="21">
                  <c:v>2023</c:v>
                </c:pt>
                <c:pt idx="22">
                  <c:v>2023</c:v>
                </c:pt>
                <c:pt idx="23">
                  <c:v>2023</c:v>
                </c:pt>
                <c:pt idx="24">
                  <c:v>2024</c:v>
                </c:pt>
                <c:pt idx="25">
                  <c:v>2024</c:v>
                </c:pt>
                <c:pt idx="26">
                  <c:v>2024</c:v>
                </c:pt>
                <c:pt idx="27">
                  <c:v>2024</c:v>
                </c:pt>
                <c:pt idx="28">
                  <c:v>2024</c:v>
                </c:pt>
                <c:pt idx="29">
                  <c:v>2024</c:v>
                </c:pt>
                <c:pt idx="30">
                  <c:v>2024</c:v>
                </c:pt>
                <c:pt idx="31">
                  <c:v>2024</c:v>
                </c:pt>
                <c:pt idx="32">
                  <c:v>2024</c:v>
                </c:pt>
                <c:pt idx="33">
                  <c:v>2024</c:v>
                </c:pt>
                <c:pt idx="34">
                  <c:v>2024</c:v>
                </c:pt>
                <c:pt idx="35">
                  <c:v>2024</c:v>
                </c:pt>
                <c:pt idx="36">
                  <c:v>2025</c:v>
                </c:pt>
                <c:pt idx="37">
                  <c:v>2025</c:v>
                </c:pt>
                <c:pt idx="38">
                  <c:v>2025</c:v>
                </c:pt>
                <c:pt idx="39">
                  <c:v>2025</c:v>
                </c:pt>
                <c:pt idx="40">
                  <c:v>2025</c:v>
                </c:pt>
                <c:pt idx="41">
                  <c:v>2025</c:v>
                </c:pt>
                <c:pt idx="42">
                  <c:v>2025</c:v>
                </c:pt>
                <c:pt idx="43">
                  <c:v>2025</c:v>
                </c:pt>
                <c:pt idx="44">
                  <c:v>2025</c:v>
                </c:pt>
                <c:pt idx="45">
                  <c:v>2025</c:v>
                </c:pt>
                <c:pt idx="46">
                  <c:v>2025</c:v>
                </c:pt>
                <c:pt idx="47">
                  <c:v>2025</c:v>
                </c:pt>
              </c:numCache>
            </c:numRef>
          </c:cat>
          <c:val>
            <c:numRef>
              <c:f>'14'!$F$36:$F$83</c:f>
              <c:numCache>
                <c:formatCode>0.00</c:formatCode>
                <c:ptCount val="48"/>
                <c:pt idx="1">
                  <c:v>5.930988833333334</c:v>
                </c:pt>
                <c:pt idx="2">
                  <c:v>5.930988833333334</c:v>
                </c:pt>
                <c:pt idx="3">
                  <c:v>5.930988833333334</c:v>
                </c:pt>
                <c:pt idx="4">
                  <c:v>5.930988833333334</c:v>
                </c:pt>
                <c:pt idx="5">
                  <c:v>5.930988833333334</c:v>
                </c:pt>
                <c:pt idx="6">
                  <c:v>5.930988833333334</c:v>
                </c:pt>
                <c:pt idx="7">
                  <c:v>5.930988833333334</c:v>
                </c:pt>
                <c:pt idx="8">
                  <c:v>5.930988833333334</c:v>
                </c:pt>
                <c:pt idx="9">
                  <c:v>5.930988833333334</c:v>
                </c:pt>
                <c:pt idx="10">
                  <c:v>5.930988833333334</c:v>
                </c:pt>
                <c:pt idx="13">
                  <c:v>6.4289921666666663</c:v>
                </c:pt>
                <c:pt idx="14">
                  <c:v>6.4289921666666663</c:v>
                </c:pt>
                <c:pt idx="15">
                  <c:v>6.4289921666666663</c:v>
                </c:pt>
                <c:pt idx="16">
                  <c:v>6.4289921666666663</c:v>
                </c:pt>
                <c:pt idx="17">
                  <c:v>6.4289921666666663</c:v>
                </c:pt>
                <c:pt idx="18">
                  <c:v>6.4289921666666663</c:v>
                </c:pt>
                <c:pt idx="19">
                  <c:v>6.4289921666666663</c:v>
                </c:pt>
                <c:pt idx="20">
                  <c:v>6.4289921666666663</c:v>
                </c:pt>
                <c:pt idx="21">
                  <c:v>6.4289921666666663</c:v>
                </c:pt>
                <c:pt idx="22">
                  <c:v>6.4289921666666663</c:v>
                </c:pt>
                <c:pt idx="25">
                  <c:v>6.5413702428666651</c:v>
                </c:pt>
                <c:pt idx="26">
                  <c:v>6.5413702428666651</c:v>
                </c:pt>
                <c:pt idx="27">
                  <c:v>6.5413702428666651</c:v>
                </c:pt>
                <c:pt idx="28">
                  <c:v>6.5413702428666651</c:v>
                </c:pt>
                <c:pt idx="29">
                  <c:v>6.5413702428666651</c:v>
                </c:pt>
                <c:pt idx="30">
                  <c:v>6.5413702428666651</c:v>
                </c:pt>
                <c:pt idx="31">
                  <c:v>6.5413702428666651</c:v>
                </c:pt>
                <c:pt idx="32">
                  <c:v>6.5413702428666651</c:v>
                </c:pt>
                <c:pt idx="33">
                  <c:v>6.5413702428666651</c:v>
                </c:pt>
                <c:pt idx="34">
                  <c:v>6.5413702428666651</c:v>
                </c:pt>
                <c:pt idx="37">
                  <c:v>6.7514174999999996</c:v>
                </c:pt>
                <c:pt idx="38">
                  <c:v>6.7514174999999996</c:v>
                </c:pt>
                <c:pt idx="39">
                  <c:v>6.7514174999999996</c:v>
                </c:pt>
                <c:pt idx="40">
                  <c:v>6.7514174999999996</c:v>
                </c:pt>
                <c:pt idx="41">
                  <c:v>6.7514174999999996</c:v>
                </c:pt>
                <c:pt idx="42">
                  <c:v>6.7514174999999996</c:v>
                </c:pt>
                <c:pt idx="43">
                  <c:v>6.7514174999999996</c:v>
                </c:pt>
                <c:pt idx="44">
                  <c:v>6.7514174999999996</c:v>
                </c:pt>
                <c:pt idx="45">
                  <c:v>6.7514174999999996</c:v>
                </c:pt>
                <c:pt idx="46">
                  <c:v>6.7514174999999996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475-41B6-86B0-90F0F15308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982747680"/>
        <c:axId val="-982759648"/>
      </c:lineChart>
      <c:catAx>
        <c:axId val="-9827476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endParaRPr lang="en-US"/>
          </a:p>
        </c:txPr>
        <c:crossAx val="-982759648"/>
        <c:crosses val="autoZero"/>
        <c:auto val="1"/>
        <c:lblAlgn val="ctr"/>
        <c:lblOffset val="100"/>
        <c:tickLblSkip val="12"/>
        <c:tickMarkSkip val="12"/>
        <c:noMultiLvlLbl val="0"/>
      </c:catAx>
      <c:valAx>
        <c:axId val="-982759648"/>
        <c:scaling>
          <c:orientation val="minMax"/>
          <c:max val="8"/>
          <c:min val="4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endParaRPr lang="en-US"/>
          </a:p>
        </c:txPr>
        <c:crossAx val="-982747680"/>
        <c:crosses val="autoZero"/>
        <c:crossBetween val="midCat"/>
        <c:majorUnit val="0.5"/>
        <c:minorUnit val="0.5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35054912158930124"/>
          <c:y val="0.52688246619849433"/>
          <c:w val="0.53108850976961208"/>
          <c:h val="0.2127990251218597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solidFill>
            <a:schemeClr val="tx1"/>
          </a:solidFill>
          <a:latin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6111588406107122"/>
          <c:y val="0.17364808269704923"/>
          <c:w val="0.79441627362176148"/>
          <c:h val="0.6781733970885877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'15'!$C$26</c:f>
              <c:strCache>
                <c:ptCount val="1"/>
                <c:pt idx="0">
                  <c:v>motor gasoline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'15'!$J$25:$M$25</c:f>
              <c:numCache>
                <c:formatCode>General</c:formatCode>
                <c:ptCount val="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</c:numCache>
            </c:numRef>
          </c:cat>
          <c:val>
            <c:numRef>
              <c:f>'15'!$J$26:$M$26</c:f>
              <c:numCache>
                <c:formatCode>0.000</c:formatCode>
                <c:ptCount val="4"/>
                <c:pt idx="0">
                  <c:v>-5.8019013999999203E-3</c:v>
                </c:pt>
                <c:pt idx="1">
                  <c:v>0.13368886029999949</c:v>
                </c:pt>
                <c:pt idx="2">
                  <c:v>-3.2201685400000457E-2</c:v>
                </c:pt>
                <c:pt idx="3">
                  <c:v>8.3644853999995661E-3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3B-4D70-B375-D99F66E026C6}"/>
            </c:ext>
          </c:extLst>
        </c:ser>
        <c:ser>
          <c:idx val="2"/>
          <c:order val="1"/>
          <c:tx>
            <c:strRef>
              <c:f>'15'!$C$27</c:f>
              <c:strCache>
                <c:ptCount val="1"/>
                <c:pt idx="0">
                  <c:v>jet fuel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'15'!$J$25:$M$25</c:f>
              <c:numCache>
                <c:formatCode>General</c:formatCode>
                <c:ptCount val="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</c:numCache>
            </c:numRef>
          </c:cat>
          <c:val>
            <c:numRef>
              <c:f>'15'!$J$27:$M$27</c:f>
              <c:numCache>
                <c:formatCode>0.000</c:formatCode>
                <c:ptCount val="4"/>
                <c:pt idx="0">
                  <c:v>0.1898267616</c:v>
                </c:pt>
                <c:pt idx="1">
                  <c:v>9.2078350700000033E-2</c:v>
                </c:pt>
                <c:pt idx="2">
                  <c:v>1.441889669999985E-2</c:v>
                </c:pt>
                <c:pt idx="3">
                  <c:v>4.0035555400000034E-2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3B-4D70-B375-D99F66E026C6}"/>
            </c:ext>
          </c:extLst>
        </c:ser>
        <c:ser>
          <c:idx val="0"/>
          <c:order val="3"/>
          <c:tx>
            <c:strRef>
              <c:f>'15'!$C$28</c:f>
              <c:strCache>
                <c:ptCount val="1"/>
                <c:pt idx="0">
                  <c:v>distillate fuel</c:v>
                </c:pt>
              </c:strCache>
            </c:strRef>
          </c:tx>
          <c:spPr>
            <a:solidFill>
              <a:schemeClr val="accent4"/>
            </a:solidFill>
            <a:ln w="28575">
              <a:noFill/>
            </a:ln>
          </c:spPr>
          <c:invertIfNegative val="0"/>
          <c:cat>
            <c:numRef>
              <c:f>'15'!$J$25:$M$25</c:f>
              <c:numCache>
                <c:formatCode>General</c:formatCode>
                <c:ptCount val="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</c:numCache>
            </c:numRef>
          </c:cat>
          <c:val>
            <c:numRef>
              <c:f>'15'!$J$28:$M$28</c:f>
              <c:numCache>
                <c:formatCode>0.000</c:formatCode>
                <c:ptCount val="4"/>
                <c:pt idx="0">
                  <c:v>5.3500490499999831E-2</c:v>
                </c:pt>
                <c:pt idx="1">
                  <c:v>-9.2613654800000056E-2</c:v>
                </c:pt>
                <c:pt idx="2">
                  <c:v>-4.3088466599999986E-2</c:v>
                </c:pt>
                <c:pt idx="3">
                  <c:v>8.9056661100000323E-2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03B-4D70-B375-D99F66E026C6}"/>
            </c:ext>
          </c:extLst>
        </c:ser>
        <c:ser>
          <c:idx val="5"/>
          <c:order val="4"/>
          <c:tx>
            <c:strRef>
              <c:f>'15'!$C$30</c:f>
              <c:strCache>
                <c:ptCount val="1"/>
                <c:pt idx="0">
                  <c:v>other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cat>
            <c:numRef>
              <c:f>'15'!$J$25:$M$25</c:f>
              <c:numCache>
                <c:formatCode>General</c:formatCode>
                <c:ptCount val="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</c:numCache>
            </c:numRef>
          </c:cat>
          <c:val>
            <c:numRef>
              <c:f>'15'!$J$30:$M$30</c:f>
              <c:numCache>
                <c:formatCode>0.000</c:formatCode>
                <c:ptCount val="4"/>
                <c:pt idx="0">
                  <c:v>-3.4442665300002062E-2</c:v>
                </c:pt>
                <c:pt idx="1">
                  <c:v>3.5628625999990504E-3</c:v>
                </c:pt>
                <c:pt idx="2">
                  <c:v>2.9656646100004735E-2</c:v>
                </c:pt>
                <c:pt idx="3">
                  <c:v>1.8650153999999475E-2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03B-4D70-B375-D99F66E026C6}"/>
            </c:ext>
          </c:extLst>
        </c:ser>
        <c:ser>
          <c:idx val="3"/>
          <c:order val="5"/>
          <c:tx>
            <c:strRef>
              <c:f>'15'!$C$29</c:f>
              <c:strCache>
                <c:ptCount val="1"/>
                <c:pt idx="0">
                  <c:v>hydrocarbon gas liquids</c:v>
                </c:pt>
              </c:strCache>
            </c:strRef>
          </c:tx>
          <c:spPr>
            <a:solidFill>
              <a:schemeClr val="accent3"/>
            </a:solidFill>
            <a:ln w="28575">
              <a:noFill/>
            </a:ln>
          </c:spPr>
          <c:invertIfNegative val="0"/>
          <c:cat>
            <c:numRef>
              <c:f>'15'!$J$25:$M$25</c:f>
              <c:numCache>
                <c:formatCode>General</c:formatCode>
                <c:ptCount val="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</c:numCache>
            </c:numRef>
          </c:cat>
          <c:val>
            <c:numRef>
              <c:f>'15'!$J$29:$M$29</c:f>
              <c:numCache>
                <c:formatCode>0.000</c:formatCode>
                <c:ptCount val="4"/>
                <c:pt idx="0">
                  <c:v>-8.2758301400000178E-2</c:v>
                </c:pt>
                <c:pt idx="1">
                  <c:v>9.8804208200000243E-2</c:v>
                </c:pt>
                <c:pt idx="2">
                  <c:v>0.15732864820000003</c:v>
                </c:pt>
                <c:pt idx="3">
                  <c:v>5.7547560099999728E-2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03B-4D70-B375-D99F66E026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-982759104"/>
        <c:axId val="-982752576"/>
      </c:barChart>
      <c:lineChart>
        <c:grouping val="stacked"/>
        <c:varyColors val="0"/>
        <c:ser>
          <c:idx val="4"/>
          <c:order val="2"/>
          <c:tx>
            <c:strRef>
              <c:f>'15'!$C$31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dot"/>
            <c:size val="5"/>
            <c:spPr>
              <a:solidFill>
                <a:schemeClr val="bg1"/>
              </a:solidFill>
              <a:ln w="38100">
                <a:solidFill>
                  <a:schemeClr val="tx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7.754928710864939E-2"/>
                  <c:y val="-6.11027813373869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03B-4D70-B375-D99F66E026C6}"/>
                </c:ext>
              </c:extLst>
            </c:dLbl>
            <c:dLbl>
              <c:idx val="1"/>
              <c:layout>
                <c:manualLayout>
                  <c:x val="-7.7768734448579527E-2"/>
                  <c:y val="-9.33694857042060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03B-4D70-B375-D99F66E026C6}"/>
                </c:ext>
              </c:extLst>
            </c:dLbl>
            <c:dLbl>
              <c:idx val="2"/>
              <c:layout>
                <c:manualLayout>
                  <c:x val="-0.11331048799612739"/>
                  <c:y val="-5.4249687383890723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9144" tIns="0" rIns="9144" bIns="0" anchor="ctr" anchorCtr="1">
                  <a:no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  <c15:layout>
                    <c:manualLayout>
                      <c:w val="0.15876907434018114"/>
                      <c:h val="7.749484147040645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F03B-4D70-B375-D99F66E026C6}"/>
                </c:ext>
              </c:extLst>
            </c:dLbl>
            <c:dLbl>
              <c:idx val="3"/>
              <c:layout>
                <c:manualLayout>
                  <c:x val="-8.4488441166932063E-2"/>
                  <c:y val="-3.760865815127445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8288" rIns="38100" bIns="18288" anchor="ctr" anchorCtr="1">
                  <a:no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  <c15:layout>
                    <c:manualLayout>
                      <c:w val="0.12819808982210557"/>
                      <c:h val="4.9024496937882765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F03B-4D70-B375-D99F66E026C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8288" rIns="38100" bIns="18288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LeaderLines val="0"/>
              </c:ext>
            </c:extLst>
          </c:dLbls>
          <c:cat>
            <c:numRef>
              <c:f>'15'!$J$25:$M$25</c:f>
              <c:numCache>
                <c:formatCode>General</c:formatCode>
                <c:ptCount val="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</c:numCache>
            </c:numRef>
          </c:cat>
          <c:val>
            <c:numRef>
              <c:f>'15'!$J$31:$M$31</c:f>
              <c:numCache>
                <c:formatCode>0.00</c:formatCode>
                <c:ptCount val="4"/>
                <c:pt idx="0">
                  <c:v>0.12032438399999767</c:v>
                </c:pt>
                <c:pt idx="1">
                  <c:v>0.23552062699999876</c:v>
                </c:pt>
                <c:pt idx="2">
                  <c:v>0.12611403900000417</c:v>
                </c:pt>
                <c:pt idx="3">
                  <c:v>0.21365441599999913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F03B-4D70-B375-D99F66E026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82759104"/>
        <c:axId val="-982752576"/>
      </c:lineChart>
      <c:scatterChart>
        <c:scatterStyle val="lineMarker"/>
        <c:varyColors val="0"/>
        <c:ser>
          <c:idx val="6"/>
          <c:order val="6"/>
          <c:tx>
            <c:strRef>
              <c:f>'15'!$C$89</c:f>
              <c:strCache>
                <c:ptCount val="1"/>
                <c:pt idx="0">
                  <c:v>Forecast</c:v>
                </c:pt>
              </c:strCache>
            </c:strRef>
          </c:tx>
          <c:spPr>
            <a:ln w="12700">
              <a:solidFill>
                <a:schemeClr val="tx1"/>
              </a:solidFill>
              <a:prstDash val="sysDash"/>
            </a:ln>
          </c:spPr>
          <c:dPt>
            <c:idx val="1"/>
            <c:bubble3D val="0"/>
            <c:spPr>
              <a:ln w="9525" cap="flat">
                <a:solidFill>
                  <a:schemeClr val="bg1">
                    <a:lumMod val="65000"/>
                  </a:schemeClr>
                </a:solidFill>
                <a:prstDash val="lgDash"/>
              </a:ln>
            </c:spPr>
            <c:extLst>
              <c:ext xmlns:c16="http://schemas.microsoft.com/office/drawing/2014/chart" uri="{C3380CC4-5D6E-409C-BE32-E72D297353CC}">
                <c16:uniqueId val="{0000000B-F03B-4D70-B375-D99F66E026C6}"/>
              </c:ext>
            </c:extLst>
          </c:dPt>
          <c:xVal>
            <c:numRef>
              <c:f>'15'!$B$90:$B$91</c:f>
              <c:numCache>
                <c:formatCode>General</c:formatCode>
                <c:ptCount val="2"/>
                <c:pt idx="0">
                  <c:v>2.5</c:v>
                </c:pt>
                <c:pt idx="1">
                  <c:v>2.5</c:v>
                </c:pt>
              </c:numCache>
            </c:numRef>
          </c:xVal>
          <c:yVal>
            <c:numRef>
              <c:f>'15'!$C$90:$C$91</c:f>
              <c:numCache>
                <c:formatCode>0.00</c:formatCode>
                <c:ptCount val="2"/>
                <c:pt idx="0">
                  <c:v>-0.4</c:v>
                </c:pt>
                <c:pt idx="1">
                  <c:v>1.2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C-F03B-4D70-B375-D99F66E026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982751488"/>
        <c:axId val="-982752032"/>
      </c:scatterChart>
      <c:catAx>
        <c:axId val="-982759104"/>
        <c:scaling>
          <c:orientation val="minMax"/>
        </c:scaling>
        <c:delete val="0"/>
        <c:axPos val="b"/>
        <c:majorGridlines>
          <c:spPr>
            <a:ln w="12700">
              <a:solidFill>
                <a:schemeClr val="bg1">
                  <a:lumMod val="95000"/>
                </a:schemeClr>
              </a:solidFill>
            </a:ln>
          </c:spPr>
        </c:majorGridlines>
        <c:numFmt formatCode="General" sourceLinked="1"/>
        <c:majorTickMark val="cross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endParaRPr lang="en-US"/>
          </a:p>
        </c:txPr>
        <c:crossAx val="-982752576"/>
        <c:crosses val="autoZero"/>
        <c:auto val="1"/>
        <c:lblAlgn val="ctr"/>
        <c:lblOffset val="100"/>
        <c:tickLblSkip val="1"/>
        <c:noMultiLvlLbl val="0"/>
      </c:catAx>
      <c:valAx>
        <c:axId val="-982752576"/>
        <c:scaling>
          <c:orientation val="minMax"/>
          <c:max val="0.5"/>
          <c:min val="-0.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endParaRPr lang="en-US"/>
          </a:p>
        </c:txPr>
        <c:crossAx val="-982759104"/>
        <c:crosses val="autoZero"/>
        <c:crossBetween val="between"/>
        <c:majorUnit val="0.1"/>
      </c:valAx>
      <c:valAx>
        <c:axId val="-982752032"/>
        <c:scaling>
          <c:orientation val="minMax"/>
          <c:max val="1"/>
          <c:min val="-0.25"/>
        </c:scaling>
        <c:delete val="0"/>
        <c:axPos val="r"/>
        <c:numFmt formatCode="0.00" sourceLinked="1"/>
        <c:majorTickMark val="none"/>
        <c:minorTickMark val="none"/>
        <c:tickLblPos val="none"/>
        <c:spPr>
          <a:ln>
            <a:solidFill>
              <a:schemeClr val="bg1">
                <a:lumMod val="85000"/>
              </a:schemeClr>
            </a:solidFill>
          </a:ln>
        </c:spPr>
        <c:crossAx val="-982751488"/>
        <c:crosses val="max"/>
        <c:crossBetween val="midCat"/>
        <c:majorUnit val="0.25"/>
      </c:valAx>
      <c:valAx>
        <c:axId val="-9827514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982752032"/>
        <c:crosses val="autoZero"/>
        <c:crossBetween val="midCat"/>
      </c:valAx>
      <c:spPr>
        <a:noFill/>
        <a:ln>
          <a:solidFill>
            <a:schemeClr val="bg1">
              <a:lumMod val="8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011633680925019"/>
          <c:y val="0.17892857142857146"/>
          <c:w val="0.81826204156912818"/>
          <c:h val="0.66956130483689535"/>
        </c:manualLayout>
      </c:layout>
      <c:lineChart>
        <c:grouping val="standard"/>
        <c:varyColors val="0"/>
        <c:ser>
          <c:idx val="0"/>
          <c:order val="0"/>
          <c:tx>
            <c:v>monthly history</c:v>
          </c:tx>
          <c:spPr>
            <a:ln w="28575" cap="rnd">
              <a:solidFill>
                <a:schemeClr val="accent1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'15'!$B$37:$B$84</c:f>
              <c:numCache>
                <c:formatCode>General</c:formatCode>
                <c:ptCount val="48"/>
                <c:pt idx="0">
                  <c:v>2022</c:v>
                </c:pt>
                <c:pt idx="1">
                  <c:v>2022</c:v>
                </c:pt>
                <c:pt idx="2">
                  <c:v>2022</c:v>
                </c:pt>
                <c:pt idx="3">
                  <c:v>2022</c:v>
                </c:pt>
                <c:pt idx="4">
                  <c:v>2022</c:v>
                </c:pt>
                <c:pt idx="5">
                  <c:v>2022</c:v>
                </c:pt>
                <c:pt idx="6">
                  <c:v>2022</c:v>
                </c:pt>
                <c:pt idx="7">
                  <c:v>2022</c:v>
                </c:pt>
                <c:pt idx="8">
                  <c:v>2022</c:v>
                </c:pt>
                <c:pt idx="9">
                  <c:v>2022</c:v>
                </c:pt>
                <c:pt idx="10">
                  <c:v>2022</c:v>
                </c:pt>
                <c:pt idx="11">
                  <c:v>2022</c:v>
                </c:pt>
                <c:pt idx="12">
                  <c:v>2023</c:v>
                </c:pt>
                <c:pt idx="13">
                  <c:v>2023</c:v>
                </c:pt>
                <c:pt idx="14">
                  <c:v>2023</c:v>
                </c:pt>
                <c:pt idx="15">
                  <c:v>2023</c:v>
                </c:pt>
                <c:pt idx="16">
                  <c:v>2023</c:v>
                </c:pt>
                <c:pt idx="17">
                  <c:v>2023</c:v>
                </c:pt>
                <c:pt idx="18">
                  <c:v>2023</c:v>
                </c:pt>
                <c:pt idx="19">
                  <c:v>2023</c:v>
                </c:pt>
                <c:pt idx="20">
                  <c:v>2023</c:v>
                </c:pt>
                <c:pt idx="21">
                  <c:v>2023</c:v>
                </c:pt>
                <c:pt idx="22">
                  <c:v>2023</c:v>
                </c:pt>
                <c:pt idx="23">
                  <c:v>2023</c:v>
                </c:pt>
                <c:pt idx="24">
                  <c:v>2024</c:v>
                </c:pt>
                <c:pt idx="25">
                  <c:v>2024</c:v>
                </c:pt>
                <c:pt idx="26">
                  <c:v>2024</c:v>
                </c:pt>
                <c:pt idx="27">
                  <c:v>2024</c:v>
                </c:pt>
                <c:pt idx="28">
                  <c:v>2024</c:v>
                </c:pt>
                <c:pt idx="29">
                  <c:v>2024</c:v>
                </c:pt>
                <c:pt idx="30">
                  <c:v>2024</c:v>
                </c:pt>
                <c:pt idx="31">
                  <c:v>2024</c:v>
                </c:pt>
                <c:pt idx="32">
                  <c:v>2024</c:v>
                </c:pt>
                <c:pt idx="33">
                  <c:v>2024</c:v>
                </c:pt>
                <c:pt idx="34">
                  <c:v>2024</c:v>
                </c:pt>
                <c:pt idx="35">
                  <c:v>2024</c:v>
                </c:pt>
                <c:pt idx="36">
                  <c:v>2025</c:v>
                </c:pt>
                <c:pt idx="37">
                  <c:v>2025</c:v>
                </c:pt>
                <c:pt idx="38">
                  <c:v>2025</c:v>
                </c:pt>
                <c:pt idx="39">
                  <c:v>2025</c:v>
                </c:pt>
                <c:pt idx="40">
                  <c:v>2025</c:v>
                </c:pt>
                <c:pt idx="41">
                  <c:v>2025</c:v>
                </c:pt>
                <c:pt idx="42">
                  <c:v>2025</c:v>
                </c:pt>
                <c:pt idx="43">
                  <c:v>2025</c:v>
                </c:pt>
                <c:pt idx="44">
                  <c:v>2025</c:v>
                </c:pt>
                <c:pt idx="45">
                  <c:v>2025</c:v>
                </c:pt>
                <c:pt idx="46">
                  <c:v>2025</c:v>
                </c:pt>
                <c:pt idx="47">
                  <c:v>2025</c:v>
                </c:pt>
              </c:numCache>
            </c:numRef>
          </c:cat>
          <c:val>
            <c:numRef>
              <c:f>'15'!$D$37:$D$84</c:f>
              <c:numCache>
                <c:formatCode>0.000</c:formatCode>
                <c:ptCount val="48"/>
                <c:pt idx="0">
                  <c:v>19.613111</c:v>
                </c:pt>
                <c:pt idx="1">
                  <c:v>20.190412999999999</c:v>
                </c:pt>
                <c:pt idx="2">
                  <c:v>20.483485999999999</c:v>
                </c:pt>
                <c:pt idx="3">
                  <c:v>19.727340999999999</c:v>
                </c:pt>
                <c:pt idx="4">
                  <c:v>19.839566999999999</c:v>
                </c:pt>
                <c:pt idx="5">
                  <c:v>20.433236999999998</c:v>
                </c:pt>
                <c:pt idx="6">
                  <c:v>19.925560999999998</c:v>
                </c:pt>
                <c:pt idx="7">
                  <c:v>20.265028999999998</c:v>
                </c:pt>
                <c:pt idx="8">
                  <c:v>20.129058000000001</c:v>
                </c:pt>
                <c:pt idx="9">
                  <c:v>20.006618</c:v>
                </c:pt>
                <c:pt idx="10">
                  <c:v>20.214213999999998</c:v>
                </c:pt>
                <c:pt idx="11">
                  <c:v>19.327209</c:v>
                </c:pt>
                <c:pt idx="12">
                  <c:v>19.149204000000001</c:v>
                </c:pt>
                <c:pt idx="13">
                  <c:v>19.758786000000001</c:v>
                </c:pt>
                <c:pt idx="14">
                  <c:v>20.082774000000001</c:v>
                </c:pt>
                <c:pt idx="15">
                  <c:v>20.036802000000002</c:v>
                </c:pt>
                <c:pt idx="16">
                  <c:v>20.395605</c:v>
                </c:pt>
                <c:pt idx="17">
                  <c:v>20.715786999999999</c:v>
                </c:pt>
                <c:pt idx="18">
                  <c:v>20.124354</c:v>
                </c:pt>
                <c:pt idx="19">
                  <c:v>20.881050999999999</c:v>
                </c:pt>
                <c:pt idx="20">
                  <c:v>20.092255999999999</c:v>
                </c:pt>
                <c:pt idx="21">
                  <c:v>20.680175999999999</c:v>
                </c:pt>
                <c:pt idx="22">
                  <c:v>20.710025999999999</c:v>
                </c:pt>
                <c:pt idx="23">
                  <c:v>20.293222</c:v>
                </c:pt>
                <c:pt idx="24">
                  <c:v>19.586970999999998</c:v>
                </c:pt>
                <c:pt idx="25">
                  <c:v>19.948526999999999</c:v>
                </c:pt>
                <c:pt idx="26">
                  <c:v>20.073942142</c:v>
                </c:pt>
                <c:pt idx="27">
                  <c:v>19.758183933000002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66E-427E-A8AF-070BDDB54C23}"/>
            </c:ext>
          </c:extLst>
        </c:ser>
        <c:ser>
          <c:idx val="2"/>
          <c:order val="1"/>
          <c:tx>
            <c:v>monthly forecast</c:v>
          </c:tx>
          <c:spPr>
            <a:ln w="28575" cap="rnd">
              <a:solidFill>
                <a:schemeClr val="accent1">
                  <a:lumMod val="40000"/>
                  <a:lumOff val="6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'15'!$B$37:$B$84</c:f>
              <c:numCache>
                <c:formatCode>General</c:formatCode>
                <c:ptCount val="48"/>
                <c:pt idx="0">
                  <c:v>2022</c:v>
                </c:pt>
                <c:pt idx="1">
                  <c:v>2022</c:v>
                </c:pt>
                <c:pt idx="2">
                  <c:v>2022</c:v>
                </c:pt>
                <c:pt idx="3">
                  <c:v>2022</c:v>
                </c:pt>
                <c:pt idx="4">
                  <c:v>2022</c:v>
                </c:pt>
                <c:pt idx="5">
                  <c:v>2022</c:v>
                </c:pt>
                <c:pt idx="6">
                  <c:v>2022</c:v>
                </c:pt>
                <c:pt idx="7">
                  <c:v>2022</c:v>
                </c:pt>
                <c:pt idx="8">
                  <c:v>2022</c:v>
                </c:pt>
                <c:pt idx="9">
                  <c:v>2022</c:v>
                </c:pt>
                <c:pt idx="10">
                  <c:v>2022</c:v>
                </c:pt>
                <c:pt idx="11">
                  <c:v>2022</c:v>
                </c:pt>
                <c:pt idx="12">
                  <c:v>2023</c:v>
                </c:pt>
                <c:pt idx="13">
                  <c:v>2023</c:v>
                </c:pt>
                <c:pt idx="14">
                  <c:v>2023</c:v>
                </c:pt>
                <c:pt idx="15">
                  <c:v>2023</c:v>
                </c:pt>
                <c:pt idx="16">
                  <c:v>2023</c:v>
                </c:pt>
                <c:pt idx="17">
                  <c:v>2023</c:v>
                </c:pt>
                <c:pt idx="18">
                  <c:v>2023</c:v>
                </c:pt>
                <c:pt idx="19">
                  <c:v>2023</c:v>
                </c:pt>
                <c:pt idx="20">
                  <c:v>2023</c:v>
                </c:pt>
                <c:pt idx="21">
                  <c:v>2023</c:v>
                </c:pt>
                <c:pt idx="22">
                  <c:v>2023</c:v>
                </c:pt>
                <c:pt idx="23">
                  <c:v>2023</c:v>
                </c:pt>
                <c:pt idx="24">
                  <c:v>2024</c:v>
                </c:pt>
                <c:pt idx="25">
                  <c:v>2024</c:v>
                </c:pt>
                <c:pt idx="26">
                  <c:v>2024</c:v>
                </c:pt>
                <c:pt idx="27">
                  <c:v>2024</c:v>
                </c:pt>
                <c:pt idx="28">
                  <c:v>2024</c:v>
                </c:pt>
                <c:pt idx="29">
                  <c:v>2024</c:v>
                </c:pt>
                <c:pt idx="30">
                  <c:v>2024</c:v>
                </c:pt>
                <c:pt idx="31">
                  <c:v>2024</c:v>
                </c:pt>
                <c:pt idx="32">
                  <c:v>2024</c:v>
                </c:pt>
                <c:pt idx="33">
                  <c:v>2024</c:v>
                </c:pt>
                <c:pt idx="34">
                  <c:v>2024</c:v>
                </c:pt>
                <c:pt idx="35">
                  <c:v>2024</c:v>
                </c:pt>
                <c:pt idx="36">
                  <c:v>2025</c:v>
                </c:pt>
                <c:pt idx="37">
                  <c:v>2025</c:v>
                </c:pt>
                <c:pt idx="38">
                  <c:v>2025</c:v>
                </c:pt>
                <c:pt idx="39">
                  <c:v>2025</c:v>
                </c:pt>
                <c:pt idx="40">
                  <c:v>2025</c:v>
                </c:pt>
                <c:pt idx="41">
                  <c:v>2025</c:v>
                </c:pt>
                <c:pt idx="42">
                  <c:v>2025</c:v>
                </c:pt>
                <c:pt idx="43">
                  <c:v>2025</c:v>
                </c:pt>
                <c:pt idx="44">
                  <c:v>2025</c:v>
                </c:pt>
                <c:pt idx="45">
                  <c:v>2025</c:v>
                </c:pt>
                <c:pt idx="46">
                  <c:v>2025</c:v>
                </c:pt>
                <c:pt idx="47">
                  <c:v>2025</c:v>
                </c:pt>
              </c:numCache>
            </c:numRef>
          </c:cat>
          <c:val>
            <c:numRef>
              <c:f>'15'!$E$37:$E$84</c:f>
              <c:numCache>
                <c:formatCode>0.000</c:formatCode>
                <c:ptCount val="48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19.758183933000002</c:v>
                </c:pt>
                <c:pt idx="28">
                  <c:v>20.411269999999998</c:v>
                </c:pt>
                <c:pt idx="29">
                  <c:v>20.795850000000002</c:v>
                </c:pt>
                <c:pt idx="30">
                  <c:v>20.620159999999998</c:v>
                </c:pt>
                <c:pt idx="31">
                  <c:v>21.07535</c:v>
                </c:pt>
                <c:pt idx="32">
                  <c:v>20.361719999999998</c:v>
                </c:pt>
                <c:pt idx="33">
                  <c:v>20.710660000000001</c:v>
                </c:pt>
                <c:pt idx="34">
                  <c:v>20.581230000000001</c:v>
                </c:pt>
                <c:pt idx="35">
                  <c:v>20.511220000000002</c:v>
                </c:pt>
                <c:pt idx="36">
                  <c:v>20.029959999999999</c:v>
                </c:pt>
                <c:pt idx="37">
                  <c:v>20.261749999999999</c:v>
                </c:pt>
                <c:pt idx="38">
                  <c:v>20.58436</c:v>
                </c:pt>
                <c:pt idx="39">
                  <c:v>20.405650000000001</c:v>
                </c:pt>
                <c:pt idx="40">
                  <c:v>20.57601</c:v>
                </c:pt>
                <c:pt idx="41">
                  <c:v>20.914819999999999</c:v>
                </c:pt>
                <c:pt idx="42">
                  <c:v>20.716909999999999</c:v>
                </c:pt>
                <c:pt idx="43">
                  <c:v>21.01135</c:v>
                </c:pt>
                <c:pt idx="44">
                  <c:v>20.467749999999999</c:v>
                </c:pt>
                <c:pt idx="45">
                  <c:v>20.759699999999999</c:v>
                </c:pt>
                <c:pt idx="46">
                  <c:v>20.592600000000001</c:v>
                </c:pt>
                <c:pt idx="47">
                  <c:v>20.675000000000001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66E-427E-A8AF-070BDDB54C23}"/>
            </c:ext>
          </c:extLst>
        </c:ser>
        <c:ser>
          <c:idx val="1"/>
          <c:order val="2"/>
          <c:tx>
            <c:strRef>
              <c:f>'15'!$F$36</c:f>
              <c:strCache>
                <c:ptCount val="1"/>
                <c:pt idx="0">
                  <c:v>annual average</c:v>
                </c:pt>
              </c:strCache>
            </c:strRef>
          </c:tx>
          <c:spPr>
            <a:ln w="28575" cap="rnd">
              <a:solidFill>
                <a:schemeClr val="tx1">
                  <a:alpha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'15'!$B$37:$B$84</c:f>
              <c:numCache>
                <c:formatCode>General</c:formatCode>
                <c:ptCount val="48"/>
                <c:pt idx="0">
                  <c:v>2022</c:v>
                </c:pt>
                <c:pt idx="1">
                  <c:v>2022</c:v>
                </c:pt>
                <c:pt idx="2">
                  <c:v>2022</c:v>
                </c:pt>
                <c:pt idx="3">
                  <c:v>2022</c:v>
                </c:pt>
                <c:pt idx="4">
                  <c:v>2022</c:v>
                </c:pt>
                <c:pt idx="5">
                  <c:v>2022</c:v>
                </c:pt>
                <c:pt idx="6">
                  <c:v>2022</c:v>
                </c:pt>
                <c:pt idx="7">
                  <c:v>2022</c:v>
                </c:pt>
                <c:pt idx="8">
                  <c:v>2022</c:v>
                </c:pt>
                <c:pt idx="9">
                  <c:v>2022</c:v>
                </c:pt>
                <c:pt idx="10">
                  <c:v>2022</c:v>
                </c:pt>
                <c:pt idx="11">
                  <c:v>2022</c:v>
                </c:pt>
                <c:pt idx="12">
                  <c:v>2023</c:v>
                </c:pt>
                <c:pt idx="13">
                  <c:v>2023</c:v>
                </c:pt>
                <c:pt idx="14">
                  <c:v>2023</c:v>
                </c:pt>
                <c:pt idx="15">
                  <c:v>2023</c:v>
                </c:pt>
                <c:pt idx="16">
                  <c:v>2023</c:v>
                </c:pt>
                <c:pt idx="17">
                  <c:v>2023</c:v>
                </c:pt>
                <c:pt idx="18">
                  <c:v>2023</c:v>
                </c:pt>
                <c:pt idx="19">
                  <c:v>2023</c:v>
                </c:pt>
                <c:pt idx="20">
                  <c:v>2023</c:v>
                </c:pt>
                <c:pt idx="21">
                  <c:v>2023</c:v>
                </c:pt>
                <c:pt idx="22">
                  <c:v>2023</c:v>
                </c:pt>
                <c:pt idx="23">
                  <c:v>2023</c:v>
                </c:pt>
                <c:pt idx="24">
                  <c:v>2024</c:v>
                </c:pt>
                <c:pt idx="25">
                  <c:v>2024</c:v>
                </c:pt>
                <c:pt idx="26">
                  <c:v>2024</c:v>
                </c:pt>
                <c:pt idx="27">
                  <c:v>2024</c:v>
                </c:pt>
                <c:pt idx="28">
                  <c:v>2024</c:v>
                </c:pt>
                <c:pt idx="29">
                  <c:v>2024</c:v>
                </c:pt>
                <c:pt idx="30">
                  <c:v>2024</c:v>
                </c:pt>
                <c:pt idx="31">
                  <c:v>2024</c:v>
                </c:pt>
                <c:pt idx="32">
                  <c:v>2024</c:v>
                </c:pt>
                <c:pt idx="33">
                  <c:v>2024</c:v>
                </c:pt>
                <c:pt idx="34">
                  <c:v>2024</c:v>
                </c:pt>
                <c:pt idx="35">
                  <c:v>2024</c:v>
                </c:pt>
                <c:pt idx="36">
                  <c:v>2025</c:v>
                </c:pt>
                <c:pt idx="37">
                  <c:v>2025</c:v>
                </c:pt>
                <c:pt idx="38">
                  <c:v>2025</c:v>
                </c:pt>
                <c:pt idx="39">
                  <c:v>2025</c:v>
                </c:pt>
                <c:pt idx="40">
                  <c:v>2025</c:v>
                </c:pt>
                <c:pt idx="41">
                  <c:v>2025</c:v>
                </c:pt>
                <c:pt idx="42">
                  <c:v>2025</c:v>
                </c:pt>
                <c:pt idx="43">
                  <c:v>2025</c:v>
                </c:pt>
                <c:pt idx="44">
                  <c:v>2025</c:v>
                </c:pt>
                <c:pt idx="45">
                  <c:v>2025</c:v>
                </c:pt>
                <c:pt idx="46">
                  <c:v>2025</c:v>
                </c:pt>
                <c:pt idx="47">
                  <c:v>2025</c:v>
                </c:pt>
              </c:numCache>
            </c:numRef>
          </c:cat>
          <c:val>
            <c:numRef>
              <c:f>'15'!$F$37:$F$84</c:f>
              <c:numCache>
                <c:formatCode>0.000</c:formatCode>
                <c:ptCount val="48"/>
                <c:pt idx="2">
                  <c:v>20.012903666666663</c:v>
                </c:pt>
                <c:pt idx="3">
                  <c:v>20.012903666666663</c:v>
                </c:pt>
                <c:pt idx="4">
                  <c:v>20.012903666666663</c:v>
                </c:pt>
                <c:pt idx="5">
                  <c:v>20.012903666666663</c:v>
                </c:pt>
                <c:pt idx="6">
                  <c:v>20.012903666666663</c:v>
                </c:pt>
                <c:pt idx="7">
                  <c:v>20.012903666666663</c:v>
                </c:pt>
                <c:pt idx="8">
                  <c:v>20.012903666666663</c:v>
                </c:pt>
                <c:pt idx="9">
                  <c:v>20.012903666666663</c:v>
                </c:pt>
                <c:pt idx="14">
                  <c:v>20.243336916666664</c:v>
                </c:pt>
                <c:pt idx="15">
                  <c:v>20.243336916666664</c:v>
                </c:pt>
                <c:pt idx="16">
                  <c:v>20.243336916666664</c:v>
                </c:pt>
                <c:pt idx="17">
                  <c:v>20.243336916666664</c:v>
                </c:pt>
                <c:pt idx="18">
                  <c:v>20.243336916666664</c:v>
                </c:pt>
                <c:pt idx="19">
                  <c:v>20.243336916666664</c:v>
                </c:pt>
                <c:pt idx="20">
                  <c:v>20.243336916666664</c:v>
                </c:pt>
                <c:pt idx="21">
                  <c:v>20.243336916666664</c:v>
                </c:pt>
                <c:pt idx="26">
                  <c:v>20.369590339583336</c:v>
                </c:pt>
                <c:pt idx="27">
                  <c:v>20.369590339583336</c:v>
                </c:pt>
                <c:pt idx="28">
                  <c:v>20.369590339583336</c:v>
                </c:pt>
                <c:pt idx="29">
                  <c:v>20.369590339583336</c:v>
                </c:pt>
                <c:pt idx="30">
                  <c:v>20.369590339583336</c:v>
                </c:pt>
                <c:pt idx="31">
                  <c:v>20.369590339583336</c:v>
                </c:pt>
                <c:pt idx="32">
                  <c:v>20.369590339583336</c:v>
                </c:pt>
                <c:pt idx="33">
                  <c:v>20.369590339583336</c:v>
                </c:pt>
                <c:pt idx="38">
                  <c:v>20.582988333333336</c:v>
                </c:pt>
                <c:pt idx="39">
                  <c:v>20.582988333333336</c:v>
                </c:pt>
                <c:pt idx="40">
                  <c:v>20.582988333333336</c:v>
                </c:pt>
                <c:pt idx="41">
                  <c:v>20.582988333333336</c:v>
                </c:pt>
                <c:pt idx="42">
                  <c:v>20.582988333333336</c:v>
                </c:pt>
                <c:pt idx="43">
                  <c:v>20.582988333333336</c:v>
                </c:pt>
                <c:pt idx="44">
                  <c:v>20.582988333333336</c:v>
                </c:pt>
                <c:pt idx="45">
                  <c:v>20.582988333333336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66E-427E-A8AF-070BDDB54C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982746048"/>
        <c:axId val="-976498528"/>
      </c:lineChart>
      <c:catAx>
        <c:axId val="-982746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endParaRPr lang="en-US"/>
          </a:p>
        </c:txPr>
        <c:crossAx val="-976498528"/>
        <c:crosses val="autoZero"/>
        <c:auto val="1"/>
        <c:lblAlgn val="ctr"/>
        <c:lblOffset val="100"/>
        <c:tickLblSkip val="12"/>
        <c:tickMarkSkip val="12"/>
        <c:noMultiLvlLbl val="0"/>
      </c:catAx>
      <c:valAx>
        <c:axId val="-976498528"/>
        <c:scaling>
          <c:orientation val="minMax"/>
          <c:max val="2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endParaRPr lang="en-US"/>
          </a:p>
        </c:txPr>
        <c:crossAx val="-982746048"/>
        <c:crosses val="autoZero"/>
        <c:crossBetween val="midCat"/>
        <c:majorUnit val="5"/>
        <c:minorUnit val="0.5"/>
      </c:valAx>
      <c:spPr>
        <a:noFill/>
        <a:ln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3564589672072157"/>
          <c:y val="0.42412798133260637"/>
          <c:w val="0.49667908065545863"/>
          <c:h val="0.1756994694499605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solidFill>
            <a:schemeClr val="tx1"/>
          </a:solidFill>
          <a:latin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600503062117235"/>
          <c:y val="0.18943091097987752"/>
          <c:w val="0.80323673082531355"/>
          <c:h val="0.6463298089159309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'16'!$B$26</c:f>
              <c:strCache>
                <c:ptCount val="1"/>
                <c:pt idx="0">
                  <c:v>ethane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'16'!$I$25:$L$25</c:f>
              <c:numCache>
                <c:formatCode>General</c:formatCode>
                <c:ptCount val="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</c:numCache>
            </c:numRef>
          </c:cat>
          <c:val>
            <c:numRef>
              <c:f>'16'!$I$26:$L$26</c:f>
              <c:numCache>
                <c:formatCode>#,##0.00</c:formatCode>
                <c:ptCount val="4"/>
                <c:pt idx="0">
                  <c:v>0.2124874685</c:v>
                </c:pt>
                <c:pt idx="1">
                  <c:v>0.10567720550000015</c:v>
                </c:pt>
                <c:pt idx="2">
                  <c:v>0.11824167169999988</c:v>
                </c:pt>
                <c:pt idx="3">
                  <c:v>6.6800104999997778E-3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CF-4A0C-B308-68BF752E8CFB}"/>
            </c:ext>
          </c:extLst>
        </c:ser>
        <c:ser>
          <c:idx val="2"/>
          <c:order val="1"/>
          <c:tx>
            <c:strRef>
              <c:f>'16'!$B$27</c:f>
              <c:strCache>
                <c:ptCount val="1"/>
                <c:pt idx="0">
                  <c:v>propane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'16'!$I$25:$L$25</c:f>
              <c:numCache>
                <c:formatCode>General</c:formatCode>
                <c:ptCount val="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</c:numCache>
            </c:numRef>
          </c:cat>
          <c:val>
            <c:numRef>
              <c:f>'16'!$I$27:$L$27</c:f>
              <c:numCache>
                <c:formatCode>#,##0.00</c:formatCode>
                <c:ptCount val="4"/>
                <c:pt idx="0">
                  <c:v>-2.4422635600000131E-2</c:v>
                </c:pt>
                <c:pt idx="1">
                  <c:v>-5.3058561699999895E-2</c:v>
                </c:pt>
                <c:pt idx="2">
                  <c:v>5.0298557699999913E-2</c:v>
                </c:pt>
                <c:pt idx="3">
                  <c:v>5.7926643400000088E-2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2CF-4A0C-B308-68BF752E8CFB}"/>
            </c:ext>
          </c:extLst>
        </c:ser>
        <c:ser>
          <c:idx val="5"/>
          <c:order val="3"/>
          <c:tx>
            <c:strRef>
              <c:f>'16'!$B$29</c:f>
              <c:strCache>
                <c:ptCount val="1"/>
                <c:pt idx="0">
                  <c:v>natural gasoline</c:v>
                </c:pt>
              </c:strCache>
            </c:strRef>
          </c:tx>
          <c:spPr>
            <a:solidFill>
              <a:schemeClr val="accent3"/>
            </a:solidFill>
            <a:ln w="28575">
              <a:noFill/>
            </a:ln>
          </c:spPr>
          <c:invertIfNegative val="0"/>
          <c:cat>
            <c:numRef>
              <c:f>'16'!$I$25:$L$25</c:f>
              <c:numCache>
                <c:formatCode>General</c:formatCode>
                <c:ptCount val="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</c:numCache>
            </c:numRef>
          </c:cat>
          <c:val>
            <c:numRef>
              <c:f>'16'!$I$29:$L$29</c:f>
              <c:numCache>
                <c:formatCode>#,##0.00</c:formatCode>
                <c:ptCount val="4"/>
                <c:pt idx="0">
                  <c:v>-0.25750265205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2CF-4A0C-B308-68BF752E8CFB}"/>
            </c:ext>
          </c:extLst>
        </c:ser>
        <c:ser>
          <c:idx val="0"/>
          <c:order val="4"/>
          <c:tx>
            <c:strRef>
              <c:f>'16'!$B$28</c:f>
              <c:strCache>
                <c:ptCount val="1"/>
                <c:pt idx="0">
                  <c:v>butanes</c:v>
                </c:pt>
              </c:strCache>
            </c:strRef>
          </c:tx>
          <c:spPr>
            <a:solidFill>
              <a:schemeClr val="accent2"/>
            </a:solidFill>
            <a:ln w="28575">
              <a:noFill/>
            </a:ln>
          </c:spPr>
          <c:invertIfNegative val="0"/>
          <c:cat>
            <c:numRef>
              <c:f>'16'!$I$25:$L$25</c:f>
              <c:numCache>
                <c:formatCode>General</c:formatCode>
                <c:ptCount val="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</c:numCache>
            </c:numRef>
          </c:cat>
          <c:val>
            <c:numRef>
              <c:f>'16'!$I$28:$L$28</c:f>
              <c:numCache>
                <c:formatCode>#,##0.00</c:formatCode>
                <c:ptCount val="4"/>
                <c:pt idx="0">
                  <c:v>-1.332048219000001E-2</c:v>
                </c:pt>
                <c:pt idx="1">
                  <c:v>4.6185564380000016E-2</c:v>
                </c:pt>
                <c:pt idx="2">
                  <c:v>-1.1211822079999989E-2</c:v>
                </c:pt>
                <c:pt idx="3">
                  <c:v>-7.0588776400000164E-3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2CF-4A0C-B308-68BF752E8C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-976497984"/>
        <c:axId val="-976496352"/>
      </c:barChart>
      <c:lineChart>
        <c:grouping val="stacked"/>
        <c:varyColors val="0"/>
        <c:ser>
          <c:idx val="4"/>
          <c:order val="2"/>
          <c:tx>
            <c:strRef>
              <c:f>'16'!$B$30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dot"/>
            <c:size val="5"/>
            <c:spPr>
              <a:solidFill>
                <a:schemeClr val="bg1"/>
              </a:solidFill>
              <a:ln w="38100">
                <a:solidFill>
                  <a:schemeClr val="tx1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7.7495101550128134E-2"/>
                  <c:y val="-7.95888860026172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2CF-4A0C-B308-68BF752E8CFB}"/>
                </c:ext>
              </c:extLst>
            </c:dLbl>
            <c:dLbl>
              <c:idx val="3"/>
              <c:layout>
                <c:manualLayout>
                  <c:x val="-7.7403984025473521E-2"/>
                  <c:y val="-6.71110435832463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449-4AFE-BE3C-E50C77E017C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'16'!$I$25:$L$25</c:f>
              <c:numCache>
                <c:formatCode>General</c:formatCode>
                <c:ptCount val="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</c:numCache>
            </c:numRef>
          </c:cat>
          <c:val>
            <c:numRef>
              <c:f>'16'!$I$30:$L$30</c:f>
              <c:numCache>
                <c:formatCode>0.00</c:formatCode>
                <c:ptCount val="4"/>
                <c:pt idx="0">
                  <c:v>-8.2758301340000145E-2</c:v>
                </c:pt>
                <c:pt idx="1">
                  <c:v>9.8804208180000269E-2</c:v>
                </c:pt>
                <c:pt idx="2">
                  <c:v>0.15732840731999981</c:v>
                </c:pt>
                <c:pt idx="3">
                  <c:v>5.754777625999985E-2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2CF-4A0C-B308-68BF752E8C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76497984"/>
        <c:axId val="-976496352"/>
      </c:lineChart>
      <c:scatterChart>
        <c:scatterStyle val="lineMarker"/>
        <c:varyColors val="0"/>
        <c:ser>
          <c:idx val="3"/>
          <c:order val="5"/>
          <c:tx>
            <c:strRef>
              <c:f>'16'!$B$89</c:f>
              <c:strCache>
                <c:ptCount val="1"/>
                <c:pt idx="0">
                  <c:v>Forecast</c:v>
                </c:pt>
              </c:strCache>
            </c:strRef>
          </c:tx>
          <c:spPr>
            <a:ln w="9525" cap="flat">
              <a:solidFill>
                <a:schemeClr val="bg1">
                  <a:lumMod val="65000"/>
                </a:schemeClr>
              </a:solidFill>
              <a:prstDash val="lgDash"/>
            </a:ln>
          </c:spPr>
          <c:marker>
            <c:symbol val="none"/>
          </c:marker>
          <c:xVal>
            <c:numRef>
              <c:f>'16'!$A$90:$A$91</c:f>
              <c:numCache>
                <c:formatCode>General</c:formatCode>
                <c:ptCount val="2"/>
                <c:pt idx="0">
                  <c:v>2.5</c:v>
                </c:pt>
                <c:pt idx="1">
                  <c:v>2.5</c:v>
                </c:pt>
              </c:numCache>
            </c:numRef>
          </c:xVal>
          <c:yVal>
            <c:numRef>
              <c:f>'16'!$B$90:$B$91</c:f>
              <c:numCache>
                <c:formatCode>0.00</c:formatCode>
                <c:ptCount val="2"/>
                <c:pt idx="0">
                  <c:v>-0.25</c:v>
                </c:pt>
                <c:pt idx="1">
                  <c:v>0.5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C2CF-4A0C-B308-68BF752E8C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976499616"/>
        <c:axId val="-976507776"/>
      </c:scatterChart>
      <c:catAx>
        <c:axId val="-976497984"/>
        <c:scaling>
          <c:orientation val="minMax"/>
        </c:scaling>
        <c:delete val="0"/>
        <c:axPos val="b"/>
        <c:majorGridlines>
          <c:spPr>
            <a:ln w="12700">
              <a:solidFill>
                <a:schemeClr val="bg1">
                  <a:lumMod val="95000"/>
                </a:schemeClr>
              </a:solidFill>
            </a:ln>
          </c:spPr>
        </c:majorGridlines>
        <c:numFmt formatCode="General" sourceLinked="1"/>
        <c:majorTickMark val="cross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endParaRPr lang="en-US"/>
          </a:p>
        </c:txPr>
        <c:crossAx val="-976496352"/>
        <c:crosses val="autoZero"/>
        <c:auto val="1"/>
        <c:lblAlgn val="ctr"/>
        <c:lblOffset val="100"/>
        <c:tickLblSkip val="1"/>
        <c:noMultiLvlLbl val="0"/>
      </c:catAx>
      <c:valAx>
        <c:axId val="-976496352"/>
        <c:scaling>
          <c:orientation val="minMax"/>
          <c:max val="0.30000000000000004"/>
          <c:min val="-0.30000000000000004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endParaRPr lang="en-US"/>
          </a:p>
        </c:txPr>
        <c:crossAx val="-976497984"/>
        <c:crosses val="autoZero"/>
        <c:crossBetween val="between"/>
        <c:majorUnit val="0.1"/>
      </c:valAx>
      <c:valAx>
        <c:axId val="-976507776"/>
        <c:scaling>
          <c:orientation val="minMax"/>
          <c:max val="0.5"/>
          <c:min val="-0.25"/>
        </c:scaling>
        <c:delete val="0"/>
        <c:axPos val="r"/>
        <c:numFmt formatCode="0.00" sourceLinked="1"/>
        <c:majorTickMark val="none"/>
        <c:minorTickMark val="none"/>
        <c:tickLblPos val="none"/>
        <c:spPr>
          <a:solidFill>
            <a:schemeClr val="bg1">
              <a:lumMod val="85000"/>
            </a:schemeClr>
          </a:solidFill>
          <a:ln>
            <a:solidFill>
              <a:schemeClr val="bg1">
                <a:lumMod val="85000"/>
              </a:schemeClr>
            </a:solidFill>
          </a:ln>
        </c:spPr>
        <c:crossAx val="-976499616"/>
        <c:crosses val="max"/>
        <c:crossBetween val="midCat"/>
        <c:majorUnit val="0.25"/>
      </c:valAx>
      <c:valAx>
        <c:axId val="-9764996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976507776"/>
        <c:crosses val="autoZero"/>
        <c:crossBetween val="midCat"/>
      </c:valAx>
      <c:spPr>
        <a:noFill/>
        <a:ln>
          <a:solidFill>
            <a:schemeClr val="bg1">
              <a:lumMod val="8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52823315118397"/>
          <c:y val="0.17496031746031745"/>
          <c:w val="0.81675774134790546"/>
          <c:h val="0.66155449318835136"/>
        </c:manualLayout>
      </c:layout>
      <c:lineChart>
        <c:grouping val="standard"/>
        <c:varyColors val="0"/>
        <c:ser>
          <c:idx val="0"/>
          <c:order val="0"/>
          <c:tx>
            <c:v>monthly history</c:v>
          </c:tx>
          <c:spPr>
            <a:ln w="28575" cap="rnd">
              <a:solidFill>
                <a:schemeClr val="accent1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'16'!$A$36:$A$83</c:f>
              <c:numCache>
                <c:formatCode>General</c:formatCode>
                <c:ptCount val="48"/>
                <c:pt idx="0">
                  <c:v>2022</c:v>
                </c:pt>
                <c:pt idx="1">
                  <c:v>2022</c:v>
                </c:pt>
                <c:pt idx="2">
                  <c:v>2022</c:v>
                </c:pt>
                <c:pt idx="3">
                  <c:v>2022</c:v>
                </c:pt>
                <c:pt idx="4">
                  <c:v>2022</c:v>
                </c:pt>
                <c:pt idx="5">
                  <c:v>2022</c:v>
                </c:pt>
                <c:pt idx="6">
                  <c:v>2022</c:v>
                </c:pt>
                <c:pt idx="7">
                  <c:v>2022</c:v>
                </c:pt>
                <c:pt idx="8">
                  <c:v>2022</c:v>
                </c:pt>
                <c:pt idx="9">
                  <c:v>2022</c:v>
                </c:pt>
                <c:pt idx="10">
                  <c:v>2022</c:v>
                </c:pt>
                <c:pt idx="11">
                  <c:v>2022</c:v>
                </c:pt>
                <c:pt idx="12">
                  <c:v>2023</c:v>
                </c:pt>
                <c:pt idx="13">
                  <c:v>2023</c:v>
                </c:pt>
                <c:pt idx="14">
                  <c:v>2023</c:v>
                </c:pt>
                <c:pt idx="15">
                  <c:v>2023</c:v>
                </c:pt>
                <c:pt idx="16">
                  <c:v>2023</c:v>
                </c:pt>
                <c:pt idx="17">
                  <c:v>2023</c:v>
                </c:pt>
                <c:pt idx="18">
                  <c:v>2023</c:v>
                </c:pt>
                <c:pt idx="19">
                  <c:v>2023</c:v>
                </c:pt>
                <c:pt idx="20">
                  <c:v>2023</c:v>
                </c:pt>
                <c:pt idx="21">
                  <c:v>2023</c:v>
                </c:pt>
                <c:pt idx="22">
                  <c:v>2023</c:v>
                </c:pt>
                <c:pt idx="23">
                  <c:v>2023</c:v>
                </c:pt>
                <c:pt idx="24">
                  <c:v>2024</c:v>
                </c:pt>
                <c:pt idx="25">
                  <c:v>2024</c:v>
                </c:pt>
                <c:pt idx="26">
                  <c:v>2024</c:v>
                </c:pt>
                <c:pt idx="27">
                  <c:v>2024</c:v>
                </c:pt>
                <c:pt idx="28">
                  <c:v>2024</c:v>
                </c:pt>
                <c:pt idx="29">
                  <c:v>2024</c:v>
                </c:pt>
                <c:pt idx="30">
                  <c:v>2024</c:v>
                </c:pt>
                <c:pt idx="31">
                  <c:v>2024</c:v>
                </c:pt>
                <c:pt idx="32">
                  <c:v>2024</c:v>
                </c:pt>
                <c:pt idx="33">
                  <c:v>2024</c:v>
                </c:pt>
                <c:pt idx="34">
                  <c:v>2024</c:v>
                </c:pt>
                <c:pt idx="35">
                  <c:v>2024</c:v>
                </c:pt>
                <c:pt idx="36">
                  <c:v>2025</c:v>
                </c:pt>
                <c:pt idx="37">
                  <c:v>2025</c:v>
                </c:pt>
                <c:pt idx="38">
                  <c:v>2025</c:v>
                </c:pt>
                <c:pt idx="39">
                  <c:v>2025</c:v>
                </c:pt>
                <c:pt idx="40">
                  <c:v>2025</c:v>
                </c:pt>
                <c:pt idx="41">
                  <c:v>2025</c:v>
                </c:pt>
                <c:pt idx="42">
                  <c:v>2025</c:v>
                </c:pt>
                <c:pt idx="43">
                  <c:v>2025</c:v>
                </c:pt>
                <c:pt idx="44">
                  <c:v>2025</c:v>
                </c:pt>
                <c:pt idx="45">
                  <c:v>2025</c:v>
                </c:pt>
                <c:pt idx="46">
                  <c:v>2025</c:v>
                </c:pt>
                <c:pt idx="47">
                  <c:v>2025</c:v>
                </c:pt>
              </c:numCache>
            </c:numRef>
          </c:cat>
          <c:val>
            <c:numRef>
              <c:f>'16'!$C$36:$C$83</c:f>
              <c:numCache>
                <c:formatCode>0.00</c:formatCode>
                <c:ptCount val="48"/>
                <c:pt idx="0">
                  <c:v>3.979196</c:v>
                </c:pt>
                <c:pt idx="1">
                  <c:v>3.729911</c:v>
                </c:pt>
                <c:pt idx="2">
                  <c:v>3.5920480000000001</c:v>
                </c:pt>
                <c:pt idx="3">
                  <c:v>3.2634910000000001</c:v>
                </c:pt>
                <c:pt idx="4">
                  <c:v>3.030122</c:v>
                </c:pt>
                <c:pt idx="5">
                  <c:v>3.2429830000000002</c:v>
                </c:pt>
                <c:pt idx="6">
                  <c:v>3.3529719999999998</c:v>
                </c:pt>
                <c:pt idx="7">
                  <c:v>2.9958999999999998</c:v>
                </c:pt>
                <c:pt idx="8">
                  <c:v>3.1597019999999998</c:v>
                </c:pt>
                <c:pt idx="9">
                  <c:v>3.225158</c:v>
                </c:pt>
                <c:pt idx="10">
                  <c:v>3.4231950000000002</c:v>
                </c:pt>
                <c:pt idx="11">
                  <c:v>3.318784</c:v>
                </c:pt>
                <c:pt idx="12">
                  <c:v>3.4793409999999998</c:v>
                </c:pt>
                <c:pt idx="13">
                  <c:v>3.409532</c:v>
                </c:pt>
                <c:pt idx="14">
                  <c:v>3.3086709999999999</c:v>
                </c:pt>
                <c:pt idx="15">
                  <c:v>3.33412</c:v>
                </c:pt>
                <c:pt idx="16">
                  <c:v>3.3442219999999998</c:v>
                </c:pt>
                <c:pt idx="17">
                  <c:v>3.4033500000000001</c:v>
                </c:pt>
                <c:pt idx="18">
                  <c:v>3.3906130000000001</c:v>
                </c:pt>
                <c:pt idx="19">
                  <c:v>3.1844709999999998</c:v>
                </c:pt>
                <c:pt idx="20">
                  <c:v>3.1719439999999999</c:v>
                </c:pt>
                <c:pt idx="21">
                  <c:v>3.5434359999999998</c:v>
                </c:pt>
                <c:pt idx="22">
                  <c:v>3.8169309999999999</c:v>
                </c:pt>
                <c:pt idx="23">
                  <c:v>4.0797140000000001</c:v>
                </c:pt>
                <c:pt idx="24">
                  <c:v>3.9340290000000002</c:v>
                </c:pt>
                <c:pt idx="25">
                  <c:v>3.8643649999999998</c:v>
                </c:pt>
                <c:pt idx="26">
                  <c:v>3.5781340452000001</c:v>
                </c:pt>
                <c:pt idx="27">
                  <c:v>3.3404550333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B72-4543-8B4A-6126EEC60C3D}"/>
            </c:ext>
          </c:extLst>
        </c:ser>
        <c:ser>
          <c:idx val="2"/>
          <c:order val="1"/>
          <c:tx>
            <c:v>monthly forecast</c:v>
          </c:tx>
          <c:spPr>
            <a:ln w="28575" cap="rnd">
              <a:solidFill>
                <a:schemeClr val="accent1">
                  <a:lumMod val="40000"/>
                  <a:lumOff val="6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'16'!$A$36:$A$83</c:f>
              <c:numCache>
                <c:formatCode>General</c:formatCode>
                <c:ptCount val="48"/>
                <c:pt idx="0">
                  <c:v>2022</c:v>
                </c:pt>
                <c:pt idx="1">
                  <c:v>2022</c:v>
                </c:pt>
                <c:pt idx="2">
                  <c:v>2022</c:v>
                </c:pt>
                <c:pt idx="3">
                  <c:v>2022</c:v>
                </c:pt>
                <c:pt idx="4">
                  <c:v>2022</c:v>
                </c:pt>
                <c:pt idx="5">
                  <c:v>2022</c:v>
                </c:pt>
                <c:pt idx="6">
                  <c:v>2022</c:v>
                </c:pt>
                <c:pt idx="7">
                  <c:v>2022</c:v>
                </c:pt>
                <c:pt idx="8">
                  <c:v>2022</c:v>
                </c:pt>
                <c:pt idx="9">
                  <c:v>2022</c:v>
                </c:pt>
                <c:pt idx="10">
                  <c:v>2022</c:v>
                </c:pt>
                <c:pt idx="11">
                  <c:v>2022</c:v>
                </c:pt>
                <c:pt idx="12">
                  <c:v>2023</c:v>
                </c:pt>
                <c:pt idx="13">
                  <c:v>2023</c:v>
                </c:pt>
                <c:pt idx="14">
                  <c:v>2023</c:v>
                </c:pt>
                <c:pt idx="15">
                  <c:v>2023</c:v>
                </c:pt>
                <c:pt idx="16">
                  <c:v>2023</c:v>
                </c:pt>
                <c:pt idx="17">
                  <c:v>2023</c:v>
                </c:pt>
                <c:pt idx="18">
                  <c:v>2023</c:v>
                </c:pt>
                <c:pt idx="19">
                  <c:v>2023</c:v>
                </c:pt>
                <c:pt idx="20">
                  <c:v>2023</c:v>
                </c:pt>
                <c:pt idx="21">
                  <c:v>2023</c:v>
                </c:pt>
                <c:pt idx="22">
                  <c:v>2023</c:v>
                </c:pt>
                <c:pt idx="23">
                  <c:v>2023</c:v>
                </c:pt>
                <c:pt idx="24">
                  <c:v>2024</c:v>
                </c:pt>
                <c:pt idx="25">
                  <c:v>2024</c:v>
                </c:pt>
                <c:pt idx="26">
                  <c:v>2024</c:v>
                </c:pt>
                <c:pt idx="27">
                  <c:v>2024</c:v>
                </c:pt>
                <c:pt idx="28">
                  <c:v>2024</c:v>
                </c:pt>
                <c:pt idx="29">
                  <c:v>2024</c:v>
                </c:pt>
                <c:pt idx="30">
                  <c:v>2024</c:v>
                </c:pt>
                <c:pt idx="31">
                  <c:v>2024</c:v>
                </c:pt>
                <c:pt idx="32">
                  <c:v>2024</c:v>
                </c:pt>
                <c:pt idx="33">
                  <c:v>2024</c:v>
                </c:pt>
                <c:pt idx="34">
                  <c:v>2024</c:v>
                </c:pt>
                <c:pt idx="35">
                  <c:v>2024</c:v>
                </c:pt>
                <c:pt idx="36">
                  <c:v>2025</c:v>
                </c:pt>
                <c:pt idx="37">
                  <c:v>2025</c:v>
                </c:pt>
                <c:pt idx="38">
                  <c:v>2025</c:v>
                </c:pt>
                <c:pt idx="39">
                  <c:v>2025</c:v>
                </c:pt>
                <c:pt idx="40">
                  <c:v>2025</c:v>
                </c:pt>
                <c:pt idx="41">
                  <c:v>2025</c:v>
                </c:pt>
                <c:pt idx="42">
                  <c:v>2025</c:v>
                </c:pt>
                <c:pt idx="43">
                  <c:v>2025</c:v>
                </c:pt>
                <c:pt idx="44">
                  <c:v>2025</c:v>
                </c:pt>
                <c:pt idx="45">
                  <c:v>2025</c:v>
                </c:pt>
                <c:pt idx="46">
                  <c:v>2025</c:v>
                </c:pt>
                <c:pt idx="47">
                  <c:v>2025</c:v>
                </c:pt>
              </c:numCache>
            </c:numRef>
          </c:cat>
          <c:val>
            <c:numRef>
              <c:f>'16'!$D$36:$D$83</c:f>
              <c:numCache>
                <c:formatCode>0.00</c:formatCode>
                <c:ptCount val="48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3.3404550333</c:v>
                </c:pt>
                <c:pt idx="28">
                  <c:v>3.27346</c:v>
                </c:pt>
                <c:pt idx="29">
                  <c:v>3.4102000000000001</c:v>
                </c:pt>
                <c:pt idx="30">
                  <c:v>3.4442889999999999</c:v>
                </c:pt>
                <c:pt idx="31">
                  <c:v>3.451902</c:v>
                </c:pt>
                <c:pt idx="32">
                  <c:v>3.4896910000000001</c:v>
                </c:pt>
                <c:pt idx="33">
                  <c:v>3.731455</c:v>
                </c:pt>
                <c:pt idx="34">
                  <c:v>3.890844</c:v>
                </c:pt>
                <c:pt idx="35">
                  <c:v>3.9589219999999998</c:v>
                </c:pt>
                <c:pt idx="36">
                  <c:v>3.9603269999999999</c:v>
                </c:pt>
                <c:pt idx="37">
                  <c:v>3.7983180000000001</c:v>
                </c:pt>
                <c:pt idx="38">
                  <c:v>3.7662249999999999</c:v>
                </c:pt>
                <c:pt idx="39">
                  <c:v>3.4822760000000001</c:v>
                </c:pt>
                <c:pt idx="40">
                  <c:v>3.3876659999999998</c:v>
                </c:pt>
                <c:pt idx="41">
                  <c:v>3.4415749999999998</c:v>
                </c:pt>
                <c:pt idx="42">
                  <c:v>3.5218210000000001</c:v>
                </c:pt>
                <c:pt idx="43">
                  <c:v>3.45479</c:v>
                </c:pt>
                <c:pt idx="44">
                  <c:v>3.5134089999999998</c:v>
                </c:pt>
                <c:pt idx="45">
                  <c:v>3.7650399999999999</c:v>
                </c:pt>
                <c:pt idx="46">
                  <c:v>3.952035</c:v>
                </c:pt>
                <c:pt idx="47">
                  <c:v>4.0118669999999996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B72-4543-8B4A-6126EEC60C3D}"/>
            </c:ext>
          </c:extLst>
        </c:ser>
        <c:ser>
          <c:idx val="1"/>
          <c:order val="2"/>
          <c:tx>
            <c:strRef>
              <c:f>'16'!$E$35</c:f>
              <c:strCache>
                <c:ptCount val="1"/>
                <c:pt idx="0">
                  <c:v>annual average</c:v>
                </c:pt>
              </c:strCache>
            </c:strRef>
          </c:tx>
          <c:spPr>
            <a:ln w="28575" cap="rnd">
              <a:solidFill>
                <a:schemeClr val="tx1">
                  <a:alpha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'16'!$A$36:$A$83</c:f>
              <c:numCache>
                <c:formatCode>General</c:formatCode>
                <c:ptCount val="48"/>
                <c:pt idx="0">
                  <c:v>2022</c:v>
                </c:pt>
                <c:pt idx="1">
                  <c:v>2022</c:v>
                </c:pt>
                <c:pt idx="2">
                  <c:v>2022</c:v>
                </c:pt>
                <c:pt idx="3">
                  <c:v>2022</c:v>
                </c:pt>
                <c:pt idx="4">
                  <c:v>2022</c:v>
                </c:pt>
                <c:pt idx="5">
                  <c:v>2022</c:v>
                </c:pt>
                <c:pt idx="6">
                  <c:v>2022</c:v>
                </c:pt>
                <c:pt idx="7">
                  <c:v>2022</c:v>
                </c:pt>
                <c:pt idx="8">
                  <c:v>2022</c:v>
                </c:pt>
                <c:pt idx="9">
                  <c:v>2022</c:v>
                </c:pt>
                <c:pt idx="10">
                  <c:v>2022</c:v>
                </c:pt>
                <c:pt idx="11">
                  <c:v>2022</c:v>
                </c:pt>
                <c:pt idx="12">
                  <c:v>2023</c:v>
                </c:pt>
                <c:pt idx="13">
                  <c:v>2023</c:v>
                </c:pt>
                <c:pt idx="14">
                  <c:v>2023</c:v>
                </c:pt>
                <c:pt idx="15">
                  <c:v>2023</c:v>
                </c:pt>
                <c:pt idx="16">
                  <c:v>2023</c:v>
                </c:pt>
                <c:pt idx="17">
                  <c:v>2023</c:v>
                </c:pt>
                <c:pt idx="18">
                  <c:v>2023</c:v>
                </c:pt>
                <c:pt idx="19">
                  <c:v>2023</c:v>
                </c:pt>
                <c:pt idx="20">
                  <c:v>2023</c:v>
                </c:pt>
                <c:pt idx="21">
                  <c:v>2023</c:v>
                </c:pt>
                <c:pt idx="22">
                  <c:v>2023</c:v>
                </c:pt>
                <c:pt idx="23">
                  <c:v>2023</c:v>
                </c:pt>
                <c:pt idx="24">
                  <c:v>2024</c:v>
                </c:pt>
                <c:pt idx="25">
                  <c:v>2024</c:v>
                </c:pt>
                <c:pt idx="26">
                  <c:v>2024</c:v>
                </c:pt>
                <c:pt idx="27">
                  <c:v>2024</c:v>
                </c:pt>
                <c:pt idx="28">
                  <c:v>2024</c:v>
                </c:pt>
                <c:pt idx="29">
                  <c:v>2024</c:v>
                </c:pt>
                <c:pt idx="30">
                  <c:v>2024</c:v>
                </c:pt>
                <c:pt idx="31">
                  <c:v>2024</c:v>
                </c:pt>
                <c:pt idx="32">
                  <c:v>2024</c:v>
                </c:pt>
                <c:pt idx="33">
                  <c:v>2024</c:v>
                </c:pt>
                <c:pt idx="34">
                  <c:v>2024</c:v>
                </c:pt>
                <c:pt idx="35">
                  <c:v>2024</c:v>
                </c:pt>
                <c:pt idx="36">
                  <c:v>2025</c:v>
                </c:pt>
                <c:pt idx="37">
                  <c:v>2025</c:v>
                </c:pt>
                <c:pt idx="38">
                  <c:v>2025</c:v>
                </c:pt>
                <c:pt idx="39">
                  <c:v>2025</c:v>
                </c:pt>
                <c:pt idx="40">
                  <c:v>2025</c:v>
                </c:pt>
                <c:pt idx="41">
                  <c:v>2025</c:v>
                </c:pt>
                <c:pt idx="42">
                  <c:v>2025</c:v>
                </c:pt>
                <c:pt idx="43">
                  <c:v>2025</c:v>
                </c:pt>
                <c:pt idx="44">
                  <c:v>2025</c:v>
                </c:pt>
                <c:pt idx="45">
                  <c:v>2025</c:v>
                </c:pt>
                <c:pt idx="46">
                  <c:v>2025</c:v>
                </c:pt>
                <c:pt idx="47">
                  <c:v>2025</c:v>
                </c:pt>
              </c:numCache>
            </c:numRef>
          </c:cat>
          <c:val>
            <c:numRef>
              <c:f>'16'!$E$36:$E$83</c:f>
              <c:numCache>
                <c:formatCode>0.00</c:formatCode>
                <c:ptCount val="48"/>
                <c:pt idx="1">
                  <c:v>3.3594551666666663</c:v>
                </c:pt>
                <c:pt idx="2">
                  <c:v>3.3594551666666663</c:v>
                </c:pt>
                <c:pt idx="3">
                  <c:v>3.3594551666666663</c:v>
                </c:pt>
                <c:pt idx="4">
                  <c:v>3.3594551666666663</c:v>
                </c:pt>
                <c:pt idx="5">
                  <c:v>3.3594551666666663</c:v>
                </c:pt>
                <c:pt idx="6">
                  <c:v>3.3594551666666663</c:v>
                </c:pt>
                <c:pt idx="7">
                  <c:v>3.3594551666666663</c:v>
                </c:pt>
                <c:pt idx="8">
                  <c:v>3.3594551666666663</c:v>
                </c:pt>
                <c:pt idx="9">
                  <c:v>3.3594551666666663</c:v>
                </c:pt>
                <c:pt idx="10">
                  <c:v>3.3594551666666663</c:v>
                </c:pt>
                <c:pt idx="13">
                  <c:v>3.4555287499999996</c:v>
                </c:pt>
                <c:pt idx="14">
                  <c:v>3.4555287499999996</c:v>
                </c:pt>
                <c:pt idx="15">
                  <c:v>3.4555287499999996</c:v>
                </c:pt>
                <c:pt idx="16">
                  <c:v>3.4555287499999996</c:v>
                </c:pt>
                <c:pt idx="17">
                  <c:v>3.4555287499999996</c:v>
                </c:pt>
                <c:pt idx="18">
                  <c:v>3.4555287499999996</c:v>
                </c:pt>
                <c:pt idx="19">
                  <c:v>3.4555287499999996</c:v>
                </c:pt>
                <c:pt idx="20">
                  <c:v>3.4555287499999996</c:v>
                </c:pt>
                <c:pt idx="21">
                  <c:v>3.4555287499999996</c:v>
                </c:pt>
                <c:pt idx="22">
                  <c:v>3.4555287499999996</c:v>
                </c:pt>
                <c:pt idx="25">
                  <c:v>3.6139788398750006</c:v>
                </c:pt>
                <c:pt idx="26">
                  <c:v>3.6139788398750006</c:v>
                </c:pt>
                <c:pt idx="27">
                  <c:v>3.6139788398750006</c:v>
                </c:pt>
                <c:pt idx="28">
                  <c:v>3.6139788398750006</c:v>
                </c:pt>
                <c:pt idx="29">
                  <c:v>3.6139788398750006</c:v>
                </c:pt>
                <c:pt idx="30">
                  <c:v>3.6139788398750006</c:v>
                </c:pt>
                <c:pt idx="31">
                  <c:v>3.6139788398750006</c:v>
                </c:pt>
                <c:pt idx="32">
                  <c:v>3.6139788398750006</c:v>
                </c:pt>
                <c:pt idx="33">
                  <c:v>3.6139788398750006</c:v>
                </c:pt>
                <c:pt idx="34">
                  <c:v>3.6139788398750006</c:v>
                </c:pt>
                <c:pt idx="37">
                  <c:v>3.6712790833333337</c:v>
                </c:pt>
                <c:pt idx="38">
                  <c:v>3.6712790833333337</c:v>
                </c:pt>
                <c:pt idx="39">
                  <c:v>3.6712790833333337</c:v>
                </c:pt>
                <c:pt idx="40">
                  <c:v>3.6712790833333337</c:v>
                </c:pt>
                <c:pt idx="41">
                  <c:v>3.6712790833333337</c:v>
                </c:pt>
                <c:pt idx="42">
                  <c:v>3.6712790833333337</c:v>
                </c:pt>
                <c:pt idx="43">
                  <c:v>3.6712790833333337</c:v>
                </c:pt>
                <c:pt idx="44">
                  <c:v>3.6712790833333337</c:v>
                </c:pt>
                <c:pt idx="45">
                  <c:v>3.6712790833333337</c:v>
                </c:pt>
                <c:pt idx="46">
                  <c:v>3.6712790833333337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B72-4543-8B4A-6126EEC60C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976507232"/>
        <c:axId val="-976500160"/>
      </c:lineChart>
      <c:catAx>
        <c:axId val="-976507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endParaRPr lang="en-US"/>
          </a:p>
        </c:txPr>
        <c:crossAx val="-976500160"/>
        <c:crosses val="autoZero"/>
        <c:auto val="1"/>
        <c:lblAlgn val="ctr"/>
        <c:lblOffset val="100"/>
        <c:tickLblSkip val="12"/>
        <c:tickMarkSkip val="12"/>
        <c:noMultiLvlLbl val="0"/>
      </c:catAx>
      <c:valAx>
        <c:axId val="-976500160"/>
        <c:scaling>
          <c:orientation val="minMax"/>
          <c:max val="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endParaRPr lang="en-US"/>
          </a:p>
        </c:txPr>
        <c:crossAx val="-976507232"/>
        <c:crosses val="autoZero"/>
        <c:crossBetween val="midCat"/>
        <c:majorUnit val="1"/>
        <c:minorUnit val="0.5"/>
      </c:valAx>
      <c:spPr>
        <a:noFill/>
        <a:ln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1034025955088947"/>
          <c:y val="0.54655668041494809"/>
          <c:w val="0.52919122814566211"/>
          <c:h val="0.1850212473440819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solidFill>
            <a:schemeClr val="tx1"/>
          </a:solidFill>
          <a:latin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8930103249288957E-2"/>
          <c:y val="0.15539486558263058"/>
          <c:w val="0.91017732539530116"/>
          <c:h val="0.67136622715060024"/>
        </c:manualLayout>
      </c:layout>
      <c:areaChart>
        <c:grouping val="stacked"/>
        <c:varyColors val="0"/>
        <c:ser>
          <c:idx val="1"/>
          <c:order val="1"/>
          <c:tx>
            <c:v>Normal range (low)</c:v>
          </c:tx>
          <c:spPr>
            <a:noFill/>
            <a:ln>
              <a:noFill/>
            </a:ln>
          </c:spPr>
          <c:cat>
            <c:numRef>
              <c:f>'17'!$A$29:$A$112</c:f>
              <c:numCache>
                <c:formatCode>mmm\ yyyy</c:formatCode>
                <c:ptCount val="84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  <c:pt idx="58">
                  <c:v>45231</c:v>
                </c:pt>
                <c:pt idx="59">
                  <c:v>45261</c:v>
                </c:pt>
                <c:pt idx="60">
                  <c:v>45292</c:v>
                </c:pt>
                <c:pt idx="61">
                  <c:v>45323</c:v>
                </c:pt>
                <c:pt idx="62">
                  <c:v>45352</c:v>
                </c:pt>
                <c:pt idx="63">
                  <c:v>45383</c:v>
                </c:pt>
                <c:pt idx="64">
                  <c:v>45413</c:v>
                </c:pt>
                <c:pt idx="65">
                  <c:v>45444</c:v>
                </c:pt>
                <c:pt idx="66">
                  <c:v>45474</c:v>
                </c:pt>
                <c:pt idx="67">
                  <c:v>45505</c:v>
                </c:pt>
                <c:pt idx="68">
                  <c:v>45536</c:v>
                </c:pt>
                <c:pt idx="69">
                  <c:v>45566</c:v>
                </c:pt>
                <c:pt idx="70">
                  <c:v>45597</c:v>
                </c:pt>
                <c:pt idx="71">
                  <c:v>45627</c:v>
                </c:pt>
                <c:pt idx="72">
                  <c:v>45658</c:v>
                </c:pt>
                <c:pt idx="73">
                  <c:v>45689</c:v>
                </c:pt>
                <c:pt idx="74">
                  <c:v>45717</c:v>
                </c:pt>
                <c:pt idx="75">
                  <c:v>45748</c:v>
                </c:pt>
                <c:pt idx="76">
                  <c:v>45778</c:v>
                </c:pt>
                <c:pt idx="77">
                  <c:v>45809</c:v>
                </c:pt>
                <c:pt idx="78">
                  <c:v>45839</c:v>
                </c:pt>
                <c:pt idx="79">
                  <c:v>45870</c:v>
                </c:pt>
                <c:pt idx="80">
                  <c:v>45901</c:v>
                </c:pt>
                <c:pt idx="81">
                  <c:v>45931</c:v>
                </c:pt>
                <c:pt idx="82">
                  <c:v>45962</c:v>
                </c:pt>
                <c:pt idx="83">
                  <c:v>45992</c:v>
                </c:pt>
              </c:numCache>
            </c:numRef>
          </c:cat>
          <c:val>
            <c:numRef>
              <c:f>'17'!$C$29:$C$112</c:f>
              <c:numCache>
                <c:formatCode>0</c:formatCode>
                <c:ptCount val="84"/>
                <c:pt idx="0">
                  <c:v>413.714</c:v>
                </c:pt>
                <c:pt idx="1">
                  <c:v>408.52600000000001</c:v>
                </c:pt>
                <c:pt idx="2">
                  <c:v>414.20699999999999</c:v>
                </c:pt>
                <c:pt idx="3">
                  <c:v>417.38200000000001</c:v>
                </c:pt>
                <c:pt idx="4">
                  <c:v>415.065</c:v>
                </c:pt>
                <c:pt idx="5">
                  <c:v>417.79899999999998</c:v>
                </c:pt>
                <c:pt idx="6">
                  <c:v>424.07499999999999</c:v>
                </c:pt>
                <c:pt idx="7">
                  <c:v>417.29899999999998</c:v>
                </c:pt>
                <c:pt idx="8">
                  <c:v>417.46499999999997</c:v>
                </c:pt>
                <c:pt idx="9">
                  <c:v>426.06700000000001</c:v>
                </c:pt>
                <c:pt idx="10">
                  <c:v>416.62099999999998</c:v>
                </c:pt>
                <c:pt idx="11">
                  <c:v>421.18400000000003</c:v>
                </c:pt>
                <c:pt idx="12">
                  <c:v>413.714</c:v>
                </c:pt>
                <c:pt idx="13">
                  <c:v>408.52600000000001</c:v>
                </c:pt>
                <c:pt idx="14">
                  <c:v>414.20699999999999</c:v>
                </c:pt>
                <c:pt idx="15">
                  <c:v>417.38200000000001</c:v>
                </c:pt>
                <c:pt idx="16">
                  <c:v>415.065</c:v>
                </c:pt>
                <c:pt idx="17">
                  <c:v>417.79899999999998</c:v>
                </c:pt>
                <c:pt idx="18">
                  <c:v>424.07499999999999</c:v>
                </c:pt>
                <c:pt idx="19">
                  <c:v>417.29899999999998</c:v>
                </c:pt>
                <c:pt idx="20">
                  <c:v>417.46499999999997</c:v>
                </c:pt>
                <c:pt idx="21">
                  <c:v>426.06700000000001</c:v>
                </c:pt>
                <c:pt idx="22">
                  <c:v>416.62099999999998</c:v>
                </c:pt>
                <c:pt idx="23">
                  <c:v>421.18400000000003</c:v>
                </c:pt>
                <c:pt idx="24">
                  <c:v>413.714</c:v>
                </c:pt>
                <c:pt idx="25">
                  <c:v>408.52600000000001</c:v>
                </c:pt>
                <c:pt idx="26">
                  <c:v>414.20699999999999</c:v>
                </c:pt>
                <c:pt idx="27">
                  <c:v>417.38200000000001</c:v>
                </c:pt>
                <c:pt idx="28">
                  <c:v>415.065</c:v>
                </c:pt>
                <c:pt idx="29">
                  <c:v>417.79899999999998</c:v>
                </c:pt>
                <c:pt idx="30">
                  <c:v>424.07499999999999</c:v>
                </c:pt>
                <c:pt idx="31">
                  <c:v>417.29899999999998</c:v>
                </c:pt>
                <c:pt idx="32">
                  <c:v>417.46499999999997</c:v>
                </c:pt>
                <c:pt idx="33">
                  <c:v>426.06700000000001</c:v>
                </c:pt>
                <c:pt idx="34">
                  <c:v>416.62099999999998</c:v>
                </c:pt>
                <c:pt idx="35">
                  <c:v>421.18400000000003</c:v>
                </c:pt>
                <c:pt idx="36">
                  <c:v>413.714</c:v>
                </c:pt>
                <c:pt idx="37">
                  <c:v>408.52600000000001</c:v>
                </c:pt>
                <c:pt idx="38">
                  <c:v>414.20699999999999</c:v>
                </c:pt>
                <c:pt idx="39">
                  <c:v>417.38200000000001</c:v>
                </c:pt>
                <c:pt idx="40">
                  <c:v>415.065</c:v>
                </c:pt>
                <c:pt idx="41">
                  <c:v>417.79899999999998</c:v>
                </c:pt>
                <c:pt idx="42">
                  <c:v>424.07499999999999</c:v>
                </c:pt>
                <c:pt idx="43">
                  <c:v>417.29899999999998</c:v>
                </c:pt>
                <c:pt idx="44">
                  <c:v>417.46499999999997</c:v>
                </c:pt>
                <c:pt idx="45">
                  <c:v>426.06700000000001</c:v>
                </c:pt>
                <c:pt idx="46">
                  <c:v>416.62099999999998</c:v>
                </c:pt>
                <c:pt idx="47">
                  <c:v>421.18400000000003</c:v>
                </c:pt>
                <c:pt idx="48">
                  <c:v>413.714</c:v>
                </c:pt>
                <c:pt idx="49">
                  <c:v>408.52600000000001</c:v>
                </c:pt>
                <c:pt idx="50">
                  <c:v>414.20699999999999</c:v>
                </c:pt>
                <c:pt idx="51">
                  <c:v>417.38200000000001</c:v>
                </c:pt>
                <c:pt idx="52">
                  <c:v>415.065</c:v>
                </c:pt>
                <c:pt idx="53">
                  <c:v>417.79899999999998</c:v>
                </c:pt>
                <c:pt idx="54">
                  <c:v>424.07499999999999</c:v>
                </c:pt>
                <c:pt idx="55">
                  <c:v>417.29899999999998</c:v>
                </c:pt>
                <c:pt idx="56">
                  <c:v>417.46499999999997</c:v>
                </c:pt>
                <c:pt idx="57">
                  <c:v>426.06700000000001</c:v>
                </c:pt>
                <c:pt idx="58">
                  <c:v>416.62099999999998</c:v>
                </c:pt>
                <c:pt idx="59">
                  <c:v>421.18400000000003</c:v>
                </c:pt>
                <c:pt idx="60">
                  <c:v>413.714</c:v>
                </c:pt>
                <c:pt idx="61">
                  <c:v>408.52600000000001</c:v>
                </c:pt>
                <c:pt idx="62">
                  <c:v>414.20699999999999</c:v>
                </c:pt>
                <c:pt idx="63">
                  <c:v>417.38200000000001</c:v>
                </c:pt>
                <c:pt idx="64">
                  <c:v>415.065</c:v>
                </c:pt>
                <c:pt idx="65">
                  <c:v>417.79899999999998</c:v>
                </c:pt>
                <c:pt idx="66">
                  <c:v>424.07499999999999</c:v>
                </c:pt>
                <c:pt idx="67">
                  <c:v>417.29899999999998</c:v>
                </c:pt>
                <c:pt idx="68">
                  <c:v>417.46499999999997</c:v>
                </c:pt>
                <c:pt idx="69">
                  <c:v>426.06700000000001</c:v>
                </c:pt>
                <c:pt idx="70">
                  <c:v>416.62099999999998</c:v>
                </c:pt>
                <c:pt idx="71">
                  <c:v>421.18400000000003</c:v>
                </c:pt>
                <c:pt idx="72">
                  <c:v>413.714</c:v>
                </c:pt>
                <c:pt idx="73">
                  <c:v>408.52600000000001</c:v>
                </c:pt>
                <c:pt idx="74">
                  <c:v>414.20699999999999</c:v>
                </c:pt>
                <c:pt idx="75">
                  <c:v>417.38200000000001</c:v>
                </c:pt>
                <c:pt idx="76">
                  <c:v>415.065</c:v>
                </c:pt>
                <c:pt idx="77">
                  <c:v>417.79899999999998</c:v>
                </c:pt>
                <c:pt idx="78">
                  <c:v>424.07499999999999</c:v>
                </c:pt>
                <c:pt idx="79">
                  <c:v>417.29899999999998</c:v>
                </c:pt>
                <c:pt idx="80">
                  <c:v>417.46499999999997</c:v>
                </c:pt>
                <c:pt idx="81">
                  <c:v>426.06700000000001</c:v>
                </c:pt>
                <c:pt idx="82">
                  <c:v>416.62099999999998</c:v>
                </c:pt>
                <c:pt idx="83">
                  <c:v>421.18400000000003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49-4CC4-B4FF-F58D2956C582}"/>
            </c:ext>
          </c:extLst>
        </c:ser>
        <c:ser>
          <c:idx val="2"/>
          <c:order val="2"/>
          <c:tx>
            <c:v>Normal range</c:v>
          </c:tx>
          <c:spPr>
            <a:solidFill>
              <a:schemeClr val="bg2">
                <a:lumMod val="20000"/>
                <a:lumOff val="80000"/>
                <a:alpha val="80000"/>
              </a:schemeClr>
            </a:solidFill>
            <a:ln>
              <a:noFill/>
            </a:ln>
          </c:spPr>
          <c:cat>
            <c:numRef>
              <c:f>'17'!$A$29:$A$112</c:f>
              <c:numCache>
                <c:formatCode>mmm\ yyyy</c:formatCode>
                <c:ptCount val="84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  <c:pt idx="58">
                  <c:v>45231</c:v>
                </c:pt>
                <c:pt idx="59">
                  <c:v>45261</c:v>
                </c:pt>
                <c:pt idx="60">
                  <c:v>45292</c:v>
                </c:pt>
                <c:pt idx="61">
                  <c:v>45323</c:v>
                </c:pt>
                <c:pt idx="62">
                  <c:v>45352</c:v>
                </c:pt>
                <c:pt idx="63">
                  <c:v>45383</c:v>
                </c:pt>
                <c:pt idx="64">
                  <c:v>45413</c:v>
                </c:pt>
                <c:pt idx="65">
                  <c:v>45444</c:v>
                </c:pt>
                <c:pt idx="66">
                  <c:v>45474</c:v>
                </c:pt>
                <c:pt idx="67">
                  <c:v>45505</c:v>
                </c:pt>
                <c:pt idx="68">
                  <c:v>45536</c:v>
                </c:pt>
                <c:pt idx="69">
                  <c:v>45566</c:v>
                </c:pt>
                <c:pt idx="70">
                  <c:v>45597</c:v>
                </c:pt>
                <c:pt idx="71">
                  <c:v>45627</c:v>
                </c:pt>
                <c:pt idx="72">
                  <c:v>45658</c:v>
                </c:pt>
                <c:pt idx="73">
                  <c:v>45689</c:v>
                </c:pt>
                <c:pt idx="74">
                  <c:v>45717</c:v>
                </c:pt>
                <c:pt idx="75">
                  <c:v>45748</c:v>
                </c:pt>
                <c:pt idx="76">
                  <c:v>45778</c:v>
                </c:pt>
                <c:pt idx="77">
                  <c:v>45809</c:v>
                </c:pt>
                <c:pt idx="78">
                  <c:v>45839</c:v>
                </c:pt>
                <c:pt idx="79">
                  <c:v>45870</c:v>
                </c:pt>
                <c:pt idx="80">
                  <c:v>45901</c:v>
                </c:pt>
                <c:pt idx="81">
                  <c:v>45931</c:v>
                </c:pt>
                <c:pt idx="82">
                  <c:v>45962</c:v>
                </c:pt>
                <c:pt idx="83">
                  <c:v>45992</c:v>
                </c:pt>
              </c:numCache>
            </c:numRef>
          </c:cat>
          <c:val>
            <c:numRef>
              <c:f>'17'!$E$29:$E$112</c:f>
              <c:numCache>
                <c:formatCode>0</c:formatCode>
                <c:ptCount val="84"/>
                <c:pt idx="0">
                  <c:v>62.555000000000007</c:v>
                </c:pt>
                <c:pt idx="1">
                  <c:v>85.349999999999966</c:v>
                </c:pt>
                <c:pt idx="2">
                  <c:v>88.257000000000005</c:v>
                </c:pt>
                <c:pt idx="3">
                  <c:v>111.65299999999996</c:v>
                </c:pt>
                <c:pt idx="4">
                  <c:v>106.52799999999996</c:v>
                </c:pt>
                <c:pt idx="5">
                  <c:v>114.85800000000006</c:v>
                </c:pt>
                <c:pt idx="6">
                  <c:v>96.049000000000035</c:v>
                </c:pt>
                <c:pt idx="7">
                  <c:v>87.100000000000023</c:v>
                </c:pt>
                <c:pt idx="8">
                  <c:v>80.259000000000015</c:v>
                </c:pt>
                <c:pt idx="9">
                  <c:v>67.855000000000018</c:v>
                </c:pt>
                <c:pt idx="10">
                  <c:v>84.131000000000029</c:v>
                </c:pt>
                <c:pt idx="11">
                  <c:v>64.286999999999978</c:v>
                </c:pt>
                <c:pt idx="12">
                  <c:v>62.555000000000007</c:v>
                </c:pt>
                <c:pt idx="13">
                  <c:v>85.349999999999966</c:v>
                </c:pt>
                <c:pt idx="14">
                  <c:v>88.257000000000005</c:v>
                </c:pt>
                <c:pt idx="15">
                  <c:v>111.65299999999996</c:v>
                </c:pt>
                <c:pt idx="16">
                  <c:v>106.52799999999996</c:v>
                </c:pt>
                <c:pt idx="17">
                  <c:v>114.85800000000006</c:v>
                </c:pt>
                <c:pt idx="18">
                  <c:v>96.049000000000035</c:v>
                </c:pt>
                <c:pt idx="19">
                  <c:v>87.100000000000023</c:v>
                </c:pt>
                <c:pt idx="20">
                  <c:v>80.259000000000015</c:v>
                </c:pt>
                <c:pt idx="21">
                  <c:v>67.855000000000018</c:v>
                </c:pt>
                <c:pt idx="22">
                  <c:v>84.131000000000029</c:v>
                </c:pt>
                <c:pt idx="23">
                  <c:v>64.286999999999978</c:v>
                </c:pt>
                <c:pt idx="24">
                  <c:v>62.555000000000007</c:v>
                </c:pt>
                <c:pt idx="25">
                  <c:v>85.349999999999966</c:v>
                </c:pt>
                <c:pt idx="26">
                  <c:v>88.257000000000005</c:v>
                </c:pt>
                <c:pt idx="27">
                  <c:v>111.65299999999996</c:v>
                </c:pt>
                <c:pt idx="28">
                  <c:v>106.52799999999996</c:v>
                </c:pt>
                <c:pt idx="29">
                  <c:v>114.85800000000006</c:v>
                </c:pt>
                <c:pt idx="30">
                  <c:v>96.049000000000035</c:v>
                </c:pt>
                <c:pt idx="31">
                  <c:v>87.100000000000023</c:v>
                </c:pt>
                <c:pt idx="32">
                  <c:v>80.259000000000015</c:v>
                </c:pt>
                <c:pt idx="33">
                  <c:v>67.855000000000018</c:v>
                </c:pt>
                <c:pt idx="34">
                  <c:v>84.131000000000029</c:v>
                </c:pt>
                <c:pt idx="35">
                  <c:v>64.286999999999978</c:v>
                </c:pt>
                <c:pt idx="36">
                  <c:v>62.555000000000007</c:v>
                </c:pt>
                <c:pt idx="37">
                  <c:v>85.349999999999966</c:v>
                </c:pt>
                <c:pt idx="38">
                  <c:v>88.257000000000005</c:v>
                </c:pt>
                <c:pt idx="39">
                  <c:v>111.65299999999996</c:v>
                </c:pt>
                <c:pt idx="40">
                  <c:v>106.52799999999996</c:v>
                </c:pt>
                <c:pt idx="41">
                  <c:v>114.85800000000006</c:v>
                </c:pt>
                <c:pt idx="42">
                  <c:v>96.049000000000035</c:v>
                </c:pt>
                <c:pt idx="43">
                  <c:v>87.100000000000023</c:v>
                </c:pt>
                <c:pt idx="44">
                  <c:v>80.259000000000015</c:v>
                </c:pt>
                <c:pt idx="45">
                  <c:v>67.855000000000018</c:v>
                </c:pt>
                <c:pt idx="46">
                  <c:v>84.131000000000029</c:v>
                </c:pt>
                <c:pt idx="47">
                  <c:v>64.286999999999978</c:v>
                </c:pt>
                <c:pt idx="48">
                  <c:v>62.555000000000007</c:v>
                </c:pt>
                <c:pt idx="49">
                  <c:v>85.349999999999966</c:v>
                </c:pt>
                <c:pt idx="50">
                  <c:v>88.257000000000005</c:v>
                </c:pt>
                <c:pt idx="51">
                  <c:v>111.65299999999996</c:v>
                </c:pt>
                <c:pt idx="52">
                  <c:v>106.52799999999996</c:v>
                </c:pt>
                <c:pt idx="53">
                  <c:v>114.85800000000006</c:v>
                </c:pt>
                <c:pt idx="54">
                  <c:v>96.049000000000035</c:v>
                </c:pt>
                <c:pt idx="55">
                  <c:v>87.100000000000023</c:v>
                </c:pt>
                <c:pt idx="56">
                  <c:v>80.259000000000015</c:v>
                </c:pt>
                <c:pt idx="57">
                  <c:v>67.855000000000018</c:v>
                </c:pt>
                <c:pt idx="58">
                  <c:v>84.131000000000029</c:v>
                </c:pt>
                <c:pt idx="59">
                  <c:v>64.286999999999978</c:v>
                </c:pt>
                <c:pt idx="60">
                  <c:v>62.555000000000007</c:v>
                </c:pt>
                <c:pt idx="61">
                  <c:v>85.349999999999966</c:v>
                </c:pt>
                <c:pt idx="62">
                  <c:v>88.257000000000005</c:v>
                </c:pt>
                <c:pt idx="63">
                  <c:v>111.65299999999996</c:v>
                </c:pt>
                <c:pt idx="64">
                  <c:v>106.52799999999996</c:v>
                </c:pt>
                <c:pt idx="65">
                  <c:v>114.85800000000006</c:v>
                </c:pt>
                <c:pt idx="66">
                  <c:v>96.049000000000035</c:v>
                </c:pt>
                <c:pt idx="67">
                  <c:v>87.100000000000023</c:v>
                </c:pt>
                <c:pt idx="68">
                  <c:v>80.259000000000015</c:v>
                </c:pt>
                <c:pt idx="69">
                  <c:v>67.855000000000018</c:v>
                </c:pt>
                <c:pt idx="70">
                  <c:v>84.131000000000029</c:v>
                </c:pt>
                <c:pt idx="71">
                  <c:v>64.286999999999978</c:v>
                </c:pt>
                <c:pt idx="72">
                  <c:v>62.555000000000007</c:v>
                </c:pt>
                <c:pt idx="73">
                  <c:v>85.349999999999966</c:v>
                </c:pt>
                <c:pt idx="74">
                  <c:v>88.257000000000005</c:v>
                </c:pt>
                <c:pt idx="75">
                  <c:v>111.65299999999996</c:v>
                </c:pt>
                <c:pt idx="76">
                  <c:v>106.52799999999996</c:v>
                </c:pt>
                <c:pt idx="77">
                  <c:v>114.85800000000006</c:v>
                </c:pt>
                <c:pt idx="78">
                  <c:v>96.049000000000035</c:v>
                </c:pt>
                <c:pt idx="79">
                  <c:v>87.100000000000023</c:v>
                </c:pt>
                <c:pt idx="80">
                  <c:v>80.259000000000015</c:v>
                </c:pt>
                <c:pt idx="81">
                  <c:v>67.855000000000018</c:v>
                </c:pt>
                <c:pt idx="82">
                  <c:v>84.131000000000029</c:v>
                </c:pt>
                <c:pt idx="83">
                  <c:v>64.286999999999978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249-4CC4-B4FF-F58D2956C5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976495264"/>
        <c:axId val="-976497440"/>
      </c:areaChart>
      <c:lineChart>
        <c:grouping val="standard"/>
        <c:varyColors val="0"/>
        <c:ser>
          <c:idx val="0"/>
          <c:order val="0"/>
          <c:tx>
            <c:v>OECD commercial crude oil stocks</c:v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'17'!$A$29:$A$112</c:f>
              <c:numCache>
                <c:formatCode>mmm\ yyyy</c:formatCode>
                <c:ptCount val="84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  <c:pt idx="58">
                  <c:v>45231</c:v>
                </c:pt>
                <c:pt idx="59">
                  <c:v>45261</c:v>
                </c:pt>
                <c:pt idx="60">
                  <c:v>45292</c:v>
                </c:pt>
                <c:pt idx="61">
                  <c:v>45323</c:v>
                </c:pt>
                <c:pt idx="62">
                  <c:v>45352</c:v>
                </c:pt>
                <c:pt idx="63">
                  <c:v>45383</c:v>
                </c:pt>
                <c:pt idx="64">
                  <c:v>45413</c:v>
                </c:pt>
                <c:pt idx="65">
                  <c:v>45444</c:v>
                </c:pt>
                <c:pt idx="66">
                  <c:v>45474</c:v>
                </c:pt>
                <c:pt idx="67">
                  <c:v>45505</c:v>
                </c:pt>
                <c:pt idx="68">
                  <c:v>45536</c:v>
                </c:pt>
                <c:pt idx="69">
                  <c:v>45566</c:v>
                </c:pt>
                <c:pt idx="70">
                  <c:v>45597</c:v>
                </c:pt>
                <c:pt idx="71">
                  <c:v>45627</c:v>
                </c:pt>
                <c:pt idx="72">
                  <c:v>45658</c:v>
                </c:pt>
                <c:pt idx="73">
                  <c:v>45689</c:v>
                </c:pt>
                <c:pt idx="74">
                  <c:v>45717</c:v>
                </c:pt>
                <c:pt idx="75">
                  <c:v>45748</c:v>
                </c:pt>
                <c:pt idx="76">
                  <c:v>45778</c:v>
                </c:pt>
                <c:pt idx="77">
                  <c:v>45809</c:v>
                </c:pt>
                <c:pt idx="78">
                  <c:v>45839</c:v>
                </c:pt>
                <c:pt idx="79">
                  <c:v>45870</c:v>
                </c:pt>
                <c:pt idx="80">
                  <c:v>45901</c:v>
                </c:pt>
                <c:pt idx="81">
                  <c:v>45931</c:v>
                </c:pt>
                <c:pt idx="82">
                  <c:v>45962</c:v>
                </c:pt>
                <c:pt idx="83">
                  <c:v>45992</c:v>
                </c:pt>
              </c:numCache>
            </c:numRef>
          </c:cat>
          <c:val>
            <c:numRef>
              <c:f>'17'!$B$29:$B$112</c:f>
              <c:numCache>
                <c:formatCode>0.0</c:formatCode>
                <c:ptCount val="84"/>
                <c:pt idx="0">
                  <c:v>448.97199999999998</c:v>
                </c:pt>
                <c:pt idx="1">
                  <c:v>451.66</c:v>
                </c:pt>
                <c:pt idx="2">
                  <c:v>458.89</c:v>
                </c:pt>
                <c:pt idx="3">
                  <c:v>469.80200000000002</c:v>
                </c:pt>
                <c:pt idx="4">
                  <c:v>481.125</c:v>
                </c:pt>
                <c:pt idx="5">
                  <c:v>463.44600000000003</c:v>
                </c:pt>
                <c:pt idx="6">
                  <c:v>441.58800000000002</c:v>
                </c:pt>
                <c:pt idx="7">
                  <c:v>430.11799999999999</c:v>
                </c:pt>
                <c:pt idx="8">
                  <c:v>425.61399999999998</c:v>
                </c:pt>
                <c:pt idx="9">
                  <c:v>443.36700000000002</c:v>
                </c:pt>
                <c:pt idx="10">
                  <c:v>445.887</c:v>
                </c:pt>
                <c:pt idx="11">
                  <c:v>432.77199999999999</c:v>
                </c:pt>
                <c:pt idx="12">
                  <c:v>440.25299999999999</c:v>
                </c:pt>
                <c:pt idx="13">
                  <c:v>452.56299999999999</c:v>
                </c:pt>
                <c:pt idx="14">
                  <c:v>483.34100000000001</c:v>
                </c:pt>
                <c:pt idx="15">
                  <c:v>529.03499999999997</c:v>
                </c:pt>
                <c:pt idx="16">
                  <c:v>521.59299999999996</c:v>
                </c:pt>
                <c:pt idx="17">
                  <c:v>532.65700000000004</c:v>
                </c:pt>
                <c:pt idx="18">
                  <c:v>520.12400000000002</c:v>
                </c:pt>
                <c:pt idx="19">
                  <c:v>504.399</c:v>
                </c:pt>
                <c:pt idx="20">
                  <c:v>497.72399999999999</c:v>
                </c:pt>
                <c:pt idx="21">
                  <c:v>493.92200000000003</c:v>
                </c:pt>
                <c:pt idx="22">
                  <c:v>500.75200000000001</c:v>
                </c:pt>
                <c:pt idx="23">
                  <c:v>485.471</c:v>
                </c:pt>
                <c:pt idx="24">
                  <c:v>476.26900000000001</c:v>
                </c:pt>
                <c:pt idx="25">
                  <c:v>493.87599999999998</c:v>
                </c:pt>
                <c:pt idx="26">
                  <c:v>502.464</c:v>
                </c:pt>
                <c:pt idx="27">
                  <c:v>489.15800000000002</c:v>
                </c:pt>
                <c:pt idx="28">
                  <c:v>476.98</c:v>
                </c:pt>
                <c:pt idx="29">
                  <c:v>448.108</c:v>
                </c:pt>
                <c:pt idx="30">
                  <c:v>438.745</c:v>
                </c:pt>
                <c:pt idx="31">
                  <c:v>421.52499999999998</c:v>
                </c:pt>
                <c:pt idx="32">
                  <c:v>420.34300000000002</c:v>
                </c:pt>
                <c:pt idx="33">
                  <c:v>436.58</c:v>
                </c:pt>
                <c:pt idx="34">
                  <c:v>433.387</c:v>
                </c:pt>
                <c:pt idx="35">
                  <c:v>421.18400000000003</c:v>
                </c:pt>
                <c:pt idx="36">
                  <c:v>413.714</c:v>
                </c:pt>
                <c:pt idx="37">
                  <c:v>408.52600000000001</c:v>
                </c:pt>
                <c:pt idx="38">
                  <c:v>414.20699999999999</c:v>
                </c:pt>
                <c:pt idx="39">
                  <c:v>417.38200000000001</c:v>
                </c:pt>
                <c:pt idx="40">
                  <c:v>415.065</c:v>
                </c:pt>
                <c:pt idx="41">
                  <c:v>417.79899999999998</c:v>
                </c:pt>
                <c:pt idx="42">
                  <c:v>424.07499999999999</c:v>
                </c:pt>
                <c:pt idx="43">
                  <c:v>419.78500000000003</c:v>
                </c:pt>
                <c:pt idx="44">
                  <c:v>429</c:v>
                </c:pt>
                <c:pt idx="45">
                  <c:v>439.678</c:v>
                </c:pt>
                <c:pt idx="46">
                  <c:v>416.62099999999998</c:v>
                </c:pt>
                <c:pt idx="47">
                  <c:v>430.10199999999998</c:v>
                </c:pt>
                <c:pt idx="48">
                  <c:v>459.80700000000002</c:v>
                </c:pt>
                <c:pt idx="49">
                  <c:v>472.35700000000003</c:v>
                </c:pt>
                <c:pt idx="50">
                  <c:v>465.43700000000001</c:v>
                </c:pt>
                <c:pt idx="51">
                  <c:v>459.88200000000001</c:v>
                </c:pt>
                <c:pt idx="52">
                  <c:v>460.82</c:v>
                </c:pt>
                <c:pt idx="53">
                  <c:v>454.73399999999998</c:v>
                </c:pt>
                <c:pt idx="54">
                  <c:v>439.786</c:v>
                </c:pt>
                <c:pt idx="55">
                  <c:v>417.29899999999998</c:v>
                </c:pt>
                <c:pt idx="56">
                  <c:v>417.46499999999997</c:v>
                </c:pt>
                <c:pt idx="57">
                  <c:v>426.06700000000001</c:v>
                </c:pt>
                <c:pt idx="58">
                  <c:v>442.13600000000002</c:v>
                </c:pt>
                <c:pt idx="59">
                  <c:v>426.38799999999998</c:v>
                </c:pt>
                <c:pt idx="60">
                  <c:v>427.85700000000003</c:v>
                </c:pt>
                <c:pt idx="61">
                  <c:v>447.92899999999997</c:v>
                </c:pt>
                <c:pt idx="62">
                  <c:v>453.92028570999997</c:v>
                </c:pt>
                <c:pt idx="63">
                  <c:v>461.20596645000001</c:v>
                </c:pt>
                <c:pt idx="64">
                  <c:v>459.4624</c:v>
                </c:pt>
                <c:pt idx="65">
                  <c:v>444.26639999999998</c:v>
                </c:pt>
                <c:pt idx="66">
                  <c:v>434.7835</c:v>
                </c:pt>
                <c:pt idx="67">
                  <c:v>427.0034</c:v>
                </c:pt>
                <c:pt idx="68">
                  <c:v>427.72309999999999</c:v>
                </c:pt>
                <c:pt idx="69">
                  <c:v>441.05079999999998</c:v>
                </c:pt>
                <c:pt idx="70">
                  <c:v>443.6044</c:v>
                </c:pt>
                <c:pt idx="71">
                  <c:v>434.28579999999999</c:v>
                </c:pt>
                <c:pt idx="72">
                  <c:v>444.34050000000002</c:v>
                </c:pt>
                <c:pt idx="73">
                  <c:v>453.04849999999999</c:v>
                </c:pt>
                <c:pt idx="74">
                  <c:v>463.80360000000002</c:v>
                </c:pt>
                <c:pt idx="75">
                  <c:v>468.93669999999997</c:v>
                </c:pt>
                <c:pt idx="76">
                  <c:v>467.98509999999999</c:v>
                </c:pt>
                <c:pt idx="77">
                  <c:v>455.45870000000002</c:v>
                </c:pt>
                <c:pt idx="78">
                  <c:v>447.05880000000002</c:v>
                </c:pt>
                <c:pt idx="79">
                  <c:v>440.12180000000001</c:v>
                </c:pt>
                <c:pt idx="80">
                  <c:v>440.86750000000001</c:v>
                </c:pt>
                <c:pt idx="81">
                  <c:v>455.35500000000002</c:v>
                </c:pt>
                <c:pt idx="82">
                  <c:v>458.28910000000002</c:v>
                </c:pt>
                <c:pt idx="83">
                  <c:v>448.18349999999998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249-4CC4-B4FF-F58D2956C5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76495264"/>
        <c:axId val="-976497440"/>
      </c:lineChart>
      <c:scatterChart>
        <c:scatterStyle val="lineMarker"/>
        <c:varyColors val="0"/>
        <c:ser>
          <c:idx val="3"/>
          <c:order val="3"/>
          <c:tx>
            <c:strRef>
              <c:f>'17'!$B$116</c:f>
              <c:strCache>
                <c:ptCount val="1"/>
                <c:pt idx="0">
                  <c:v>forecast</c:v>
                </c:pt>
              </c:strCache>
            </c:strRef>
          </c:tx>
          <c:spPr>
            <a:ln w="9525" cap="flat">
              <a:solidFill>
                <a:schemeClr val="bg1">
                  <a:lumMod val="65000"/>
                </a:schemeClr>
              </a:solidFill>
              <a:prstDash val="lg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249-4CC4-B4FF-F58D2956C582}"/>
                </c:ext>
              </c:extLst>
            </c:dLbl>
            <c:dLbl>
              <c:idx val="1"/>
              <c:layout>
                <c:manualLayout>
                  <c:x val="2.5346282934145425E-2"/>
                  <c:y val="3.1646399229682105E-2"/>
                </c:manualLayout>
              </c:layout>
              <c:dLblPos val="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249-4CC4-B4FF-F58D2956C58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aseline="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'17'!$A$117:$A$118</c:f>
              <c:numCache>
                <c:formatCode>0</c:formatCode>
                <c:ptCount val="2"/>
                <c:pt idx="0">
                  <c:v>64</c:v>
                </c:pt>
                <c:pt idx="1">
                  <c:v>64</c:v>
                </c:pt>
              </c:numCache>
            </c:numRef>
          </c:xVal>
          <c:yVal>
            <c:numRef>
              <c:f>'17'!$B$117:$B$118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7249-4CC4-B4FF-F58D2956C5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976508864"/>
        <c:axId val="-976496896"/>
      </c:scatterChart>
      <c:dateAx>
        <c:axId val="-976495264"/>
        <c:scaling>
          <c:orientation val="minMax"/>
        </c:scaling>
        <c:delete val="0"/>
        <c:axPos val="b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mmm\ yyyy" sourceLinked="0"/>
        <c:majorTickMark val="cross"/>
        <c:minorTickMark val="none"/>
        <c:tickLblPos val="nextTo"/>
        <c:spPr>
          <a:ln>
            <a:solidFill>
              <a:schemeClr val="tx1"/>
            </a:solidFill>
          </a:ln>
        </c:spPr>
        <c:crossAx val="-976497440"/>
        <c:crosses val="autoZero"/>
        <c:auto val="0"/>
        <c:lblOffset val="100"/>
        <c:baseTimeUnit val="months"/>
        <c:majorUnit val="12"/>
        <c:majorTimeUnit val="months"/>
        <c:minorUnit val="1"/>
        <c:minorTimeUnit val="months"/>
      </c:dateAx>
      <c:valAx>
        <c:axId val="-976497440"/>
        <c:scaling>
          <c:orientation val="minMax"/>
          <c:max val="600"/>
          <c:min val="275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0" sourceLinked="1"/>
        <c:majorTickMark val="out"/>
        <c:minorTickMark val="none"/>
        <c:tickLblPos val="nextTo"/>
        <c:spPr>
          <a:ln>
            <a:noFill/>
          </a:ln>
        </c:spPr>
        <c:crossAx val="-976495264"/>
        <c:crosses val="autoZero"/>
        <c:crossBetween val="between"/>
        <c:majorUnit val="25"/>
      </c:valAx>
      <c:valAx>
        <c:axId val="-976508864"/>
        <c:scaling>
          <c:orientation val="minMax"/>
          <c:max val="84"/>
          <c:min val="0"/>
        </c:scaling>
        <c:delete val="0"/>
        <c:axPos val="t"/>
        <c:numFmt formatCode="0" sourceLinked="1"/>
        <c:majorTickMark val="none"/>
        <c:minorTickMark val="none"/>
        <c:tickLblPos val="none"/>
        <c:spPr>
          <a:ln>
            <a:noFill/>
          </a:ln>
        </c:spPr>
        <c:crossAx val="-976496896"/>
        <c:crosses val="max"/>
        <c:crossBetween val="midCat"/>
      </c:valAx>
      <c:valAx>
        <c:axId val="-976496896"/>
        <c:scaling>
          <c:orientation val="minMax"/>
          <c:max val="1"/>
          <c:min val="0"/>
        </c:scaling>
        <c:delete val="0"/>
        <c:axPos val="r"/>
        <c:numFmt formatCode="General" sourceLinked="1"/>
        <c:majorTickMark val="none"/>
        <c:minorTickMark val="none"/>
        <c:tickLblPos val="none"/>
        <c:spPr>
          <a:ln>
            <a:noFill/>
          </a:ln>
        </c:spPr>
        <c:crossAx val="-976508864"/>
        <c:crosses val="max"/>
        <c:crossBetween val="midCat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000">
          <a:latin typeface="Arial" pitchFamily="34" charset="0"/>
          <a:cs typeface="Arial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 orientation="landscape"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aseline="0"/>
            </a:pPr>
            <a:r>
              <a:rPr lang="en-US" sz="1000" b="1" baseline="0"/>
              <a:t>U.S. gasoline and distillate inventories</a:t>
            </a:r>
          </a:p>
          <a:p>
            <a:pPr algn="l">
              <a:defRPr sz="1000" baseline="0"/>
            </a:pPr>
            <a:r>
              <a:rPr lang="en-US" sz="1000" b="0" baseline="0"/>
              <a:t>million barrels</a:t>
            </a:r>
          </a:p>
        </c:rich>
      </c:tx>
      <c:layout>
        <c:manualLayout>
          <c:xMode val="edge"/>
          <c:yMode val="edge"/>
          <c:x val="2.5127346886517233E-3"/>
          <c:y val="1.974403549206698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2220271246581985E-2"/>
          <c:y val="0.14356054605600338"/>
          <c:w val="0.91840526031807002"/>
          <c:h val="0.68452064793675937"/>
        </c:manualLayout>
      </c:layout>
      <c:areaChart>
        <c:grouping val="stacked"/>
        <c:varyColors val="0"/>
        <c:ser>
          <c:idx val="2"/>
          <c:order val="2"/>
          <c:tx>
            <c:v>Normal range for distillate - low</c:v>
          </c:tx>
          <c:spPr>
            <a:noFill/>
            <a:ln>
              <a:noFill/>
            </a:ln>
          </c:spPr>
          <c:cat>
            <c:numRef>
              <c:f>'18'!$A$28:$A$111</c:f>
              <c:numCache>
                <c:formatCode>mmm\ yyyy</c:formatCode>
                <c:ptCount val="84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  <c:pt idx="58">
                  <c:v>45231</c:v>
                </c:pt>
                <c:pt idx="59">
                  <c:v>45261</c:v>
                </c:pt>
                <c:pt idx="60">
                  <c:v>45292</c:v>
                </c:pt>
                <c:pt idx="61">
                  <c:v>45323</c:v>
                </c:pt>
                <c:pt idx="62">
                  <c:v>45352</c:v>
                </c:pt>
                <c:pt idx="63">
                  <c:v>45383</c:v>
                </c:pt>
                <c:pt idx="64">
                  <c:v>45413</c:v>
                </c:pt>
                <c:pt idx="65">
                  <c:v>45444</c:v>
                </c:pt>
                <c:pt idx="66">
                  <c:v>45474</c:v>
                </c:pt>
                <c:pt idx="67">
                  <c:v>45505</c:v>
                </c:pt>
                <c:pt idx="68">
                  <c:v>45536</c:v>
                </c:pt>
                <c:pt idx="69">
                  <c:v>45566</c:v>
                </c:pt>
                <c:pt idx="70">
                  <c:v>45597</c:v>
                </c:pt>
                <c:pt idx="71">
                  <c:v>45627</c:v>
                </c:pt>
                <c:pt idx="72">
                  <c:v>45658</c:v>
                </c:pt>
                <c:pt idx="73">
                  <c:v>45689</c:v>
                </c:pt>
                <c:pt idx="74">
                  <c:v>45717</c:v>
                </c:pt>
                <c:pt idx="75">
                  <c:v>45748</c:v>
                </c:pt>
                <c:pt idx="76">
                  <c:v>45778</c:v>
                </c:pt>
                <c:pt idx="77">
                  <c:v>45809</c:v>
                </c:pt>
                <c:pt idx="78">
                  <c:v>45839</c:v>
                </c:pt>
                <c:pt idx="79">
                  <c:v>45870</c:v>
                </c:pt>
                <c:pt idx="80">
                  <c:v>45901</c:v>
                </c:pt>
                <c:pt idx="81">
                  <c:v>45931</c:v>
                </c:pt>
                <c:pt idx="82">
                  <c:v>45962</c:v>
                </c:pt>
                <c:pt idx="83">
                  <c:v>45992</c:v>
                </c:pt>
              </c:numCache>
            </c:numRef>
          </c:cat>
          <c:val>
            <c:numRef>
              <c:f>'18'!$E$28:$E$111</c:f>
              <c:numCache>
                <c:formatCode>0.0</c:formatCode>
                <c:ptCount val="84"/>
                <c:pt idx="0">
                  <c:v>123.013195</c:v>
                </c:pt>
                <c:pt idx="1">
                  <c:v>120.609776</c:v>
                </c:pt>
                <c:pt idx="2">
                  <c:v>112.291937</c:v>
                </c:pt>
                <c:pt idx="3">
                  <c:v>106.291242</c:v>
                </c:pt>
                <c:pt idx="4">
                  <c:v>109.712137</c:v>
                </c:pt>
                <c:pt idx="5">
                  <c:v>111.329024</c:v>
                </c:pt>
                <c:pt idx="6">
                  <c:v>112.59147400000001</c:v>
                </c:pt>
                <c:pt idx="7">
                  <c:v>113.121844</c:v>
                </c:pt>
                <c:pt idx="8">
                  <c:v>110.53083700000001</c:v>
                </c:pt>
                <c:pt idx="9">
                  <c:v>110.433171</c:v>
                </c:pt>
                <c:pt idx="10">
                  <c:v>113.782725</c:v>
                </c:pt>
                <c:pt idx="11">
                  <c:v>118.89921</c:v>
                </c:pt>
                <c:pt idx="12">
                  <c:v>123.013195</c:v>
                </c:pt>
                <c:pt idx="13">
                  <c:v>120.609776</c:v>
                </c:pt>
                <c:pt idx="14">
                  <c:v>112.291937</c:v>
                </c:pt>
                <c:pt idx="15">
                  <c:v>106.291242</c:v>
                </c:pt>
                <c:pt idx="16">
                  <c:v>109.712137</c:v>
                </c:pt>
                <c:pt idx="17">
                  <c:v>111.329024</c:v>
                </c:pt>
                <c:pt idx="18">
                  <c:v>112.59147400000001</c:v>
                </c:pt>
                <c:pt idx="19">
                  <c:v>113.121844</c:v>
                </c:pt>
                <c:pt idx="20">
                  <c:v>110.53083700000001</c:v>
                </c:pt>
                <c:pt idx="21">
                  <c:v>110.433171</c:v>
                </c:pt>
                <c:pt idx="22">
                  <c:v>113.782725</c:v>
                </c:pt>
                <c:pt idx="23">
                  <c:v>118.89921</c:v>
                </c:pt>
                <c:pt idx="24">
                  <c:v>123.013195</c:v>
                </c:pt>
                <c:pt idx="25">
                  <c:v>120.609776</c:v>
                </c:pt>
                <c:pt idx="26">
                  <c:v>112.291937</c:v>
                </c:pt>
                <c:pt idx="27">
                  <c:v>106.291242</c:v>
                </c:pt>
                <c:pt idx="28">
                  <c:v>109.712137</c:v>
                </c:pt>
                <c:pt idx="29">
                  <c:v>111.329024</c:v>
                </c:pt>
                <c:pt idx="30">
                  <c:v>112.59147400000001</c:v>
                </c:pt>
                <c:pt idx="31">
                  <c:v>113.121844</c:v>
                </c:pt>
                <c:pt idx="32">
                  <c:v>110.53083700000001</c:v>
                </c:pt>
                <c:pt idx="33">
                  <c:v>110.433171</c:v>
                </c:pt>
                <c:pt idx="34">
                  <c:v>113.782725</c:v>
                </c:pt>
                <c:pt idx="35">
                  <c:v>118.89921</c:v>
                </c:pt>
                <c:pt idx="36">
                  <c:v>123.013195</c:v>
                </c:pt>
                <c:pt idx="37">
                  <c:v>120.609776</c:v>
                </c:pt>
                <c:pt idx="38">
                  <c:v>112.291937</c:v>
                </c:pt>
                <c:pt idx="39">
                  <c:v>106.291242</c:v>
                </c:pt>
                <c:pt idx="40">
                  <c:v>109.712137</c:v>
                </c:pt>
                <c:pt idx="41">
                  <c:v>111.329024</c:v>
                </c:pt>
                <c:pt idx="42">
                  <c:v>112.59147400000001</c:v>
                </c:pt>
                <c:pt idx="43">
                  <c:v>113.121844</c:v>
                </c:pt>
                <c:pt idx="44">
                  <c:v>110.53083700000001</c:v>
                </c:pt>
                <c:pt idx="45">
                  <c:v>110.433171</c:v>
                </c:pt>
                <c:pt idx="46">
                  <c:v>113.782725</c:v>
                </c:pt>
                <c:pt idx="47">
                  <c:v>118.89921</c:v>
                </c:pt>
                <c:pt idx="48">
                  <c:v>123.013195</c:v>
                </c:pt>
                <c:pt idx="49">
                  <c:v>120.609776</c:v>
                </c:pt>
                <c:pt idx="50">
                  <c:v>112.291937</c:v>
                </c:pt>
                <c:pt idx="51">
                  <c:v>106.291242</c:v>
                </c:pt>
                <c:pt idx="52">
                  <c:v>109.712137</c:v>
                </c:pt>
                <c:pt idx="53">
                  <c:v>111.329024</c:v>
                </c:pt>
                <c:pt idx="54">
                  <c:v>112.59147400000001</c:v>
                </c:pt>
                <c:pt idx="55">
                  <c:v>113.121844</c:v>
                </c:pt>
                <c:pt idx="56">
                  <c:v>110.53083700000001</c:v>
                </c:pt>
                <c:pt idx="57">
                  <c:v>110.433171</c:v>
                </c:pt>
                <c:pt idx="58">
                  <c:v>113.782725</c:v>
                </c:pt>
                <c:pt idx="59">
                  <c:v>118.89921</c:v>
                </c:pt>
                <c:pt idx="60">
                  <c:v>123.013195</c:v>
                </c:pt>
                <c:pt idx="61">
                  <c:v>120.609776</c:v>
                </c:pt>
                <c:pt idx="62">
                  <c:v>112.291937</c:v>
                </c:pt>
                <c:pt idx="63">
                  <c:v>106.291242</c:v>
                </c:pt>
                <c:pt idx="64">
                  <c:v>109.712137</c:v>
                </c:pt>
                <c:pt idx="65">
                  <c:v>111.329024</c:v>
                </c:pt>
                <c:pt idx="66">
                  <c:v>112.59147400000001</c:v>
                </c:pt>
                <c:pt idx="67">
                  <c:v>113.121844</c:v>
                </c:pt>
                <c:pt idx="68">
                  <c:v>110.53083700000001</c:v>
                </c:pt>
                <c:pt idx="69">
                  <c:v>110.433171</c:v>
                </c:pt>
                <c:pt idx="70">
                  <c:v>113.782725</c:v>
                </c:pt>
                <c:pt idx="71">
                  <c:v>118.89921</c:v>
                </c:pt>
                <c:pt idx="72">
                  <c:v>123.013195</c:v>
                </c:pt>
                <c:pt idx="73">
                  <c:v>120.609776</c:v>
                </c:pt>
                <c:pt idx="74">
                  <c:v>112.291937</c:v>
                </c:pt>
                <c:pt idx="75">
                  <c:v>106.291242</c:v>
                </c:pt>
                <c:pt idx="76">
                  <c:v>109.712137</c:v>
                </c:pt>
                <c:pt idx="77">
                  <c:v>111.329024</c:v>
                </c:pt>
                <c:pt idx="78">
                  <c:v>112.59147400000001</c:v>
                </c:pt>
                <c:pt idx="79">
                  <c:v>113.121844</c:v>
                </c:pt>
                <c:pt idx="80">
                  <c:v>110.53083700000001</c:v>
                </c:pt>
                <c:pt idx="81">
                  <c:v>110.433171</c:v>
                </c:pt>
                <c:pt idx="82">
                  <c:v>113.782725</c:v>
                </c:pt>
                <c:pt idx="83">
                  <c:v>118.89921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8E-4531-8EB4-525E4893959F}"/>
            </c:ext>
          </c:extLst>
        </c:ser>
        <c:ser>
          <c:idx val="3"/>
          <c:order val="3"/>
          <c:tx>
            <c:v>Normal range for distillate - high</c:v>
          </c:tx>
          <c:spPr>
            <a:solidFill>
              <a:schemeClr val="bg1">
                <a:lumMod val="85000"/>
              </a:schemeClr>
            </a:solidFill>
            <a:ln>
              <a:noFill/>
            </a:ln>
          </c:spPr>
          <c:cat>
            <c:numRef>
              <c:f>'18'!$A$28:$A$111</c:f>
              <c:numCache>
                <c:formatCode>mmm\ yyyy</c:formatCode>
                <c:ptCount val="84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  <c:pt idx="58">
                  <c:v>45231</c:v>
                </c:pt>
                <c:pt idx="59">
                  <c:v>45261</c:v>
                </c:pt>
                <c:pt idx="60">
                  <c:v>45292</c:v>
                </c:pt>
                <c:pt idx="61">
                  <c:v>45323</c:v>
                </c:pt>
                <c:pt idx="62">
                  <c:v>45352</c:v>
                </c:pt>
                <c:pt idx="63">
                  <c:v>45383</c:v>
                </c:pt>
                <c:pt idx="64">
                  <c:v>45413</c:v>
                </c:pt>
                <c:pt idx="65">
                  <c:v>45444</c:v>
                </c:pt>
                <c:pt idx="66">
                  <c:v>45474</c:v>
                </c:pt>
                <c:pt idx="67">
                  <c:v>45505</c:v>
                </c:pt>
                <c:pt idx="68">
                  <c:v>45536</c:v>
                </c:pt>
                <c:pt idx="69">
                  <c:v>45566</c:v>
                </c:pt>
                <c:pt idx="70">
                  <c:v>45597</c:v>
                </c:pt>
                <c:pt idx="71">
                  <c:v>45627</c:v>
                </c:pt>
                <c:pt idx="72">
                  <c:v>45658</c:v>
                </c:pt>
                <c:pt idx="73">
                  <c:v>45689</c:v>
                </c:pt>
                <c:pt idx="74">
                  <c:v>45717</c:v>
                </c:pt>
                <c:pt idx="75">
                  <c:v>45748</c:v>
                </c:pt>
                <c:pt idx="76">
                  <c:v>45778</c:v>
                </c:pt>
                <c:pt idx="77">
                  <c:v>45809</c:v>
                </c:pt>
                <c:pt idx="78">
                  <c:v>45839</c:v>
                </c:pt>
                <c:pt idx="79">
                  <c:v>45870</c:v>
                </c:pt>
                <c:pt idx="80">
                  <c:v>45901</c:v>
                </c:pt>
                <c:pt idx="81">
                  <c:v>45931</c:v>
                </c:pt>
                <c:pt idx="82">
                  <c:v>45962</c:v>
                </c:pt>
                <c:pt idx="83">
                  <c:v>45992</c:v>
                </c:pt>
              </c:numCache>
            </c:numRef>
          </c:cat>
          <c:val>
            <c:numRef>
              <c:f>'18'!$I$28:$I$111</c:f>
              <c:numCache>
                <c:formatCode>0.0</c:formatCode>
                <c:ptCount val="84"/>
                <c:pt idx="0">
                  <c:v>41.044412999999992</c:v>
                </c:pt>
                <c:pt idx="1">
                  <c:v>23.402661000000009</c:v>
                </c:pt>
                <c:pt idx="2">
                  <c:v>33.78659900000001</c:v>
                </c:pt>
                <c:pt idx="3">
                  <c:v>44.630758</c:v>
                </c:pt>
                <c:pt idx="4">
                  <c:v>66.914863000000011</c:v>
                </c:pt>
                <c:pt idx="5">
                  <c:v>65.617975999999999</c:v>
                </c:pt>
                <c:pt idx="6">
                  <c:v>66.208526000000006</c:v>
                </c:pt>
                <c:pt idx="7">
                  <c:v>66.641156000000009</c:v>
                </c:pt>
                <c:pt idx="8">
                  <c:v>61.971163000000004</c:v>
                </c:pt>
                <c:pt idx="9">
                  <c:v>45.801829000000012</c:v>
                </c:pt>
                <c:pt idx="10">
                  <c:v>43.422275000000013</c:v>
                </c:pt>
                <c:pt idx="11">
                  <c:v>42.288789999999992</c:v>
                </c:pt>
                <c:pt idx="12">
                  <c:v>41.044412999999992</c:v>
                </c:pt>
                <c:pt idx="13">
                  <c:v>23.402661000000009</c:v>
                </c:pt>
                <c:pt idx="14">
                  <c:v>33.78659900000001</c:v>
                </c:pt>
                <c:pt idx="15">
                  <c:v>44.630758</c:v>
                </c:pt>
                <c:pt idx="16">
                  <c:v>66.914863000000011</c:v>
                </c:pt>
                <c:pt idx="17">
                  <c:v>65.617975999999999</c:v>
                </c:pt>
                <c:pt idx="18">
                  <c:v>66.208526000000006</c:v>
                </c:pt>
                <c:pt idx="19">
                  <c:v>66.641156000000009</c:v>
                </c:pt>
                <c:pt idx="20">
                  <c:v>61.971163000000004</c:v>
                </c:pt>
                <c:pt idx="21">
                  <c:v>45.801829000000012</c:v>
                </c:pt>
                <c:pt idx="22">
                  <c:v>43.422275000000013</c:v>
                </c:pt>
                <c:pt idx="23">
                  <c:v>42.288789999999992</c:v>
                </c:pt>
                <c:pt idx="24">
                  <c:v>41.044412999999992</c:v>
                </c:pt>
                <c:pt idx="25">
                  <c:v>23.402661000000009</c:v>
                </c:pt>
                <c:pt idx="26">
                  <c:v>33.78659900000001</c:v>
                </c:pt>
                <c:pt idx="27">
                  <c:v>44.630758</c:v>
                </c:pt>
                <c:pt idx="28">
                  <c:v>66.914863000000011</c:v>
                </c:pt>
                <c:pt idx="29">
                  <c:v>65.617975999999999</c:v>
                </c:pt>
                <c:pt idx="30">
                  <c:v>66.208526000000006</c:v>
                </c:pt>
                <c:pt idx="31">
                  <c:v>66.641156000000009</c:v>
                </c:pt>
                <c:pt idx="32">
                  <c:v>61.971163000000004</c:v>
                </c:pt>
                <c:pt idx="33">
                  <c:v>45.801829000000012</c:v>
                </c:pt>
                <c:pt idx="34">
                  <c:v>43.422275000000013</c:v>
                </c:pt>
                <c:pt idx="35">
                  <c:v>42.288789999999992</c:v>
                </c:pt>
                <c:pt idx="36">
                  <c:v>41.044412999999992</c:v>
                </c:pt>
                <c:pt idx="37">
                  <c:v>23.402661000000009</c:v>
                </c:pt>
                <c:pt idx="38">
                  <c:v>33.78659900000001</c:v>
                </c:pt>
                <c:pt idx="39">
                  <c:v>44.630758</c:v>
                </c:pt>
                <c:pt idx="40">
                  <c:v>66.914863000000011</c:v>
                </c:pt>
                <c:pt idx="41">
                  <c:v>65.617975999999999</c:v>
                </c:pt>
                <c:pt idx="42">
                  <c:v>66.208526000000006</c:v>
                </c:pt>
                <c:pt idx="43">
                  <c:v>66.641156000000009</c:v>
                </c:pt>
                <c:pt idx="44">
                  <c:v>61.971163000000004</c:v>
                </c:pt>
                <c:pt idx="45">
                  <c:v>45.801829000000012</c:v>
                </c:pt>
                <c:pt idx="46">
                  <c:v>43.422275000000013</c:v>
                </c:pt>
                <c:pt idx="47">
                  <c:v>42.288789999999992</c:v>
                </c:pt>
                <c:pt idx="48">
                  <c:v>41.044412999999992</c:v>
                </c:pt>
                <c:pt idx="49">
                  <c:v>23.402661000000009</c:v>
                </c:pt>
                <c:pt idx="50">
                  <c:v>33.78659900000001</c:v>
                </c:pt>
                <c:pt idx="51">
                  <c:v>44.630758</c:v>
                </c:pt>
                <c:pt idx="52">
                  <c:v>66.914863000000011</c:v>
                </c:pt>
                <c:pt idx="53">
                  <c:v>65.617975999999999</c:v>
                </c:pt>
                <c:pt idx="54">
                  <c:v>66.208526000000006</c:v>
                </c:pt>
                <c:pt idx="55">
                  <c:v>66.641156000000009</c:v>
                </c:pt>
                <c:pt idx="56">
                  <c:v>61.971163000000004</c:v>
                </c:pt>
                <c:pt idx="57">
                  <c:v>45.801829000000012</c:v>
                </c:pt>
                <c:pt idx="58">
                  <c:v>43.422275000000013</c:v>
                </c:pt>
                <c:pt idx="59">
                  <c:v>42.288789999999992</c:v>
                </c:pt>
                <c:pt idx="60">
                  <c:v>41.044412999999992</c:v>
                </c:pt>
                <c:pt idx="61">
                  <c:v>23.402661000000009</c:v>
                </c:pt>
                <c:pt idx="62">
                  <c:v>33.78659900000001</c:v>
                </c:pt>
                <c:pt idx="63">
                  <c:v>44.630758</c:v>
                </c:pt>
                <c:pt idx="64">
                  <c:v>66.914863000000011</c:v>
                </c:pt>
                <c:pt idx="65">
                  <c:v>65.617975999999999</c:v>
                </c:pt>
                <c:pt idx="66">
                  <c:v>66.208526000000006</c:v>
                </c:pt>
                <c:pt idx="67">
                  <c:v>66.641156000000009</c:v>
                </c:pt>
                <c:pt idx="68">
                  <c:v>61.971163000000004</c:v>
                </c:pt>
                <c:pt idx="69">
                  <c:v>45.801829000000012</c:v>
                </c:pt>
                <c:pt idx="70">
                  <c:v>43.422275000000013</c:v>
                </c:pt>
                <c:pt idx="71">
                  <c:v>42.288789999999992</c:v>
                </c:pt>
                <c:pt idx="72">
                  <c:v>41.044412999999992</c:v>
                </c:pt>
                <c:pt idx="73">
                  <c:v>23.402661000000009</c:v>
                </c:pt>
                <c:pt idx="74">
                  <c:v>33.78659900000001</c:v>
                </c:pt>
                <c:pt idx="75">
                  <c:v>44.630758</c:v>
                </c:pt>
                <c:pt idx="76">
                  <c:v>66.914863000000011</c:v>
                </c:pt>
                <c:pt idx="77">
                  <c:v>65.617975999999999</c:v>
                </c:pt>
                <c:pt idx="78">
                  <c:v>66.208526000000006</c:v>
                </c:pt>
                <c:pt idx="79">
                  <c:v>66.641156000000009</c:v>
                </c:pt>
                <c:pt idx="80">
                  <c:v>61.971163000000004</c:v>
                </c:pt>
                <c:pt idx="81">
                  <c:v>45.801829000000012</c:v>
                </c:pt>
                <c:pt idx="82">
                  <c:v>43.422275000000013</c:v>
                </c:pt>
                <c:pt idx="83">
                  <c:v>42.288789999999992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68E-4531-8EB4-525E4893959F}"/>
            </c:ext>
          </c:extLst>
        </c:ser>
        <c:ser>
          <c:idx val="4"/>
          <c:order val="4"/>
          <c:tx>
            <c:v>Normal range for gasoline - low</c:v>
          </c:tx>
          <c:spPr>
            <a:noFill/>
            <a:ln>
              <a:noFill/>
            </a:ln>
          </c:spPr>
          <c:cat>
            <c:numRef>
              <c:f>'18'!$A$28:$A$111</c:f>
              <c:numCache>
                <c:formatCode>mmm\ yyyy</c:formatCode>
                <c:ptCount val="84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  <c:pt idx="58">
                  <c:v>45231</c:v>
                </c:pt>
                <c:pt idx="59">
                  <c:v>45261</c:v>
                </c:pt>
                <c:pt idx="60">
                  <c:v>45292</c:v>
                </c:pt>
                <c:pt idx="61">
                  <c:v>45323</c:v>
                </c:pt>
                <c:pt idx="62">
                  <c:v>45352</c:v>
                </c:pt>
                <c:pt idx="63">
                  <c:v>45383</c:v>
                </c:pt>
                <c:pt idx="64">
                  <c:v>45413</c:v>
                </c:pt>
                <c:pt idx="65">
                  <c:v>45444</c:v>
                </c:pt>
                <c:pt idx="66">
                  <c:v>45474</c:v>
                </c:pt>
                <c:pt idx="67">
                  <c:v>45505</c:v>
                </c:pt>
                <c:pt idx="68">
                  <c:v>45536</c:v>
                </c:pt>
                <c:pt idx="69">
                  <c:v>45566</c:v>
                </c:pt>
                <c:pt idx="70">
                  <c:v>45597</c:v>
                </c:pt>
                <c:pt idx="71">
                  <c:v>45627</c:v>
                </c:pt>
                <c:pt idx="72">
                  <c:v>45658</c:v>
                </c:pt>
                <c:pt idx="73">
                  <c:v>45689</c:v>
                </c:pt>
                <c:pt idx="74">
                  <c:v>45717</c:v>
                </c:pt>
                <c:pt idx="75">
                  <c:v>45748</c:v>
                </c:pt>
                <c:pt idx="76">
                  <c:v>45778</c:v>
                </c:pt>
                <c:pt idx="77">
                  <c:v>45809</c:v>
                </c:pt>
                <c:pt idx="78">
                  <c:v>45839</c:v>
                </c:pt>
                <c:pt idx="79">
                  <c:v>45870</c:v>
                </c:pt>
                <c:pt idx="80">
                  <c:v>45901</c:v>
                </c:pt>
                <c:pt idx="81">
                  <c:v>45931</c:v>
                </c:pt>
                <c:pt idx="82">
                  <c:v>45962</c:v>
                </c:pt>
                <c:pt idx="83">
                  <c:v>45992</c:v>
                </c:pt>
              </c:numCache>
            </c:numRef>
          </c:cat>
          <c:val>
            <c:numRef>
              <c:f>'18'!$J$28:$J$111</c:f>
              <c:numCache>
                <c:formatCode>0.0</c:formatCode>
                <c:ptCount val="84"/>
                <c:pt idx="0">
                  <c:v>75.648117000000013</c:v>
                </c:pt>
                <c:pt idx="1">
                  <c:v>97.260592000000003</c:v>
                </c:pt>
                <c:pt idx="2">
                  <c:v>79.254090999999988</c:v>
                </c:pt>
                <c:pt idx="3">
                  <c:v>72.669090000000011</c:v>
                </c:pt>
                <c:pt idx="4">
                  <c:v>44.095214999999996</c:v>
                </c:pt>
                <c:pt idx="5">
                  <c:v>44.069289999999995</c:v>
                </c:pt>
                <c:pt idx="6">
                  <c:v>43.249794999999978</c:v>
                </c:pt>
                <c:pt idx="7">
                  <c:v>35.828225000000003</c:v>
                </c:pt>
                <c:pt idx="8">
                  <c:v>37.013711000000001</c:v>
                </c:pt>
                <c:pt idx="9">
                  <c:v>54.209371999999973</c:v>
                </c:pt>
                <c:pt idx="10">
                  <c:v>63.392606999999998</c:v>
                </c:pt>
                <c:pt idx="11">
                  <c:v>63.222154000000018</c:v>
                </c:pt>
                <c:pt idx="12">
                  <c:v>75.648117000000013</c:v>
                </c:pt>
                <c:pt idx="13">
                  <c:v>97.260592000000003</c:v>
                </c:pt>
                <c:pt idx="14">
                  <c:v>79.254090999999988</c:v>
                </c:pt>
                <c:pt idx="15">
                  <c:v>72.669090000000011</c:v>
                </c:pt>
                <c:pt idx="16">
                  <c:v>44.095214999999996</c:v>
                </c:pt>
                <c:pt idx="17">
                  <c:v>44.069289999999995</c:v>
                </c:pt>
                <c:pt idx="18">
                  <c:v>43.249794999999978</c:v>
                </c:pt>
                <c:pt idx="19">
                  <c:v>35.828225000000003</c:v>
                </c:pt>
                <c:pt idx="20">
                  <c:v>37.013711000000001</c:v>
                </c:pt>
                <c:pt idx="21">
                  <c:v>54.209371999999973</c:v>
                </c:pt>
                <c:pt idx="22">
                  <c:v>63.392606999999998</c:v>
                </c:pt>
                <c:pt idx="23">
                  <c:v>63.222154000000018</c:v>
                </c:pt>
                <c:pt idx="24">
                  <c:v>75.648117000000013</c:v>
                </c:pt>
                <c:pt idx="25">
                  <c:v>97.260592000000003</c:v>
                </c:pt>
                <c:pt idx="26">
                  <c:v>79.254090999999988</c:v>
                </c:pt>
                <c:pt idx="27">
                  <c:v>72.669090000000011</c:v>
                </c:pt>
                <c:pt idx="28">
                  <c:v>44.095214999999996</c:v>
                </c:pt>
                <c:pt idx="29">
                  <c:v>44.069289999999995</c:v>
                </c:pt>
                <c:pt idx="30">
                  <c:v>43.249794999999978</c:v>
                </c:pt>
                <c:pt idx="31">
                  <c:v>35.828225000000003</c:v>
                </c:pt>
                <c:pt idx="32">
                  <c:v>37.013711000000001</c:v>
                </c:pt>
                <c:pt idx="33">
                  <c:v>54.209371999999973</c:v>
                </c:pt>
                <c:pt idx="34">
                  <c:v>63.392606999999998</c:v>
                </c:pt>
                <c:pt idx="35">
                  <c:v>63.222154000000018</c:v>
                </c:pt>
                <c:pt idx="36">
                  <c:v>75.648117000000013</c:v>
                </c:pt>
                <c:pt idx="37">
                  <c:v>97.260592000000003</c:v>
                </c:pt>
                <c:pt idx="38">
                  <c:v>79.254090999999988</c:v>
                </c:pt>
                <c:pt idx="39">
                  <c:v>72.669090000000011</c:v>
                </c:pt>
                <c:pt idx="40">
                  <c:v>44.095214999999996</c:v>
                </c:pt>
                <c:pt idx="41">
                  <c:v>44.069289999999995</c:v>
                </c:pt>
                <c:pt idx="42">
                  <c:v>43.249794999999978</c:v>
                </c:pt>
                <c:pt idx="43">
                  <c:v>35.828225000000003</c:v>
                </c:pt>
                <c:pt idx="44">
                  <c:v>37.013711000000001</c:v>
                </c:pt>
                <c:pt idx="45">
                  <c:v>54.209371999999973</c:v>
                </c:pt>
                <c:pt idx="46">
                  <c:v>63.392606999999998</c:v>
                </c:pt>
                <c:pt idx="47">
                  <c:v>63.222154000000018</c:v>
                </c:pt>
                <c:pt idx="48">
                  <c:v>75.648117000000013</c:v>
                </c:pt>
                <c:pt idx="49">
                  <c:v>97.260592000000003</c:v>
                </c:pt>
                <c:pt idx="50">
                  <c:v>79.254090999999988</c:v>
                </c:pt>
                <c:pt idx="51">
                  <c:v>72.669090000000011</c:v>
                </c:pt>
                <c:pt idx="52">
                  <c:v>44.095214999999996</c:v>
                </c:pt>
                <c:pt idx="53">
                  <c:v>44.069289999999995</c:v>
                </c:pt>
                <c:pt idx="54">
                  <c:v>43.249794999999978</c:v>
                </c:pt>
                <c:pt idx="55">
                  <c:v>35.828225000000003</c:v>
                </c:pt>
                <c:pt idx="56">
                  <c:v>37.013711000000001</c:v>
                </c:pt>
                <c:pt idx="57">
                  <c:v>54.209371999999973</c:v>
                </c:pt>
                <c:pt idx="58">
                  <c:v>63.392606999999998</c:v>
                </c:pt>
                <c:pt idx="59">
                  <c:v>63.222154000000018</c:v>
                </c:pt>
                <c:pt idx="60">
                  <c:v>75.648117000000013</c:v>
                </c:pt>
                <c:pt idx="61">
                  <c:v>97.260592000000003</c:v>
                </c:pt>
                <c:pt idx="62">
                  <c:v>79.254090999999988</c:v>
                </c:pt>
                <c:pt idx="63">
                  <c:v>72.669090000000011</c:v>
                </c:pt>
                <c:pt idx="64">
                  <c:v>44.095214999999996</c:v>
                </c:pt>
                <c:pt idx="65">
                  <c:v>44.069289999999995</c:v>
                </c:pt>
                <c:pt idx="66">
                  <c:v>43.249794999999978</c:v>
                </c:pt>
                <c:pt idx="67">
                  <c:v>35.828225000000003</c:v>
                </c:pt>
                <c:pt idx="68">
                  <c:v>37.013711000000001</c:v>
                </c:pt>
                <c:pt idx="69">
                  <c:v>54.209371999999973</c:v>
                </c:pt>
                <c:pt idx="70">
                  <c:v>63.392606999999998</c:v>
                </c:pt>
                <c:pt idx="71">
                  <c:v>63.222154000000018</c:v>
                </c:pt>
                <c:pt idx="72">
                  <c:v>75.648117000000013</c:v>
                </c:pt>
                <c:pt idx="73">
                  <c:v>97.260592000000003</c:v>
                </c:pt>
                <c:pt idx="74">
                  <c:v>79.254090999999988</c:v>
                </c:pt>
                <c:pt idx="75">
                  <c:v>72.669090000000011</c:v>
                </c:pt>
                <c:pt idx="76">
                  <c:v>44.095214999999996</c:v>
                </c:pt>
                <c:pt idx="77">
                  <c:v>44.069289999999995</c:v>
                </c:pt>
                <c:pt idx="78">
                  <c:v>43.249794999999978</c:v>
                </c:pt>
                <c:pt idx="79">
                  <c:v>35.828225000000003</c:v>
                </c:pt>
                <c:pt idx="80">
                  <c:v>37.013711000000001</c:v>
                </c:pt>
                <c:pt idx="81">
                  <c:v>54.209371999999973</c:v>
                </c:pt>
                <c:pt idx="82">
                  <c:v>63.392606999999998</c:v>
                </c:pt>
                <c:pt idx="83">
                  <c:v>63.222154000000018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68E-4531-8EB4-525E4893959F}"/>
            </c:ext>
          </c:extLst>
        </c:ser>
        <c:ser>
          <c:idx val="5"/>
          <c:order val="5"/>
          <c:tx>
            <c:v>Normal range for gasoline - high</c:v>
          </c:tx>
          <c:spPr>
            <a:solidFill>
              <a:schemeClr val="bg1">
                <a:lumMod val="85000"/>
              </a:schemeClr>
            </a:solidFill>
            <a:ln>
              <a:noFill/>
            </a:ln>
          </c:spPr>
          <c:cat>
            <c:numRef>
              <c:f>'18'!$A$28:$A$111</c:f>
              <c:numCache>
                <c:formatCode>mmm\ yyyy</c:formatCode>
                <c:ptCount val="84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  <c:pt idx="58">
                  <c:v>45231</c:v>
                </c:pt>
                <c:pt idx="59">
                  <c:v>45261</c:v>
                </c:pt>
                <c:pt idx="60">
                  <c:v>45292</c:v>
                </c:pt>
                <c:pt idx="61">
                  <c:v>45323</c:v>
                </c:pt>
                <c:pt idx="62">
                  <c:v>45352</c:v>
                </c:pt>
                <c:pt idx="63">
                  <c:v>45383</c:v>
                </c:pt>
                <c:pt idx="64">
                  <c:v>45413</c:v>
                </c:pt>
                <c:pt idx="65">
                  <c:v>45444</c:v>
                </c:pt>
                <c:pt idx="66">
                  <c:v>45474</c:v>
                </c:pt>
                <c:pt idx="67">
                  <c:v>45505</c:v>
                </c:pt>
                <c:pt idx="68">
                  <c:v>45536</c:v>
                </c:pt>
                <c:pt idx="69">
                  <c:v>45566</c:v>
                </c:pt>
                <c:pt idx="70">
                  <c:v>45597</c:v>
                </c:pt>
                <c:pt idx="71">
                  <c:v>45627</c:v>
                </c:pt>
                <c:pt idx="72">
                  <c:v>45658</c:v>
                </c:pt>
                <c:pt idx="73">
                  <c:v>45689</c:v>
                </c:pt>
                <c:pt idx="74">
                  <c:v>45717</c:v>
                </c:pt>
                <c:pt idx="75">
                  <c:v>45748</c:v>
                </c:pt>
                <c:pt idx="76">
                  <c:v>45778</c:v>
                </c:pt>
                <c:pt idx="77">
                  <c:v>45809</c:v>
                </c:pt>
                <c:pt idx="78">
                  <c:v>45839</c:v>
                </c:pt>
                <c:pt idx="79">
                  <c:v>45870</c:v>
                </c:pt>
                <c:pt idx="80">
                  <c:v>45901</c:v>
                </c:pt>
                <c:pt idx="81">
                  <c:v>45931</c:v>
                </c:pt>
                <c:pt idx="82">
                  <c:v>45962</c:v>
                </c:pt>
                <c:pt idx="83">
                  <c:v>45992</c:v>
                </c:pt>
              </c:numCache>
            </c:numRef>
          </c:cat>
          <c:val>
            <c:numRef>
              <c:f>'18'!$K$28:$K$111</c:f>
              <c:numCache>
                <c:formatCode>0.0</c:formatCode>
                <c:ptCount val="84"/>
                <c:pt idx="0">
                  <c:v>26.005275000000012</c:v>
                </c:pt>
                <c:pt idx="1">
                  <c:v>11.817971</c:v>
                </c:pt>
                <c:pt idx="2">
                  <c:v>36.490372999999977</c:v>
                </c:pt>
                <c:pt idx="3">
                  <c:v>34.871910000000014</c:v>
                </c:pt>
                <c:pt idx="4">
                  <c:v>38.229784999999993</c:v>
                </c:pt>
                <c:pt idx="5">
                  <c:v>33.462710000000015</c:v>
                </c:pt>
                <c:pt idx="6">
                  <c:v>28.310205000000025</c:v>
                </c:pt>
                <c:pt idx="7">
                  <c:v>21.942774999999983</c:v>
                </c:pt>
                <c:pt idx="8">
                  <c:v>22.527288999999996</c:v>
                </c:pt>
                <c:pt idx="9">
                  <c:v>17.171495000000021</c:v>
                </c:pt>
                <c:pt idx="10">
                  <c:v>20.632089999999977</c:v>
                </c:pt>
                <c:pt idx="11">
                  <c:v>29.689845999999989</c:v>
                </c:pt>
                <c:pt idx="12">
                  <c:v>26.005275000000012</c:v>
                </c:pt>
                <c:pt idx="13">
                  <c:v>11.817971</c:v>
                </c:pt>
                <c:pt idx="14">
                  <c:v>36.490372999999977</c:v>
                </c:pt>
                <c:pt idx="15">
                  <c:v>34.871910000000014</c:v>
                </c:pt>
                <c:pt idx="16">
                  <c:v>38.229784999999993</c:v>
                </c:pt>
                <c:pt idx="17">
                  <c:v>33.462710000000015</c:v>
                </c:pt>
                <c:pt idx="18">
                  <c:v>28.310205000000025</c:v>
                </c:pt>
                <c:pt idx="19">
                  <c:v>21.942774999999983</c:v>
                </c:pt>
                <c:pt idx="20">
                  <c:v>22.527288999999996</c:v>
                </c:pt>
                <c:pt idx="21">
                  <c:v>17.171495000000021</c:v>
                </c:pt>
                <c:pt idx="22">
                  <c:v>20.632089999999977</c:v>
                </c:pt>
                <c:pt idx="23">
                  <c:v>29.689845999999989</c:v>
                </c:pt>
                <c:pt idx="24">
                  <c:v>26.005275000000012</c:v>
                </c:pt>
                <c:pt idx="25">
                  <c:v>11.817971</c:v>
                </c:pt>
                <c:pt idx="26">
                  <c:v>36.490372999999977</c:v>
                </c:pt>
                <c:pt idx="27">
                  <c:v>34.871910000000014</c:v>
                </c:pt>
                <c:pt idx="28">
                  <c:v>38.229784999999993</c:v>
                </c:pt>
                <c:pt idx="29">
                  <c:v>33.462710000000015</c:v>
                </c:pt>
                <c:pt idx="30">
                  <c:v>28.310205000000025</c:v>
                </c:pt>
                <c:pt idx="31">
                  <c:v>21.942774999999983</c:v>
                </c:pt>
                <c:pt idx="32">
                  <c:v>22.527288999999996</c:v>
                </c:pt>
                <c:pt idx="33">
                  <c:v>17.171495000000021</c:v>
                </c:pt>
                <c:pt idx="34">
                  <c:v>20.632089999999977</c:v>
                </c:pt>
                <c:pt idx="35">
                  <c:v>29.689845999999989</c:v>
                </c:pt>
                <c:pt idx="36">
                  <c:v>26.005275000000012</c:v>
                </c:pt>
                <c:pt idx="37">
                  <c:v>11.817971</c:v>
                </c:pt>
                <c:pt idx="38">
                  <c:v>36.490372999999977</c:v>
                </c:pt>
                <c:pt idx="39">
                  <c:v>34.871910000000014</c:v>
                </c:pt>
                <c:pt idx="40">
                  <c:v>38.229784999999993</c:v>
                </c:pt>
                <c:pt idx="41">
                  <c:v>33.462710000000015</c:v>
                </c:pt>
                <c:pt idx="42">
                  <c:v>28.310205000000025</c:v>
                </c:pt>
                <c:pt idx="43">
                  <c:v>21.942774999999983</c:v>
                </c:pt>
                <c:pt idx="44">
                  <c:v>22.527288999999996</c:v>
                </c:pt>
                <c:pt idx="45">
                  <c:v>17.171495000000021</c:v>
                </c:pt>
                <c:pt idx="46">
                  <c:v>20.632089999999977</c:v>
                </c:pt>
                <c:pt idx="47">
                  <c:v>29.689845999999989</c:v>
                </c:pt>
                <c:pt idx="48">
                  <c:v>26.005275000000012</c:v>
                </c:pt>
                <c:pt idx="49">
                  <c:v>11.817971</c:v>
                </c:pt>
                <c:pt idx="50">
                  <c:v>36.490372999999977</c:v>
                </c:pt>
                <c:pt idx="51">
                  <c:v>34.871910000000014</c:v>
                </c:pt>
                <c:pt idx="52">
                  <c:v>38.229784999999993</c:v>
                </c:pt>
                <c:pt idx="53">
                  <c:v>33.462710000000015</c:v>
                </c:pt>
                <c:pt idx="54">
                  <c:v>28.310205000000025</c:v>
                </c:pt>
                <c:pt idx="55">
                  <c:v>21.942774999999983</c:v>
                </c:pt>
                <c:pt idx="56">
                  <c:v>22.527288999999996</c:v>
                </c:pt>
                <c:pt idx="57">
                  <c:v>17.171495000000021</c:v>
                </c:pt>
                <c:pt idx="58">
                  <c:v>20.632089999999977</c:v>
                </c:pt>
                <c:pt idx="59">
                  <c:v>29.689845999999989</c:v>
                </c:pt>
                <c:pt idx="60">
                  <c:v>26.005275000000012</c:v>
                </c:pt>
                <c:pt idx="61">
                  <c:v>11.817971</c:v>
                </c:pt>
                <c:pt idx="62">
                  <c:v>36.490372999999977</c:v>
                </c:pt>
                <c:pt idx="63">
                  <c:v>34.871910000000014</c:v>
                </c:pt>
                <c:pt idx="64">
                  <c:v>38.229784999999993</c:v>
                </c:pt>
                <c:pt idx="65">
                  <c:v>33.462710000000015</c:v>
                </c:pt>
                <c:pt idx="66">
                  <c:v>28.310205000000025</c:v>
                </c:pt>
                <c:pt idx="67">
                  <c:v>21.942774999999983</c:v>
                </c:pt>
                <c:pt idx="68">
                  <c:v>22.527288999999996</c:v>
                </c:pt>
                <c:pt idx="69">
                  <c:v>17.171495000000021</c:v>
                </c:pt>
                <c:pt idx="70">
                  <c:v>20.632089999999977</c:v>
                </c:pt>
                <c:pt idx="71">
                  <c:v>29.689845999999989</c:v>
                </c:pt>
                <c:pt idx="72">
                  <c:v>26.005275000000012</c:v>
                </c:pt>
                <c:pt idx="73">
                  <c:v>11.817971</c:v>
                </c:pt>
                <c:pt idx="74">
                  <c:v>36.490372999999977</c:v>
                </c:pt>
                <c:pt idx="75">
                  <c:v>34.871910000000014</c:v>
                </c:pt>
                <c:pt idx="76">
                  <c:v>38.229784999999993</c:v>
                </c:pt>
                <c:pt idx="77">
                  <c:v>33.462710000000015</c:v>
                </c:pt>
                <c:pt idx="78">
                  <c:v>28.310205000000025</c:v>
                </c:pt>
                <c:pt idx="79">
                  <c:v>21.942774999999983</c:v>
                </c:pt>
                <c:pt idx="80">
                  <c:v>22.527288999999996</c:v>
                </c:pt>
                <c:pt idx="81">
                  <c:v>17.171495000000021</c:v>
                </c:pt>
                <c:pt idx="82">
                  <c:v>20.632089999999977</c:v>
                </c:pt>
                <c:pt idx="83">
                  <c:v>29.689845999999989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68E-4531-8EB4-525E489395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976503968"/>
        <c:axId val="-976502880"/>
      </c:areaChart>
      <c:lineChart>
        <c:grouping val="standard"/>
        <c:varyColors val="0"/>
        <c:ser>
          <c:idx val="0"/>
          <c:order val="0"/>
          <c:tx>
            <c:v>Distillate inventories</c:v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'18'!$A$28:$A$111</c:f>
              <c:numCache>
                <c:formatCode>mmm\ yyyy</c:formatCode>
                <c:ptCount val="84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  <c:pt idx="58">
                  <c:v>45231</c:v>
                </c:pt>
                <c:pt idx="59">
                  <c:v>45261</c:v>
                </c:pt>
                <c:pt idx="60">
                  <c:v>45292</c:v>
                </c:pt>
                <c:pt idx="61">
                  <c:v>45323</c:v>
                </c:pt>
                <c:pt idx="62">
                  <c:v>45352</c:v>
                </c:pt>
                <c:pt idx="63">
                  <c:v>45383</c:v>
                </c:pt>
                <c:pt idx="64">
                  <c:v>45413</c:v>
                </c:pt>
                <c:pt idx="65">
                  <c:v>45444</c:v>
                </c:pt>
                <c:pt idx="66">
                  <c:v>45474</c:v>
                </c:pt>
                <c:pt idx="67">
                  <c:v>45505</c:v>
                </c:pt>
                <c:pt idx="68">
                  <c:v>45536</c:v>
                </c:pt>
                <c:pt idx="69">
                  <c:v>45566</c:v>
                </c:pt>
                <c:pt idx="70">
                  <c:v>45597</c:v>
                </c:pt>
                <c:pt idx="71">
                  <c:v>45627</c:v>
                </c:pt>
                <c:pt idx="72">
                  <c:v>45658</c:v>
                </c:pt>
                <c:pt idx="73">
                  <c:v>45689</c:v>
                </c:pt>
                <c:pt idx="74">
                  <c:v>45717</c:v>
                </c:pt>
                <c:pt idx="75">
                  <c:v>45748</c:v>
                </c:pt>
                <c:pt idx="76">
                  <c:v>45778</c:v>
                </c:pt>
                <c:pt idx="77">
                  <c:v>45809</c:v>
                </c:pt>
                <c:pt idx="78">
                  <c:v>45839</c:v>
                </c:pt>
                <c:pt idx="79">
                  <c:v>45870</c:v>
                </c:pt>
                <c:pt idx="80">
                  <c:v>45901</c:v>
                </c:pt>
                <c:pt idx="81">
                  <c:v>45931</c:v>
                </c:pt>
                <c:pt idx="82">
                  <c:v>45962</c:v>
                </c:pt>
                <c:pt idx="83">
                  <c:v>45992</c:v>
                </c:pt>
              </c:numCache>
            </c:numRef>
          </c:cat>
          <c:val>
            <c:numRef>
              <c:f>'18'!$B$28:$B$111</c:f>
              <c:numCache>
                <c:formatCode>0.0</c:formatCode>
                <c:ptCount val="84"/>
                <c:pt idx="0">
                  <c:v>140.12899999999999</c:v>
                </c:pt>
                <c:pt idx="1">
                  <c:v>136.32300000000001</c:v>
                </c:pt>
                <c:pt idx="2">
                  <c:v>132.172</c:v>
                </c:pt>
                <c:pt idx="3">
                  <c:v>128.274</c:v>
                </c:pt>
                <c:pt idx="4">
                  <c:v>129.86500000000001</c:v>
                </c:pt>
                <c:pt idx="5">
                  <c:v>131.09399999999999</c:v>
                </c:pt>
                <c:pt idx="6">
                  <c:v>137.67400000000001</c:v>
                </c:pt>
                <c:pt idx="7">
                  <c:v>135.636</c:v>
                </c:pt>
                <c:pt idx="8">
                  <c:v>131.83799999999999</c:v>
                </c:pt>
                <c:pt idx="9">
                  <c:v>120.07299999999999</c:v>
                </c:pt>
                <c:pt idx="10">
                  <c:v>126.221</c:v>
                </c:pt>
                <c:pt idx="11">
                  <c:v>140.083</c:v>
                </c:pt>
                <c:pt idx="12">
                  <c:v>143.19</c:v>
                </c:pt>
                <c:pt idx="13">
                  <c:v>132.91800000000001</c:v>
                </c:pt>
                <c:pt idx="14">
                  <c:v>126.782</c:v>
                </c:pt>
                <c:pt idx="15">
                  <c:v>150.922</c:v>
                </c:pt>
                <c:pt idx="16">
                  <c:v>176.62700000000001</c:v>
                </c:pt>
                <c:pt idx="17">
                  <c:v>176.947</c:v>
                </c:pt>
                <c:pt idx="18">
                  <c:v>178.8</c:v>
                </c:pt>
                <c:pt idx="19">
                  <c:v>179.76300000000001</c:v>
                </c:pt>
                <c:pt idx="20">
                  <c:v>172.50200000000001</c:v>
                </c:pt>
                <c:pt idx="21">
                  <c:v>156.23500000000001</c:v>
                </c:pt>
                <c:pt idx="22">
                  <c:v>157.20500000000001</c:v>
                </c:pt>
                <c:pt idx="23">
                  <c:v>161.18799999999999</c:v>
                </c:pt>
                <c:pt idx="24">
                  <c:v>164.05760799999999</c:v>
                </c:pt>
                <c:pt idx="25">
                  <c:v>144.01243700000001</c:v>
                </c:pt>
                <c:pt idx="26">
                  <c:v>146.07853600000001</c:v>
                </c:pt>
                <c:pt idx="27">
                  <c:v>137.21829700000001</c:v>
                </c:pt>
                <c:pt idx="28">
                  <c:v>139.59954400000001</c:v>
                </c:pt>
                <c:pt idx="29">
                  <c:v>140.132555</c:v>
                </c:pt>
                <c:pt idx="30">
                  <c:v>142.13915600000001</c:v>
                </c:pt>
                <c:pt idx="31">
                  <c:v>137.625441</c:v>
                </c:pt>
                <c:pt idx="32">
                  <c:v>132.095395</c:v>
                </c:pt>
                <c:pt idx="33">
                  <c:v>132.81144399999999</c:v>
                </c:pt>
                <c:pt idx="34">
                  <c:v>131.69239400000001</c:v>
                </c:pt>
                <c:pt idx="35">
                  <c:v>130.03906000000001</c:v>
                </c:pt>
                <c:pt idx="36">
                  <c:v>125.281997</c:v>
                </c:pt>
                <c:pt idx="37">
                  <c:v>120.609776</c:v>
                </c:pt>
                <c:pt idx="38">
                  <c:v>114.65761500000001</c:v>
                </c:pt>
                <c:pt idx="39">
                  <c:v>106.291242</c:v>
                </c:pt>
                <c:pt idx="40">
                  <c:v>109.712137</c:v>
                </c:pt>
                <c:pt idx="41">
                  <c:v>111.329024</c:v>
                </c:pt>
                <c:pt idx="42">
                  <c:v>112.59147400000001</c:v>
                </c:pt>
                <c:pt idx="43">
                  <c:v>113.121844</c:v>
                </c:pt>
                <c:pt idx="44">
                  <c:v>110.53083700000001</c:v>
                </c:pt>
                <c:pt idx="45">
                  <c:v>110.49194900000001</c:v>
                </c:pt>
                <c:pt idx="46">
                  <c:v>120.60104200000001</c:v>
                </c:pt>
                <c:pt idx="47">
                  <c:v>118.89921</c:v>
                </c:pt>
                <c:pt idx="48">
                  <c:v>123.013195</c:v>
                </c:pt>
                <c:pt idx="49">
                  <c:v>124.82069199999999</c:v>
                </c:pt>
                <c:pt idx="50">
                  <c:v>112.291937</c:v>
                </c:pt>
                <c:pt idx="51">
                  <c:v>112.061094</c:v>
                </c:pt>
                <c:pt idx="52">
                  <c:v>113.139951</c:v>
                </c:pt>
                <c:pt idx="53">
                  <c:v>112.598437</c:v>
                </c:pt>
                <c:pt idx="54">
                  <c:v>120.20841900000001</c:v>
                </c:pt>
                <c:pt idx="55">
                  <c:v>116.89025700000001</c:v>
                </c:pt>
                <c:pt idx="56">
                  <c:v>119.169877</c:v>
                </c:pt>
                <c:pt idx="57">
                  <c:v>110.433171</c:v>
                </c:pt>
                <c:pt idx="58">
                  <c:v>113.782725</c:v>
                </c:pt>
                <c:pt idx="59">
                  <c:v>130.71289899999999</c:v>
                </c:pt>
                <c:pt idx="60">
                  <c:v>128.69119499999999</c:v>
                </c:pt>
                <c:pt idx="61">
                  <c:v>117.795738</c:v>
                </c:pt>
                <c:pt idx="62">
                  <c:v>116.78014286</c:v>
                </c:pt>
                <c:pt idx="63">
                  <c:v>114.32988589999999</c:v>
                </c:pt>
                <c:pt idx="64">
                  <c:v>116.4101</c:v>
                </c:pt>
                <c:pt idx="65">
                  <c:v>118.92100000000001</c:v>
                </c:pt>
                <c:pt idx="66">
                  <c:v>121.908</c:v>
                </c:pt>
                <c:pt idx="67">
                  <c:v>121.33459999999999</c:v>
                </c:pt>
                <c:pt idx="68">
                  <c:v>118.57769999999999</c:v>
                </c:pt>
                <c:pt idx="69">
                  <c:v>110.1956</c:v>
                </c:pt>
                <c:pt idx="70">
                  <c:v>115.7594</c:v>
                </c:pt>
                <c:pt idx="71">
                  <c:v>122.0975</c:v>
                </c:pt>
                <c:pt idx="72">
                  <c:v>122.2462</c:v>
                </c:pt>
                <c:pt idx="73">
                  <c:v>115.0568</c:v>
                </c:pt>
                <c:pt idx="74">
                  <c:v>111.9906</c:v>
                </c:pt>
                <c:pt idx="75">
                  <c:v>108.4003</c:v>
                </c:pt>
                <c:pt idx="76">
                  <c:v>113.12560000000001</c:v>
                </c:pt>
                <c:pt idx="77">
                  <c:v>114.64319999999999</c:v>
                </c:pt>
                <c:pt idx="78">
                  <c:v>116.8492</c:v>
                </c:pt>
                <c:pt idx="79">
                  <c:v>117.245</c:v>
                </c:pt>
                <c:pt idx="80">
                  <c:v>114.65479999999999</c:v>
                </c:pt>
                <c:pt idx="81">
                  <c:v>106.7029</c:v>
                </c:pt>
                <c:pt idx="82">
                  <c:v>112.2954</c:v>
                </c:pt>
                <c:pt idx="83">
                  <c:v>115.25449999999999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68E-4531-8EB4-525E4893959F}"/>
            </c:ext>
          </c:extLst>
        </c:ser>
        <c:ser>
          <c:idx val="1"/>
          <c:order val="1"/>
          <c:tx>
            <c:v>Gasoline inventories</c:v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'18'!$A$28:$A$111</c:f>
              <c:numCache>
                <c:formatCode>mmm\ yyyy</c:formatCode>
                <c:ptCount val="84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  <c:pt idx="58">
                  <c:v>45231</c:v>
                </c:pt>
                <c:pt idx="59">
                  <c:v>45261</c:v>
                </c:pt>
                <c:pt idx="60">
                  <c:v>45292</c:v>
                </c:pt>
                <c:pt idx="61">
                  <c:v>45323</c:v>
                </c:pt>
                <c:pt idx="62">
                  <c:v>45352</c:v>
                </c:pt>
                <c:pt idx="63">
                  <c:v>45383</c:v>
                </c:pt>
                <c:pt idx="64">
                  <c:v>45413</c:v>
                </c:pt>
                <c:pt idx="65">
                  <c:v>45444</c:v>
                </c:pt>
                <c:pt idx="66">
                  <c:v>45474</c:v>
                </c:pt>
                <c:pt idx="67">
                  <c:v>45505</c:v>
                </c:pt>
                <c:pt idx="68">
                  <c:v>45536</c:v>
                </c:pt>
                <c:pt idx="69">
                  <c:v>45566</c:v>
                </c:pt>
                <c:pt idx="70">
                  <c:v>45597</c:v>
                </c:pt>
                <c:pt idx="71">
                  <c:v>45627</c:v>
                </c:pt>
                <c:pt idx="72">
                  <c:v>45658</c:v>
                </c:pt>
                <c:pt idx="73">
                  <c:v>45689</c:v>
                </c:pt>
                <c:pt idx="74">
                  <c:v>45717</c:v>
                </c:pt>
                <c:pt idx="75">
                  <c:v>45748</c:v>
                </c:pt>
                <c:pt idx="76">
                  <c:v>45778</c:v>
                </c:pt>
                <c:pt idx="77">
                  <c:v>45809</c:v>
                </c:pt>
                <c:pt idx="78">
                  <c:v>45839</c:v>
                </c:pt>
                <c:pt idx="79">
                  <c:v>45870</c:v>
                </c:pt>
                <c:pt idx="80">
                  <c:v>45901</c:v>
                </c:pt>
                <c:pt idx="81">
                  <c:v>45931</c:v>
                </c:pt>
                <c:pt idx="82">
                  <c:v>45962</c:v>
                </c:pt>
                <c:pt idx="83">
                  <c:v>45992</c:v>
                </c:pt>
              </c:numCache>
            </c:numRef>
          </c:cat>
          <c:val>
            <c:numRef>
              <c:f>'18'!$C$28:$C$111</c:f>
              <c:numCache>
                <c:formatCode>0.0</c:formatCode>
                <c:ptCount val="84"/>
                <c:pt idx="0">
                  <c:v>262.36599999999999</c:v>
                </c:pt>
                <c:pt idx="1">
                  <c:v>252.05799999999999</c:v>
                </c:pt>
                <c:pt idx="2">
                  <c:v>236.55500000000001</c:v>
                </c:pt>
                <c:pt idx="3">
                  <c:v>230.869</c:v>
                </c:pt>
                <c:pt idx="4">
                  <c:v>235.83</c:v>
                </c:pt>
                <c:pt idx="5">
                  <c:v>229.91399999999999</c:v>
                </c:pt>
                <c:pt idx="6">
                  <c:v>235.434</c:v>
                </c:pt>
                <c:pt idx="7">
                  <c:v>230.36199999999999</c:v>
                </c:pt>
                <c:pt idx="8">
                  <c:v>232.04300000000001</c:v>
                </c:pt>
                <c:pt idx="9">
                  <c:v>224.47300000000001</c:v>
                </c:pt>
                <c:pt idx="10">
                  <c:v>233.691</c:v>
                </c:pt>
                <c:pt idx="11">
                  <c:v>254.1</c:v>
                </c:pt>
                <c:pt idx="12">
                  <c:v>265.71100000000001</c:v>
                </c:pt>
                <c:pt idx="13">
                  <c:v>253.09100000000001</c:v>
                </c:pt>
                <c:pt idx="14">
                  <c:v>261.82299999999998</c:v>
                </c:pt>
                <c:pt idx="15">
                  <c:v>258.46300000000002</c:v>
                </c:pt>
                <c:pt idx="16">
                  <c:v>258.952</c:v>
                </c:pt>
                <c:pt idx="17">
                  <c:v>254.47900000000001</c:v>
                </c:pt>
                <c:pt idx="18">
                  <c:v>250.36</c:v>
                </c:pt>
                <c:pt idx="19">
                  <c:v>237.53399999999999</c:v>
                </c:pt>
                <c:pt idx="20">
                  <c:v>227.578</c:v>
                </c:pt>
                <c:pt idx="21">
                  <c:v>227.61586700000001</c:v>
                </c:pt>
                <c:pt idx="22">
                  <c:v>241.22969699999999</c:v>
                </c:pt>
                <c:pt idx="23">
                  <c:v>243.39474899999999</c:v>
                </c:pt>
                <c:pt idx="24">
                  <c:v>255.361605</c:v>
                </c:pt>
                <c:pt idx="25">
                  <c:v>241.27302900000001</c:v>
                </c:pt>
                <c:pt idx="26">
                  <c:v>237.84609399999999</c:v>
                </c:pt>
                <c:pt idx="27">
                  <c:v>238.62245100000001</c:v>
                </c:pt>
                <c:pt idx="28">
                  <c:v>240.175715</c:v>
                </c:pt>
                <c:pt idx="29">
                  <c:v>237.28622200000001</c:v>
                </c:pt>
                <c:pt idx="30">
                  <c:v>230.76469800000001</c:v>
                </c:pt>
                <c:pt idx="31">
                  <c:v>225.55103199999999</c:v>
                </c:pt>
                <c:pt idx="32">
                  <c:v>227.04755800000001</c:v>
                </c:pt>
                <c:pt idx="33">
                  <c:v>216.69639000000001</c:v>
                </c:pt>
                <c:pt idx="34">
                  <c:v>220.59760700000001</c:v>
                </c:pt>
                <c:pt idx="35">
                  <c:v>232.177537</c:v>
                </c:pt>
                <c:pt idx="36">
                  <c:v>251.78143700000001</c:v>
                </c:pt>
                <c:pt idx="37">
                  <c:v>250.26103599999999</c:v>
                </c:pt>
                <c:pt idx="38">
                  <c:v>238.50202100000001</c:v>
                </c:pt>
                <c:pt idx="39">
                  <c:v>230.01925299999999</c:v>
                </c:pt>
                <c:pt idx="40">
                  <c:v>220.72221500000001</c:v>
                </c:pt>
                <c:pt idx="41">
                  <c:v>221.01629</c:v>
                </c:pt>
                <c:pt idx="42">
                  <c:v>225.133026</c:v>
                </c:pt>
                <c:pt idx="43">
                  <c:v>215.59122500000001</c:v>
                </c:pt>
                <c:pt idx="44">
                  <c:v>209.51571100000001</c:v>
                </c:pt>
                <c:pt idx="45">
                  <c:v>210.44437199999999</c:v>
                </c:pt>
                <c:pt idx="46">
                  <c:v>221.35419999999999</c:v>
                </c:pt>
                <c:pt idx="47">
                  <c:v>224.41015400000001</c:v>
                </c:pt>
                <c:pt idx="48">
                  <c:v>239.705725</c:v>
                </c:pt>
                <c:pt idx="49">
                  <c:v>242.29767200000001</c:v>
                </c:pt>
                <c:pt idx="50">
                  <c:v>225.332627</c:v>
                </c:pt>
                <c:pt idx="51">
                  <c:v>223.59109000000001</c:v>
                </c:pt>
                <c:pt idx="52">
                  <c:v>222.11295200000001</c:v>
                </c:pt>
                <c:pt idx="53">
                  <c:v>223.1618</c:v>
                </c:pt>
                <c:pt idx="54">
                  <c:v>222.04979499999999</c:v>
                </c:pt>
                <c:pt idx="55">
                  <c:v>218.90145999999999</c:v>
                </c:pt>
                <c:pt idx="56">
                  <c:v>227.62219899999999</c:v>
                </c:pt>
                <c:pt idx="57">
                  <c:v>218.539658</c:v>
                </c:pt>
                <c:pt idx="58">
                  <c:v>223.60745499999999</c:v>
                </c:pt>
                <c:pt idx="59">
                  <c:v>241.32075699999999</c:v>
                </c:pt>
                <c:pt idx="60">
                  <c:v>252.39195900000001</c:v>
                </c:pt>
                <c:pt idx="61">
                  <c:v>240.21721099999999</c:v>
                </c:pt>
                <c:pt idx="62">
                  <c:v>228.12228571</c:v>
                </c:pt>
                <c:pt idx="63">
                  <c:v>226.10779615000001</c:v>
                </c:pt>
                <c:pt idx="64">
                  <c:v>223.5112</c:v>
                </c:pt>
                <c:pt idx="65">
                  <c:v>221.9768</c:v>
                </c:pt>
                <c:pt idx="66">
                  <c:v>223.14019999999999</c:v>
                </c:pt>
                <c:pt idx="67">
                  <c:v>216.42840000000001</c:v>
                </c:pt>
                <c:pt idx="68">
                  <c:v>216.542</c:v>
                </c:pt>
                <c:pt idx="69">
                  <c:v>212.03100000000001</c:v>
                </c:pt>
                <c:pt idx="70">
                  <c:v>221.34440000000001</c:v>
                </c:pt>
                <c:pt idx="71">
                  <c:v>231.38030000000001</c:v>
                </c:pt>
                <c:pt idx="72">
                  <c:v>245.5001</c:v>
                </c:pt>
                <c:pt idx="73">
                  <c:v>238.2193</c:v>
                </c:pt>
                <c:pt idx="74">
                  <c:v>229.21979999999999</c:v>
                </c:pt>
                <c:pt idx="75">
                  <c:v>227.96100000000001</c:v>
                </c:pt>
                <c:pt idx="76">
                  <c:v>227.42699999999999</c:v>
                </c:pt>
                <c:pt idx="77">
                  <c:v>225.3587</c:v>
                </c:pt>
                <c:pt idx="78">
                  <c:v>224.37649999999999</c:v>
                </c:pt>
                <c:pt idx="79">
                  <c:v>217.76900000000001</c:v>
                </c:pt>
                <c:pt idx="80">
                  <c:v>217.29130000000001</c:v>
                </c:pt>
                <c:pt idx="81">
                  <c:v>211.13650000000001</c:v>
                </c:pt>
                <c:pt idx="82">
                  <c:v>218.0899</c:v>
                </c:pt>
                <c:pt idx="83">
                  <c:v>229.83670000000001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68E-4531-8EB4-525E489395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76503968"/>
        <c:axId val="-976502880"/>
      </c:lineChart>
      <c:scatterChart>
        <c:scatterStyle val="lineMarker"/>
        <c:varyColors val="0"/>
        <c:ser>
          <c:idx val="6"/>
          <c:order val="6"/>
          <c:tx>
            <c:v>Forecast</c:v>
          </c:tx>
          <c:spPr>
            <a:ln w="9525" cap="flat">
              <a:solidFill>
                <a:schemeClr val="bg1">
                  <a:lumMod val="65000"/>
                </a:schemeClr>
              </a:solidFill>
              <a:prstDash val="lg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68E-4531-8EB4-525E4893959F}"/>
                </c:ext>
              </c:extLst>
            </c:dLbl>
            <c:dLbl>
              <c:idx val="1"/>
              <c:layout>
                <c:manualLayout>
                  <c:x val="3.6537445014495136E-2"/>
                  <c:y val="2.8795601733215302E-2"/>
                </c:manualLayout>
              </c:layout>
              <c:tx>
                <c:rich>
                  <a:bodyPr/>
                  <a:lstStyle/>
                  <a:p>
                    <a:r>
                      <a:rPr lang="en-US" sz="900" baseline="0"/>
                      <a:t>forecast</a:t>
                    </a:r>
                  </a:p>
                </c:rich>
              </c:tx>
              <c:dLblPos val="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7-368E-4531-8EB4-525E4893959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aseline="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xVal>
            <c:numRef>
              <c:f>'18'!$A$116:$A$117</c:f>
              <c:numCache>
                <c:formatCode>General</c:formatCode>
                <c:ptCount val="2"/>
                <c:pt idx="0">
                  <c:v>64</c:v>
                </c:pt>
                <c:pt idx="1">
                  <c:v>64</c:v>
                </c:pt>
              </c:numCache>
            </c:numRef>
          </c:xVal>
          <c:yVal>
            <c:numRef>
              <c:f>'18'!$B$116:$B$117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368E-4531-8EB4-525E489395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976505600"/>
        <c:axId val="-976506688"/>
      </c:scatterChart>
      <c:dateAx>
        <c:axId val="-976503968"/>
        <c:scaling>
          <c:orientation val="minMax"/>
        </c:scaling>
        <c:delete val="0"/>
        <c:axPos val="b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mmm\ yyyy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-976502880"/>
        <c:crosses val="autoZero"/>
        <c:auto val="0"/>
        <c:lblOffset val="100"/>
        <c:baseTimeUnit val="months"/>
        <c:majorUnit val="12"/>
        <c:majorTimeUnit val="months"/>
        <c:minorUnit val="1"/>
        <c:minorTimeUnit val="months"/>
      </c:dateAx>
      <c:valAx>
        <c:axId val="-976502880"/>
        <c:scaling>
          <c:orientation val="minMax"/>
          <c:max val="280"/>
          <c:min val="80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0" sourceLinked="0"/>
        <c:majorTickMark val="out"/>
        <c:minorTickMark val="none"/>
        <c:tickLblPos val="nextTo"/>
        <c:spPr>
          <a:ln>
            <a:noFill/>
          </a:ln>
        </c:spPr>
        <c:crossAx val="-976503968"/>
        <c:crosses val="autoZero"/>
        <c:crossBetween val="between"/>
        <c:majorUnit val="20"/>
      </c:valAx>
      <c:valAx>
        <c:axId val="-976505600"/>
        <c:scaling>
          <c:orientation val="minMax"/>
          <c:max val="84"/>
          <c:min val="0"/>
        </c:scaling>
        <c:delete val="0"/>
        <c:axPos val="t"/>
        <c:numFmt formatCode="General" sourceLinked="1"/>
        <c:majorTickMark val="none"/>
        <c:minorTickMark val="none"/>
        <c:tickLblPos val="none"/>
        <c:spPr>
          <a:ln>
            <a:noFill/>
          </a:ln>
        </c:spPr>
        <c:crossAx val="-976506688"/>
        <c:crosses val="max"/>
        <c:crossBetween val="midCat"/>
      </c:valAx>
      <c:valAx>
        <c:axId val="-976506688"/>
        <c:scaling>
          <c:orientation val="minMax"/>
          <c:max val="1"/>
          <c:min val="0"/>
        </c:scaling>
        <c:delete val="0"/>
        <c:axPos val="r"/>
        <c:numFmt formatCode="General" sourceLinked="1"/>
        <c:majorTickMark val="none"/>
        <c:minorTickMark val="none"/>
        <c:tickLblPos val="none"/>
        <c:spPr>
          <a:solidFill>
            <a:schemeClr val="bg1">
              <a:lumMod val="85000"/>
            </a:schemeClr>
          </a:solidFill>
          <a:ln>
            <a:noFill/>
          </a:ln>
        </c:spPr>
        <c:crossAx val="-976505600"/>
        <c:crosses val="max"/>
        <c:crossBetween val="midCat"/>
      </c:valAx>
      <c:spPr>
        <a:noFill/>
        <a:ln w="9525">
          <a:solidFill>
            <a:schemeClr val="bg1">
              <a:lumMod val="85000"/>
            </a:schemeClr>
          </a:solidFill>
        </a:ln>
      </c:spPr>
    </c:plotArea>
    <c:plotVisOnly val="1"/>
    <c:dispBlanksAs val="zero"/>
    <c:showDLblsOverMax val="0"/>
  </c:chart>
  <c:spPr>
    <a:ln>
      <a:noFill/>
    </a:ln>
  </c:spPr>
  <c:txPr>
    <a:bodyPr/>
    <a:lstStyle/>
    <a:p>
      <a:pPr>
        <a:defRPr sz="1000">
          <a:latin typeface="Arial" pitchFamily="34" charset="0"/>
          <a:cs typeface="Arial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 orientation="landscape"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666217307869918E-2"/>
          <c:y val="8.3187181164435145E-2"/>
          <c:w val="0.86757732092358386"/>
          <c:h val="0.66546163545067005"/>
        </c:manualLayout>
      </c:layout>
      <c:barChart>
        <c:barDir val="col"/>
        <c:grouping val="stacked"/>
        <c:varyColors val="0"/>
        <c:ser>
          <c:idx val="2"/>
          <c:order val="0"/>
          <c:spPr>
            <a:solidFill>
              <a:schemeClr val="accent5"/>
            </a:solidFill>
          </c:spPr>
          <c:invertIfNegative val="0"/>
          <c:cat>
            <c:strRef>
              <c:f>'2'!$A$28:$A$55</c:f>
              <c:strCache>
                <c:ptCount val="28"/>
                <c:pt idx="0">
                  <c:v>2019-Q1</c:v>
                </c:pt>
                <c:pt idx="1">
                  <c:v>2019-Q2</c:v>
                </c:pt>
                <c:pt idx="2">
                  <c:v>2019-Q3</c:v>
                </c:pt>
                <c:pt idx="3">
                  <c:v>2019-Q4</c:v>
                </c:pt>
                <c:pt idx="4">
                  <c:v>2020-Q1</c:v>
                </c:pt>
                <c:pt idx="5">
                  <c:v>2020-Q2</c:v>
                </c:pt>
                <c:pt idx="6">
                  <c:v>2020-Q3</c:v>
                </c:pt>
                <c:pt idx="7">
                  <c:v>2020-Q4</c:v>
                </c:pt>
                <c:pt idx="8">
                  <c:v>2021-Q1</c:v>
                </c:pt>
                <c:pt idx="9">
                  <c:v>2021-Q2</c:v>
                </c:pt>
                <c:pt idx="10">
                  <c:v>2021-Q3</c:v>
                </c:pt>
                <c:pt idx="11">
                  <c:v>2021-Q4</c:v>
                </c:pt>
                <c:pt idx="12">
                  <c:v>2022-Q1</c:v>
                </c:pt>
                <c:pt idx="13">
                  <c:v>2022-Q2</c:v>
                </c:pt>
                <c:pt idx="14">
                  <c:v>2022-Q3</c:v>
                </c:pt>
                <c:pt idx="15">
                  <c:v>2022-Q4</c:v>
                </c:pt>
                <c:pt idx="16">
                  <c:v>2023-Q1</c:v>
                </c:pt>
                <c:pt idx="17">
                  <c:v>2023-Q2</c:v>
                </c:pt>
                <c:pt idx="18">
                  <c:v>2023-Q3</c:v>
                </c:pt>
                <c:pt idx="19">
                  <c:v>2023-Q4</c:v>
                </c:pt>
                <c:pt idx="20">
                  <c:v>2024-Q1</c:v>
                </c:pt>
                <c:pt idx="21">
                  <c:v>2024-Q2</c:v>
                </c:pt>
                <c:pt idx="22">
                  <c:v>2024-Q3</c:v>
                </c:pt>
                <c:pt idx="23">
                  <c:v>2024-Q4</c:v>
                </c:pt>
                <c:pt idx="24">
                  <c:v>2025-Q1</c:v>
                </c:pt>
                <c:pt idx="25">
                  <c:v>2025-Q2</c:v>
                </c:pt>
                <c:pt idx="26">
                  <c:v>2025-Q3</c:v>
                </c:pt>
                <c:pt idx="27">
                  <c:v>2025-Q4</c:v>
                </c:pt>
              </c:strCache>
            </c:strRef>
          </c:cat>
          <c:val>
            <c:numRef>
              <c:f>'2'!$J$28:$J$55</c:f>
              <c:numCache>
                <c:formatCode>0.00</c:formatCode>
                <c:ptCount val="28"/>
                <c:pt idx="0">
                  <c:v>-0.18613343044</c:v>
                </c:pt>
                <c:pt idx="1">
                  <c:v>-0.60975040989999996</c:v>
                </c:pt>
                <c:pt idx="2">
                  <c:v>-1.9185184902000001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-1.7607742062</c:v>
                </c:pt>
                <c:pt idx="7">
                  <c:v>-0.76319152236999999</c:v>
                </c:pt>
                <c:pt idx="8">
                  <c:v>-1.7074613952</c:v>
                </c:pt>
                <c:pt idx="9">
                  <c:v>-2.2865850526</c:v>
                </c:pt>
                <c:pt idx="10">
                  <c:v>-2.1661473776000002</c:v>
                </c:pt>
                <c:pt idx="11">
                  <c:v>-1.5663105984000001</c:v>
                </c:pt>
                <c:pt idx="12">
                  <c:v>-0.13263082049</c:v>
                </c:pt>
                <c:pt idx="13">
                  <c:v>-0.70352525088999995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-0.47253282511</c:v>
                </c:pt>
                <c:pt idx="18">
                  <c:v>-0.68361218504999999</c:v>
                </c:pt>
                <c:pt idx="19">
                  <c:v>0</c:v>
                </c:pt>
                <c:pt idx="20">
                  <c:v>-0.31930724125999999</c:v>
                </c:pt>
                <c:pt idx="21">
                  <c:v>-0.35280419716</c:v>
                </c:pt>
                <c:pt idx="22">
                  <c:v>0</c:v>
                </c:pt>
                <c:pt idx="23">
                  <c:v>0</c:v>
                </c:pt>
                <c:pt idx="24">
                  <c:v>-7.0515589241000001E-2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D7B-4518-B9A8-1919EA4ED0A8}"/>
            </c:ext>
          </c:extLst>
        </c:ser>
        <c:ser>
          <c:idx val="0"/>
          <c:order val="1"/>
          <c:spPr>
            <a:solidFill>
              <a:schemeClr val="accent4">
                <a:lumMod val="75000"/>
              </a:schemeClr>
            </a:solidFill>
          </c:spPr>
          <c:invertIfNegative val="0"/>
          <c:cat>
            <c:strRef>
              <c:f>'2'!$A$28:$A$55</c:f>
              <c:strCache>
                <c:ptCount val="28"/>
                <c:pt idx="0">
                  <c:v>2019-Q1</c:v>
                </c:pt>
                <c:pt idx="1">
                  <c:v>2019-Q2</c:v>
                </c:pt>
                <c:pt idx="2">
                  <c:v>2019-Q3</c:v>
                </c:pt>
                <c:pt idx="3">
                  <c:v>2019-Q4</c:v>
                </c:pt>
                <c:pt idx="4">
                  <c:v>2020-Q1</c:v>
                </c:pt>
                <c:pt idx="5">
                  <c:v>2020-Q2</c:v>
                </c:pt>
                <c:pt idx="6">
                  <c:v>2020-Q3</c:v>
                </c:pt>
                <c:pt idx="7">
                  <c:v>2020-Q4</c:v>
                </c:pt>
                <c:pt idx="8">
                  <c:v>2021-Q1</c:v>
                </c:pt>
                <c:pt idx="9">
                  <c:v>2021-Q2</c:v>
                </c:pt>
                <c:pt idx="10">
                  <c:v>2021-Q3</c:v>
                </c:pt>
                <c:pt idx="11">
                  <c:v>2021-Q4</c:v>
                </c:pt>
                <c:pt idx="12">
                  <c:v>2022-Q1</c:v>
                </c:pt>
                <c:pt idx="13">
                  <c:v>2022-Q2</c:v>
                </c:pt>
                <c:pt idx="14">
                  <c:v>2022-Q3</c:v>
                </c:pt>
                <c:pt idx="15">
                  <c:v>2022-Q4</c:v>
                </c:pt>
                <c:pt idx="16">
                  <c:v>2023-Q1</c:v>
                </c:pt>
                <c:pt idx="17">
                  <c:v>2023-Q2</c:v>
                </c:pt>
                <c:pt idx="18">
                  <c:v>2023-Q3</c:v>
                </c:pt>
                <c:pt idx="19">
                  <c:v>2023-Q4</c:v>
                </c:pt>
                <c:pt idx="20">
                  <c:v>2024-Q1</c:v>
                </c:pt>
                <c:pt idx="21">
                  <c:v>2024-Q2</c:v>
                </c:pt>
                <c:pt idx="22">
                  <c:v>2024-Q3</c:v>
                </c:pt>
                <c:pt idx="23">
                  <c:v>2024-Q4</c:v>
                </c:pt>
                <c:pt idx="24">
                  <c:v>2025-Q1</c:v>
                </c:pt>
                <c:pt idx="25">
                  <c:v>2025-Q2</c:v>
                </c:pt>
                <c:pt idx="26">
                  <c:v>2025-Q3</c:v>
                </c:pt>
                <c:pt idx="27">
                  <c:v>2025-Q4</c:v>
                </c:pt>
              </c:strCache>
            </c:strRef>
          </c:cat>
          <c:val>
            <c:numRef>
              <c:f>'2'!$K$28:$K$55</c:f>
              <c:numCache>
                <c:formatCode>0.00</c:formatCode>
                <c:ptCount val="2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0.24663466338000001</c:v>
                </c:pt>
                <c:pt idx="4">
                  <c:v>6.6601454850000001</c:v>
                </c:pt>
                <c:pt idx="5">
                  <c:v>4.9890758450000003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1.5310285857E-2</c:v>
                </c:pt>
                <c:pt idx="15">
                  <c:v>0.98988829600999995</c:v>
                </c:pt>
                <c:pt idx="16">
                  <c:v>0.17521757761000001</c:v>
                </c:pt>
                <c:pt idx="17">
                  <c:v>0</c:v>
                </c:pt>
                <c:pt idx="18">
                  <c:v>0</c:v>
                </c:pt>
                <c:pt idx="19">
                  <c:v>0.48843877751999998</c:v>
                </c:pt>
                <c:pt idx="20">
                  <c:v>0</c:v>
                </c:pt>
                <c:pt idx="21">
                  <c:v>0</c:v>
                </c:pt>
                <c:pt idx="22">
                  <c:v>0.10711552095</c:v>
                </c:pt>
                <c:pt idx="23">
                  <c:v>0.25297733546000001</c:v>
                </c:pt>
                <c:pt idx="24">
                  <c:v>0</c:v>
                </c:pt>
                <c:pt idx="25">
                  <c:v>0.53663519650000002</c:v>
                </c:pt>
                <c:pt idx="26">
                  <c:v>0.61334329323000003</c:v>
                </c:pt>
                <c:pt idx="27">
                  <c:v>0.48768391584999998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D7B-4518-B9A8-1919EA4ED0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-1500294560"/>
        <c:axId val="-1500298368"/>
      </c:barChart>
      <c:scatterChart>
        <c:scatterStyle val="lineMarker"/>
        <c:varyColors val="0"/>
        <c:ser>
          <c:idx val="1"/>
          <c:order val="2"/>
          <c:tx>
            <c:strRef>
              <c:f>'2'!$C$61</c:f>
              <c:strCache>
                <c:ptCount val="1"/>
                <c:pt idx="0">
                  <c:v>Forecast</c:v>
                </c:pt>
              </c:strCache>
            </c:strRef>
          </c:tx>
          <c:spPr>
            <a:ln w="9525" cap="flat">
              <a:solidFill>
                <a:schemeClr val="bg1">
                  <a:lumMod val="65000"/>
                </a:schemeClr>
              </a:solidFill>
              <a:prstDash val="lgDash"/>
            </a:ln>
          </c:spPr>
          <c:marker>
            <c:spPr>
              <a:noFill/>
              <a:ln>
                <a:noFill/>
              </a:ln>
            </c:spPr>
          </c:marker>
          <c:xVal>
            <c:numRef>
              <c:f>'2'!$B$62:$B$63</c:f>
              <c:numCache>
                <c:formatCode>General</c:formatCode>
                <c:ptCount val="2"/>
                <c:pt idx="0">
                  <c:v>21.5</c:v>
                </c:pt>
                <c:pt idx="1">
                  <c:v>21.5</c:v>
                </c:pt>
              </c:numCache>
            </c:numRef>
          </c:xVal>
          <c:yVal>
            <c:numRef>
              <c:f>'2'!$C$62:$C$63</c:f>
              <c:numCache>
                <c:formatCode>0</c:formatCode>
                <c:ptCount val="2"/>
                <c:pt idx="0">
                  <c:v>-5</c:v>
                </c:pt>
                <c:pt idx="1">
                  <c:v>15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7D7B-4518-B9A8-1919EA4ED0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500294560"/>
        <c:axId val="-1500298368"/>
      </c:scatterChart>
      <c:catAx>
        <c:axId val="-150029456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one"/>
        <c:spPr>
          <a:ln>
            <a:solidFill>
              <a:schemeClr val="tx1"/>
            </a:solidFill>
          </a:ln>
        </c:spPr>
        <c:crossAx val="-1500298368"/>
        <c:crosses val="autoZero"/>
        <c:auto val="1"/>
        <c:lblAlgn val="ctr"/>
        <c:lblOffset val="100"/>
        <c:noMultiLvlLbl val="0"/>
      </c:catAx>
      <c:valAx>
        <c:axId val="-1500298368"/>
        <c:scaling>
          <c:orientation val="minMax"/>
          <c:max val="6"/>
          <c:min val="-2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 baseline="0"/>
            </a:pPr>
            <a:endParaRPr lang="en-US"/>
          </a:p>
        </c:txPr>
        <c:crossAx val="-1500294560"/>
        <c:crosses val="autoZero"/>
        <c:crossBetween val="between"/>
        <c:majorUnit val="2"/>
      </c:valAx>
      <c:spPr>
        <a:ln>
          <a:solidFill>
            <a:schemeClr val="bg1">
              <a:lumMod val="85000"/>
            </a:schemeClr>
          </a:solidFill>
        </a:ln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000">
          <a:latin typeface="Arial" pitchFamily="34" charset="0"/>
          <a:cs typeface="Arial" pitchFamily="34" charset="0"/>
        </a:defRPr>
      </a:pPr>
      <a:endParaRPr lang="en-US"/>
    </a:p>
  </c:txPr>
  <c:printSettings>
    <c:headerFooter/>
    <c:pageMargins b="0.75000000000001465" l="0.70000000000000095" r="0.70000000000000095" t="0.75000000000001465" header="0.30000000000000032" footer="0.30000000000000032"/>
    <c:pageSetup orientation="landscape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284342505967249E-2"/>
          <c:y val="0.15539486558263058"/>
          <c:w val="0.91482308613862295"/>
          <c:h val="0.59247076363975215"/>
        </c:manualLayout>
      </c:layout>
      <c:areaChart>
        <c:grouping val="stacked"/>
        <c:varyColors val="0"/>
        <c:ser>
          <c:idx val="1"/>
          <c:order val="1"/>
          <c:tx>
            <c:v>Normal range (low)</c:v>
          </c:tx>
          <c:spPr>
            <a:noFill/>
            <a:ln>
              <a:noFill/>
            </a:ln>
          </c:spPr>
          <c:cat>
            <c:numRef>
              <c:f>'19'!$A$29:$A$112</c:f>
              <c:numCache>
                <c:formatCode>mmm\ yyyy</c:formatCode>
                <c:ptCount val="84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  <c:pt idx="58">
                  <c:v>45231</c:v>
                </c:pt>
                <c:pt idx="59">
                  <c:v>45261</c:v>
                </c:pt>
                <c:pt idx="60">
                  <c:v>45292</c:v>
                </c:pt>
                <c:pt idx="61">
                  <c:v>45323</c:v>
                </c:pt>
                <c:pt idx="62">
                  <c:v>45352</c:v>
                </c:pt>
                <c:pt idx="63">
                  <c:v>45383</c:v>
                </c:pt>
                <c:pt idx="64">
                  <c:v>45413</c:v>
                </c:pt>
                <c:pt idx="65">
                  <c:v>45444</c:v>
                </c:pt>
                <c:pt idx="66">
                  <c:v>45474</c:v>
                </c:pt>
                <c:pt idx="67">
                  <c:v>45505</c:v>
                </c:pt>
                <c:pt idx="68">
                  <c:v>45536</c:v>
                </c:pt>
                <c:pt idx="69">
                  <c:v>45566</c:v>
                </c:pt>
                <c:pt idx="70">
                  <c:v>45597</c:v>
                </c:pt>
                <c:pt idx="71">
                  <c:v>45627</c:v>
                </c:pt>
                <c:pt idx="72">
                  <c:v>45658</c:v>
                </c:pt>
                <c:pt idx="73">
                  <c:v>45689</c:v>
                </c:pt>
                <c:pt idx="74">
                  <c:v>45717</c:v>
                </c:pt>
                <c:pt idx="75">
                  <c:v>45748</c:v>
                </c:pt>
                <c:pt idx="76">
                  <c:v>45778</c:v>
                </c:pt>
                <c:pt idx="77">
                  <c:v>45809</c:v>
                </c:pt>
                <c:pt idx="78">
                  <c:v>45839</c:v>
                </c:pt>
                <c:pt idx="79">
                  <c:v>45870</c:v>
                </c:pt>
                <c:pt idx="80">
                  <c:v>45901</c:v>
                </c:pt>
                <c:pt idx="81">
                  <c:v>45931</c:v>
                </c:pt>
                <c:pt idx="82">
                  <c:v>45962</c:v>
                </c:pt>
                <c:pt idx="83">
                  <c:v>45992</c:v>
                </c:pt>
              </c:numCache>
            </c:numRef>
          </c:cat>
          <c:val>
            <c:numRef>
              <c:f>'19'!$C$29:$C$112</c:f>
              <c:numCache>
                <c:formatCode>0</c:formatCode>
                <c:ptCount val="84"/>
                <c:pt idx="0">
                  <c:v>48.018999999999998</c:v>
                </c:pt>
                <c:pt idx="1">
                  <c:v>37.734000000000002</c:v>
                </c:pt>
                <c:pt idx="2">
                  <c:v>36.265999999999998</c:v>
                </c:pt>
                <c:pt idx="3">
                  <c:v>40.213999999999999</c:v>
                </c:pt>
                <c:pt idx="4">
                  <c:v>49.670999999999999</c:v>
                </c:pt>
                <c:pt idx="5">
                  <c:v>54.127000000000002</c:v>
                </c:pt>
                <c:pt idx="6">
                  <c:v>64.161000000000001</c:v>
                </c:pt>
                <c:pt idx="7">
                  <c:v>69.605999999999995</c:v>
                </c:pt>
                <c:pt idx="8">
                  <c:v>72.167000000000002</c:v>
                </c:pt>
                <c:pt idx="9">
                  <c:v>76.198999999999998</c:v>
                </c:pt>
                <c:pt idx="10">
                  <c:v>72.114999999999995</c:v>
                </c:pt>
                <c:pt idx="11">
                  <c:v>63.838999999999999</c:v>
                </c:pt>
                <c:pt idx="12">
                  <c:v>48.018999999999998</c:v>
                </c:pt>
                <c:pt idx="13">
                  <c:v>37.734000000000002</c:v>
                </c:pt>
                <c:pt idx="14">
                  <c:v>36.265999999999998</c:v>
                </c:pt>
                <c:pt idx="15">
                  <c:v>40.213999999999999</c:v>
                </c:pt>
                <c:pt idx="16">
                  <c:v>49.670999999999999</c:v>
                </c:pt>
                <c:pt idx="17">
                  <c:v>54.127000000000002</c:v>
                </c:pt>
                <c:pt idx="18">
                  <c:v>64.161000000000001</c:v>
                </c:pt>
                <c:pt idx="19">
                  <c:v>69.605999999999995</c:v>
                </c:pt>
                <c:pt idx="20">
                  <c:v>72.167000000000002</c:v>
                </c:pt>
                <c:pt idx="21">
                  <c:v>76.198999999999998</c:v>
                </c:pt>
                <c:pt idx="22">
                  <c:v>72.114999999999995</c:v>
                </c:pt>
                <c:pt idx="23">
                  <c:v>63.838999999999999</c:v>
                </c:pt>
                <c:pt idx="24">
                  <c:v>48.018999999999998</c:v>
                </c:pt>
                <c:pt idx="25">
                  <c:v>37.734000000000002</c:v>
                </c:pt>
                <c:pt idx="26">
                  <c:v>36.265999999999998</c:v>
                </c:pt>
                <c:pt idx="27">
                  <c:v>40.213999999999999</c:v>
                </c:pt>
                <c:pt idx="28">
                  <c:v>49.670999999999999</c:v>
                </c:pt>
                <c:pt idx="29">
                  <c:v>54.127000000000002</c:v>
                </c:pt>
                <c:pt idx="30">
                  <c:v>64.161000000000001</c:v>
                </c:pt>
                <c:pt idx="31">
                  <c:v>69.605999999999995</c:v>
                </c:pt>
                <c:pt idx="32">
                  <c:v>72.167000000000002</c:v>
                </c:pt>
                <c:pt idx="33">
                  <c:v>76.198999999999998</c:v>
                </c:pt>
                <c:pt idx="34">
                  <c:v>72.114999999999995</c:v>
                </c:pt>
                <c:pt idx="35">
                  <c:v>63.838999999999999</c:v>
                </c:pt>
                <c:pt idx="36">
                  <c:v>48.018999999999998</c:v>
                </c:pt>
                <c:pt idx="37">
                  <c:v>37.734000000000002</c:v>
                </c:pt>
                <c:pt idx="38">
                  <c:v>36.265999999999998</c:v>
                </c:pt>
                <c:pt idx="39">
                  <c:v>40.213999999999999</c:v>
                </c:pt>
                <c:pt idx="40">
                  <c:v>49.670999999999999</c:v>
                </c:pt>
                <c:pt idx="41">
                  <c:v>54.127000000000002</c:v>
                </c:pt>
                <c:pt idx="42">
                  <c:v>64.161000000000001</c:v>
                </c:pt>
                <c:pt idx="43">
                  <c:v>69.605999999999995</c:v>
                </c:pt>
                <c:pt idx="44">
                  <c:v>72.167000000000002</c:v>
                </c:pt>
                <c:pt idx="45">
                  <c:v>76.198999999999998</c:v>
                </c:pt>
                <c:pt idx="46">
                  <c:v>72.114999999999995</c:v>
                </c:pt>
                <c:pt idx="47">
                  <c:v>63.838999999999999</c:v>
                </c:pt>
                <c:pt idx="48">
                  <c:v>48.018999999999998</c:v>
                </c:pt>
                <c:pt idx="49">
                  <c:v>37.734000000000002</c:v>
                </c:pt>
                <c:pt idx="50">
                  <c:v>36.265999999999998</c:v>
                </c:pt>
                <c:pt idx="51">
                  <c:v>40.213999999999999</c:v>
                </c:pt>
                <c:pt idx="52">
                  <c:v>49.670999999999999</c:v>
                </c:pt>
                <c:pt idx="53">
                  <c:v>54.127000000000002</c:v>
                </c:pt>
                <c:pt idx="54">
                  <c:v>64.161000000000001</c:v>
                </c:pt>
                <c:pt idx="55">
                  <c:v>69.605999999999995</c:v>
                </c:pt>
                <c:pt idx="56">
                  <c:v>72.167000000000002</c:v>
                </c:pt>
                <c:pt idx="57">
                  <c:v>76.198999999999998</c:v>
                </c:pt>
                <c:pt idx="58">
                  <c:v>72.114999999999995</c:v>
                </c:pt>
                <c:pt idx="59">
                  <c:v>63.838999999999999</c:v>
                </c:pt>
                <c:pt idx="60">
                  <c:v>48.018999999999998</c:v>
                </c:pt>
                <c:pt idx="61">
                  <c:v>37.734000000000002</c:v>
                </c:pt>
                <c:pt idx="62">
                  <c:v>36.265999999999998</c:v>
                </c:pt>
                <c:pt idx="63">
                  <c:v>40.213999999999999</c:v>
                </c:pt>
                <c:pt idx="64">
                  <c:v>49.670999999999999</c:v>
                </c:pt>
                <c:pt idx="65">
                  <c:v>54.127000000000002</c:v>
                </c:pt>
                <c:pt idx="66">
                  <c:v>64.161000000000001</c:v>
                </c:pt>
                <c:pt idx="67">
                  <c:v>69.605999999999995</c:v>
                </c:pt>
                <c:pt idx="68">
                  <c:v>72.167000000000002</c:v>
                </c:pt>
                <c:pt idx="69">
                  <c:v>76.198999999999998</c:v>
                </c:pt>
                <c:pt idx="70">
                  <c:v>72.114999999999995</c:v>
                </c:pt>
                <c:pt idx="71">
                  <c:v>63.838999999999999</c:v>
                </c:pt>
                <c:pt idx="72">
                  <c:v>48.018999999999998</c:v>
                </c:pt>
                <c:pt idx="73">
                  <c:v>37.734000000000002</c:v>
                </c:pt>
                <c:pt idx="74">
                  <c:v>36.265999999999998</c:v>
                </c:pt>
                <c:pt idx="75">
                  <c:v>40.213999999999999</c:v>
                </c:pt>
                <c:pt idx="76">
                  <c:v>49.670999999999999</c:v>
                </c:pt>
                <c:pt idx="77">
                  <c:v>54.127000000000002</c:v>
                </c:pt>
                <c:pt idx="78">
                  <c:v>64.161000000000001</c:v>
                </c:pt>
                <c:pt idx="79">
                  <c:v>69.605999999999995</c:v>
                </c:pt>
                <c:pt idx="80">
                  <c:v>72.167000000000002</c:v>
                </c:pt>
                <c:pt idx="81">
                  <c:v>76.198999999999998</c:v>
                </c:pt>
                <c:pt idx="82">
                  <c:v>72.114999999999995</c:v>
                </c:pt>
                <c:pt idx="83">
                  <c:v>63.838999999999999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5AD-4706-9F3D-7A789F7AFA03}"/>
            </c:ext>
          </c:extLst>
        </c:ser>
        <c:ser>
          <c:idx val="2"/>
          <c:order val="2"/>
          <c:tx>
            <c:v>Normal range</c:v>
          </c:tx>
          <c:spPr>
            <a:solidFill>
              <a:schemeClr val="bg2">
                <a:lumMod val="20000"/>
                <a:lumOff val="80000"/>
                <a:alpha val="80000"/>
              </a:schemeClr>
            </a:solidFill>
            <a:ln>
              <a:noFill/>
            </a:ln>
          </c:spPr>
          <c:cat>
            <c:numRef>
              <c:f>'19'!$A$29:$A$112</c:f>
              <c:numCache>
                <c:formatCode>mmm\ yyyy</c:formatCode>
                <c:ptCount val="84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  <c:pt idx="58">
                  <c:v>45231</c:v>
                </c:pt>
                <c:pt idx="59">
                  <c:v>45261</c:v>
                </c:pt>
                <c:pt idx="60">
                  <c:v>45292</c:v>
                </c:pt>
                <c:pt idx="61">
                  <c:v>45323</c:v>
                </c:pt>
                <c:pt idx="62">
                  <c:v>45352</c:v>
                </c:pt>
                <c:pt idx="63">
                  <c:v>45383</c:v>
                </c:pt>
                <c:pt idx="64">
                  <c:v>45413</c:v>
                </c:pt>
                <c:pt idx="65">
                  <c:v>45444</c:v>
                </c:pt>
                <c:pt idx="66">
                  <c:v>45474</c:v>
                </c:pt>
                <c:pt idx="67">
                  <c:v>45505</c:v>
                </c:pt>
                <c:pt idx="68">
                  <c:v>45536</c:v>
                </c:pt>
                <c:pt idx="69">
                  <c:v>45566</c:v>
                </c:pt>
                <c:pt idx="70">
                  <c:v>45597</c:v>
                </c:pt>
                <c:pt idx="71">
                  <c:v>45627</c:v>
                </c:pt>
                <c:pt idx="72">
                  <c:v>45658</c:v>
                </c:pt>
                <c:pt idx="73">
                  <c:v>45689</c:v>
                </c:pt>
                <c:pt idx="74">
                  <c:v>45717</c:v>
                </c:pt>
                <c:pt idx="75">
                  <c:v>45748</c:v>
                </c:pt>
                <c:pt idx="76">
                  <c:v>45778</c:v>
                </c:pt>
                <c:pt idx="77">
                  <c:v>45809</c:v>
                </c:pt>
                <c:pt idx="78">
                  <c:v>45839</c:v>
                </c:pt>
                <c:pt idx="79">
                  <c:v>45870</c:v>
                </c:pt>
                <c:pt idx="80">
                  <c:v>45901</c:v>
                </c:pt>
                <c:pt idx="81">
                  <c:v>45931</c:v>
                </c:pt>
                <c:pt idx="82">
                  <c:v>45962</c:v>
                </c:pt>
                <c:pt idx="83">
                  <c:v>45992</c:v>
                </c:pt>
              </c:numCache>
            </c:numRef>
          </c:cat>
          <c:val>
            <c:numRef>
              <c:f>'19'!$E$29:$E$112</c:f>
              <c:numCache>
                <c:formatCode>0</c:formatCode>
                <c:ptCount val="84"/>
                <c:pt idx="0">
                  <c:v>26.232000000000006</c:v>
                </c:pt>
                <c:pt idx="1">
                  <c:v>26.366999999999997</c:v>
                </c:pt>
                <c:pt idx="2">
                  <c:v>24.544000000000004</c:v>
                </c:pt>
                <c:pt idx="3">
                  <c:v>22.691000000000003</c:v>
                </c:pt>
                <c:pt idx="4">
                  <c:v>21.387999999999998</c:v>
                </c:pt>
                <c:pt idx="5">
                  <c:v>25.042999999999999</c:v>
                </c:pt>
                <c:pt idx="6">
                  <c:v>23.165999999999997</c:v>
                </c:pt>
                <c:pt idx="7">
                  <c:v>26.669000000000011</c:v>
                </c:pt>
                <c:pt idx="8">
                  <c:v>30.013000000000005</c:v>
                </c:pt>
                <c:pt idx="9">
                  <c:v>21.829000000000008</c:v>
                </c:pt>
                <c:pt idx="10">
                  <c:v>18.121000000000009</c:v>
                </c:pt>
                <c:pt idx="11">
                  <c:v>15.915000000000006</c:v>
                </c:pt>
                <c:pt idx="12">
                  <c:v>26.232000000000006</c:v>
                </c:pt>
                <c:pt idx="13">
                  <c:v>26.366999999999997</c:v>
                </c:pt>
                <c:pt idx="14">
                  <c:v>24.544000000000004</c:v>
                </c:pt>
                <c:pt idx="15">
                  <c:v>22.691000000000003</c:v>
                </c:pt>
                <c:pt idx="16">
                  <c:v>21.387999999999998</c:v>
                </c:pt>
                <c:pt idx="17">
                  <c:v>25.042999999999999</c:v>
                </c:pt>
                <c:pt idx="18">
                  <c:v>23.165999999999997</c:v>
                </c:pt>
                <c:pt idx="19">
                  <c:v>26.669000000000011</c:v>
                </c:pt>
                <c:pt idx="20">
                  <c:v>30.013000000000005</c:v>
                </c:pt>
                <c:pt idx="21">
                  <c:v>21.829000000000008</c:v>
                </c:pt>
                <c:pt idx="22">
                  <c:v>18.121000000000009</c:v>
                </c:pt>
                <c:pt idx="23">
                  <c:v>15.915000000000006</c:v>
                </c:pt>
                <c:pt idx="24">
                  <c:v>26.232000000000006</c:v>
                </c:pt>
                <c:pt idx="25">
                  <c:v>26.366999999999997</c:v>
                </c:pt>
                <c:pt idx="26">
                  <c:v>24.544000000000004</c:v>
                </c:pt>
                <c:pt idx="27">
                  <c:v>22.691000000000003</c:v>
                </c:pt>
                <c:pt idx="28">
                  <c:v>21.387999999999998</c:v>
                </c:pt>
                <c:pt idx="29">
                  <c:v>25.042999999999999</c:v>
                </c:pt>
                <c:pt idx="30">
                  <c:v>23.165999999999997</c:v>
                </c:pt>
                <c:pt idx="31">
                  <c:v>26.669000000000011</c:v>
                </c:pt>
                <c:pt idx="32">
                  <c:v>30.013000000000005</c:v>
                </c:pt>
                <c:pt idx="33">
                  <c:v>21.829000000000008</c:v>
                </c:pt>
                <c:pt idx="34">
                  <c:v>18.121000000000009</c:v>
                </c:pt>
                <c:pt idx="35">
                  <c:v>15.915000000000006</c:v>
                </c:pt>
                <c:pt idx="36">
                  <c:v>26.232000000000006</c:v>
                </c:pt>
                <c:pt idx="37">
                  <c:v>26.366999999999997</c:v>
                </c:pt>
                <c:pt idx="38">
                  <c:v>24.544000000000004</c:v>
                </c:pt>
                <c:pt idx="39">
                  <c:v>22.691000000000003</c:v>
                </c:pt>
                <c:pt idx="40">
                  <c:v>21.387999999999998</c:v>
                </c:pt>
                <c:pt idx="41">
                  <c:v>25.042999999999999</c:v>
                </c:pt>
                <c:pt idx="42">
                  <c:v>23.165999999999997</c:v>
                </c:pt>
                <c:pt idx="43">
                  <c:v>26.669000000000011</c:v>
                </c:pt>
                <c:pt idx="44">
                  <c:v>30.013000000000005</c:v>
                </c:pt>
                <c:pt idx="45">
                  <c:v>21.829000000000008</c:v>
                </c:pt>
                <c:pt idx="46">
                  <c:v>18.121000000000009</c:v>
                </c:pt>
                <c:pt idx="47">
                  <c:v>15.915000000000006</c:v>
                </c:pt>
                <c:pt idx="48">
                  <c:v>26.232000000000006</c:v>
                </c:pt>
                <c:pt idx="49">
                  <c:v>26.366999999999997</c:v>
                </c:pt>
                <c:pt idx="50">
                  <c:v>24.544000000000004</c:v>
                </c:pt>
                <c:pt idx="51">
                  <c:v>22.691000000000003</c:v>
                </c:pt>
                <c:pt idx="52">
                  <c:v>21.387999999999998</c:v>
                </c:pt>
                <c:pt idx="53">
                  <c:v>25.042999999999999</c:v>
                </c:pt>
                <c:pt idx="54">
                  <c:v>23.165999999999997</c:v>
                </c:pt>
                <c:pt idx="55">
                  <c:v>26.669000000000011</c:v>
                </c:pt>
                <c:pt idx="56">
                  <c:v>30.013000000000005</c:v>
                </c:pt>
                <c:pt idx="57">
                  <c:v>21.829000000000008</c:v>
                </c:pt>
                <c:pt idx="58">
                  <c:v>18.121000000000009</c:v>
                </c:pt>
                <c:pt idx="59">
                  <c:v>15.915000000000006</c:v>
                </c:pt>
                <c:pt idx="60">
                  <c:v>26.232000000000006</c:v>
                </c:pt>
                <c:pt idx="61">
                  <c:v>26.366999999999997</c:v>
                </c:pt>
                <c:pt idx="62">
                  <c:v>24.544000000000004</c:v>
                </c:pt>
                <c:pt idx="63">
                  <c:v>22.691000000000003</c:v>
                </c:pt>
                <c:pt idx="64">
                  <c:v>21.387999999999998</c:v>
                </c:pt>
                <c:pt idx="65">
                  <c:v>25.042999999999999</c:v>
                </c:pt>
                <c:pt idx="66">
                  <c:v>23.165999999999997</c:v>
                </c:pt>
                <c:pt idx="67">
                  <c:v>26.669000000000011</c:v>
                </c:pt>
                <c:pt idx="68">
                  <c:v>30.013000000000005</c:v>
                </c:pt>
                <c:pt idx="69">
                  <c:v>21.829000000000008</c:v>
                </c:pt>
                <c:pt idx="70">
                  <c:v>18.121000000000009</c:v>
                </c:pt>
                <c:pt idx="71">
                  <c:v>15.915000000000006</c:v>
                </c:pt>
                <c:pt idx="72">
                  <c:v>26.232000000000006</c:v>
                </c:pt>
                <c:pt idx="73">
                  <c:v>26.366999999999997</c:v>
                </c:pt>
                <c:pt idx="74">
                  <c:v>24.544000000000004</c:v>
                </c:pt>
                <c:pt idx="75">
                  <c:v>22.691000000000003</c:v>
                </c:pt>
                <c:pt idx="76">
                  <c:v>21.387999999999998</c:v>
                </c:pt>
                <c:pt idx="77">
                  <c:v>25.042999999999999</c:v>
                </c:pt>
                <c:pt idx="78">
                  <c:v>23.165999999999997</c:v>
                </c:pt>
                <c:pt idx="79">
                  <c:v>26.669000000000011</c:v>
                </c:pt>
                <c:pt idx="80">
                  <c:v>30.013000000000005</c:v>
                </c:pt>
                <c:pt idx="81">
                  <c:v>21.829000000000008</c:v>
                </c:pt>
                <c:pt idx="82">
                  <c:v>18.121000000000009</c:v>
                </c:pt>
                <c:pt idx="83">
                  <c:v>15.915000000000006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5AD-4706-9F3D-7A789F7AFA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976494720"/>
        <c:axId val="-976506144"/>
      </c:areaChart>
      <c:lineChart>
        <c:grouping val="standard"/>
        <c:varyColors val="0"/>
        <c:ser>
          <c:idx val="0"/>
          <c:order val="0"/>
          <c:tx>
            <c:v>U.S propane inventories</c:v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'19'!$A$29:$A$112</c:f>
              <c:numCache>
                <c:formatCode>mmm\ yyyy</c:formatCode>
                <c:ptCount val="84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  <c:pt idx="58">
                  <c:v>45231</c:v>
                </c:pt>
                <c:pt idx="59">
                  <c:v>45261</c:v>
                </c:pt>
                <c:pt idx="60">
                  <c:v>45292</c:v>
                </c:pt>
                <c:pt idx="61">
                  <c:v>45323</c:v>
                </c:pt>
                <c:pt idx="62">
                  <c:v>45352</c:v>
                </c:pt>
                <c:pt idx="63">
                  <c:v>45383</c:v>
                </c:pt>
                <c:pt idx="64">
                  <c:v>45413</c:v>
                </c:pt>
                <c:pt idx="65">
                  <c:v>45444</c:v>
                </c:pt>
                <c:pt idx="66">
                  <c:v>45474</c:v>
                </c:pt>
                <c:pt idx="67">
                  <c:v>45505</c:v>
                </c:pt>
                <c:pt idx="68">
                  <c:v>45536</c:v>
                </c:pt>
                <c:pt idx="69">
                  <c:v>45566</c:v>
                </c:pt>
                <c:pt idx="70">
                  <c:v>45597</c:v>
                </c:pt>
                <c:pt idx="71">
                  <c:v>45627</c:v>
                </c:pt>
                <c:pt idx="72">
                  <c:v>45658</c:v>
                </c:pt>
                <c:pt idx="73">
                  <c:v>45689</c:v>
                </c:pt>
                <c:pt idx="74">
                  <c:v>45717</c:v>
                </c:pt>
                <c:pt idx="75">
                  <c:v>45748</c:v>
                </c:pt>
                <c:pt idx="76">
                  <c:v>45778</c:v>
                </c:pt>
                <c:pt idx="77">
                  <c:v>45809</c:v>
                </c:pt>
                <c:pt idx="78">
                  <c:v>45839</c:v>
                </c:pt>
                <c:pt idx="79">
                  <c:v>45870</c:v>
                </c:pt>
                <c:pt idx="80">
                  <c:v>45901</c:v>
                </c:pt>
                <c:pt idx="81">
                  <c:v>45931</c:v>
                </c:pt>
                <c:pt idx="82">
                  <c:v>45962</c:v>
                </c:pt>
                <c:pt idx="83">
                  <c:v>45992</c:v>
                </c:pt>
              </c:numCache>
            </c:numRef>
          </c:cat>
          <c:val>
            <c:numRef>
              <c:f>'19'!$B$29:$B$112</c:f>
              <c:numCache>
                <c:formatCode>0.0</c:formatCode>
                <c:ptCount val="84"/>
                <c:pt idx="0">
                  <c:v>51.201999999999998</c:v>
                </c:pt>
                <c:pt idx="1">
                  <c:v>45.695</c:v>
                </c:pt>
                <c:pt idx="2">
                  <c:v>48.929000000000002</c:v>
                </c:pt>
                <c:pt idx="3">
                  <c:v>53.39</c:v>
                </c:pt>
                <c:pt idx="4">
                  <c:v>63.350999999999999</c:v>
                </c:pt>
                <c:pt idx="5">
                  <c:v>71.697999999999993</c:v>
                </c:pt>
                <c:pt idx="6">
                  <c:v>77.807000000000002</c:v>
                </c:pt>
                <c:pt idx="7">
                  <c:v>91.090999999999994</c:v>
                </c:pt>
                <c:pt idx="8">
                  <c:v>95.593999999999994</c:v>
                </c:pt>
                <c:pt idx="9">
                  <c:v>94.674999999999997</c:v>
                </c:pt>
                <c:pt idx="10">
                  <c:v>88.093999999999994</c:v>
                </c:pt>
                <c:pt idx="11">
                  <c:v>79.656000000000006</c:v>
                </c:pt>
                <c:pt idx="12">
                  <c:v>74.251000000000005</c:v>
                </c:pt>
                <c:pt idx="13">
                  <c:v>64.100999999999999</c:v>
                </c:pt>
                <c:pt idx="14">
                  <c:v>60.81</c:v>
                </c:pt>
                <c:pt idx="15">
                  <c:v>62.905000000000001</c:v>
                </c:pt>
                <c:pt idx="16">
                  <c:v>68.11</c:v>
                </c:pt>
                <c:pt idx="17">
                  <c:v>75.802999999999997</c:v>
                </c:pt>
                <c:pt idx="18">
                  <c:v>85.442999999999998</c:v>
                </c:pt>
                <c:pt idx="19">
                  <c:v>95.254999999999995</c:v>
                </c:pt>
                <c:pt idx="20">
                  <c:v>100.31399999999999</c:v>
                </c:pt>
                <c:pt idx="21">
                  <c:v>94.662000000000006</c:v>
                </c:pt>
                <c:pt idx="22">
                  <c:v>89.388000000000005</c:v>
                </c:pt>
                <c:pt idx="23">
                  <c:v>69.855999999999995</c:v>
                </c:pt>
                <c:pt idx="24">
                  <c:v>55.151000000000003</c:v>
                </c:pt>
                <c:pt idx="25">
                  <c:v>43.514000000000003</c:v>
                </c:pt>
                <c:pt idx="26">
                  <c:v>41.744999999999997</c:v>
                </c:pt>
                <c:pt idx="27">
                  <c:v>44.915999999999997</c:v>
                </c:pt>
                <c:pt idx="28">
                  <c:v>52.225000000000001</c:v>
                </c:pt>
                <c:pt idx="29">
                  <c:v>56.784999999999997</c:v>
                </c:pt>
                <c:pt idx="30">
                  <c:v>64.31</c:v>
                </c:pt>
                <c:pt idx="31">
                  <c:v>69.605999999999995</c:v>
                </c:pt>
                <c:pt idx="32">
                  <c:v>72.167000000000002</c:v>
                </c:pt>
                <c:pt idx="33">
                  <c:v>76.198999999999998</c:v>
                </c:pt>
                <c:pt idx="34">
                  <c:v>72.114999999999995</c:v>
                </c:pt>
                <c:pt idx="35">
                  <c:v>63.838999999999999</c:v>
                </c:pt>
                <c:pt idx="36">
                  <c:v>48.018999999999998</c:v>
                </c:pt>
                <c:pt idx="37">
                  <c:v>37.734000000000002</c:v>
                </c:pt>
                <c:pt idx="38">
                  <c:v>36.265999999999998</c:v>
                </c:pt>
                <c:pt idx="39">
                  <c:v>40.213999999999999</c:v>
                </c:pt>
                <c:pt idx="40">
                  <c:v>49.670999999999999</c:v>
                </c:pt>
                <c:pt idx="41">
                  <c:v>54.127000000000002</c:v>
                </c:pt>
                <c:pt idx="42">
                  <c:v>64.161000000000001</c:v>
                </c:pt>
                <c:pt idx="43">
                  <c:v>72.837999999999994</c:v>
                </c:pt>
                <c:pt idx="44">
                  <c:v>81.98</c:v>
                </c:pt>
                <c:pt idx="45">
                  <c:v>86.724000000000004</c:v>
                </c:pt>
                <c:pt idx="46">
                  <c:v>87.671999999999997</c:v>
                </c:pt>
                <c:pt idx="47">
                  <c:v>76.641999999999996</c:v>
                </c:pt>
                <c:pt idx="48">
                  <c:v>68.626999999999995</c:v>
                </c:pt>
                <c:pt idx="49">
                  <c:v>60.61</c:v>
                </c:pt>
                <c:pt idx="50">
                  <c:v>55.831000000000003</c:v>
                </c:pt>
                <c:pt idx="51">
                  <c:v>60.752000000000002</c:v>
                </c:pt>
                <c:pt idx="52">
                  <c:v>71.058999999999997</c:v>
                </c:pt>
                <c:pt idx="53">
                  <c:v>79.17</c:v>
                </c:pt>
                <c:pt idx="54">
                  <c:v>87.326999999999998</c:v>
                </c:pt>
                <c:pt idx="55">
                  <c:v>96.275000000000006</c:v>
                </c:pt>
                <c:pt idx="56">
                  <c:v>102.18</c:v>
                </c:pt>
                <c:pt idx="57">
                  <c:v>98.028000000000006</c:v>
                </c:pt>
                <c:pt idx="58">
                  <c:v>90.236000000000004</c:v>
                </c:pt>
                <c:pt idx="59">
                  <c:v>79.754000000000005</c:v>
                </c:pt>
                <c:pt idx="60">
                  <c:v>60.189</c:v>
                </c:pt>
                <c:pt idx="61">
                  <c:v>49.963999999999999</c:v>
                </c:pt>
                <c:pt idx="62">
                  <c:v>46.410434799999997</c:v>
                </c:pt>
                <c:pt idx="63">
                  <c:v>51.901353069000002</c:v>
                </c:pt>
                <c:pt idx="64">
                  <c:v>58.654339999999998</c:v>
                </c:pt>
                <c:pt idx="65">
                  <c:v>66.789320000000004</c:v>
                </c:pt>
                <c:pt idx="66">
                  <c:v>72.962620000000001</c:v>
                </c:pt>
                <c:pt idx="67">
                  <c:v>81.497519999999994</c:v>
                </c:pt>
                <c:pt idx="68">
                  <c:v>86.352459999999994</c:v>
                </c:pt>
                <c:pt idx="69">
                  <c:v>85.719049999999996</c:v>
                </c:pt>
                <c:pt idx="70">
                  <c:v>82.532349999999994</c:v>
                </c:pt>
                <c:pt idx="71">
                  <c:v>73.386610000000005</c:v>
                </c:pt>
                <c:pt idx="72">
                  <c:v>60.421950000000002</c:v>
                </c:pt>
                <c:pt idx="73">
                  <c:v>51.375300000000003</c:v>
                </c:pt>
                <c:pt idx="74">
                  <c:v>48.356900000000003</c:v>
                </c:pt>
                <c:pt idx="75">
                  <c:v>51.154179999999997</c:v>
                </c:pt>
                <c:pt idx="76">
                  <c:v>58.52355</c:v>
                </c:pt>
                <c:pt idx="77">
                  <c:v>66.795860000000005</c:v>
                </c:pt>
                <c:pt idx="78">
                  <c:v>73.239599999999996</c:v>
                </c:pt>
                <c:pt idx="79">
                  <c:v>81.869969999999995</c:v>
                </c:pt>
                <c:pt idx="80">
                  <c:v>86.932029999999997</c:v>
                </c:pt>
                <c:pt idx="81">
                  <c:v>86.613780000000006</c:v>
                </c:pt>
                <c:pt idx="82">
                  <c:v>83.618620000000007</c:v>
                </c:pt>
                <c:pt idx="83">
                  <c:v>74.661289999999994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5AD-4706-9F3D-7A789F7AFA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76494720"/>
        <c:axId val="-976506144"/>
      </c:lineChart>
      <c:scatterChart>
        <c:scatterStyle val="lineMarker"/>
        <c:varyColors val="0"/>
        <c:ser>
          <c:idx val="3"/>
          <c:order val="3"/>
          <c:tx>
            <c:strRef>
              <c:f>'19'!$B$116</c:f>
              <c:strCache>
                <c:ptCount val="1"/>
                <c:pt idx="0">
                  <c:v>forecast</c:v>
                </c:pt>
              </c:strCache>
            </c:strRef>
          </c:tx>
          <c:spPr>
            <a:ln w="9525" cap="flat">
              <a:solidFill>
                <a:schemeClr val="bg1">
                  <a:lumMod val="65000"/>
                </a:schemeClr>
              </a:solidFill>
              <a:prstDash val="lg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5AD-4706-9F3D-7A789F7AFA03}"/>
                </c:ext>
              </c:extLst>
            </c:dLbl>
            <c:dLbl>
              <c:idx val="1"/>
              <c:layout>
                <c:manualLayout>
                  <c:x val="1.6054761447501988E-2"/>
                  <c:y val="3.9535947453804454E-2"/>
                </c:manualLayout>
              </c:layout>
              <c:dLblPos val="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5AD-4706-9F3D-7A789F7AFA0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aseline="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'19'!$A$117:$A$118</c:f>
              <c:numCache>
                <c:formatCode>General</c:formatCode>
                <c:ptCount val="2"/>
                <c:pt idx="0">
                  <c:v>64</c:v>
                </c:pt>
                <c:pt idx="1">
                  <c:v>64</c:v>
                </c:pt>
              </c:numCache>
            </c:numRef>
          </c:xVal>
          <c:yVal>
            <c:numRef>
              <c:f>'19'!$B$117:$B$118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25AD-4706-9F3D-7A789F7AFA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976495808"/>
        <c:axId val="-976509408"/>
      </c:scatterChart>
      <c:dateAx>
        <c:axId val="-976494720"/>
        <c:scaling>
          <c:orientation val="minMax"/>
        </c:scaling>
        <c:delete val="0"/>
        <c:axPos val="b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mmm\ yyyy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-976506144"/>
        <c:crosses val="autoZero"/>
        <c:auto val="0"/>
        <c:lblOffset val="100"/>
        <c:baseTimeUnit val="months"/>
        <c:majorUnit val="12"/>
        <c:majorTimeUnit val="months"/>
        <c:minorUnit val="1"/>
        <c:minorTimeUnit val="months"/>
      </c:dateAx>
      <c:valAx>
        <c:axId val="-976506144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0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/>
            </a:pPr>
            <a:endParaRPr lang="en-US"/>
          </a:p>
        </c:txPr>
        <c:crossAx val="-976494720"/>
        <c:crosses val="autoZero"/>
        <c:crossBetween val="between"/>
        <c:majorUnit val="25"/>
      </c:valAx>
      <c:valAx>
        <c:axId val="-976495808"/>
        <c:scaling>
          <c:orientation val="minMax"/>
          <c:max val="84"/>
          <c:min val="0"/>
        </c:scaling>
        <c:delete val="0"/>
        <c:axPos val="t"/>
        <c:numFmt formatCode="General" sourceLinked="1"/>
        <c:majorTickMark val="none"/>
        <c:minorTickMark val="none"/>
        <c:tickLblPos val="none"/>
        <c:spPr>
          <a:ln>
            <a:noFill/>
          </a:ln>
        </c:spPr>
        <c:crossAx val="-976509408"/>
        <c:crosses val="max"/>
        <c:crossBetween val="midCat"/>
      </c:valAx>
      <c:valAx>
        <c:axId val="-976509408"/>
        <c:scaling>
          <c:orientation val="minMax"/>
          <c:max val="1"/>
          <c:min val="0"/>
        </c:scaling>
        <c:delete val="0"/>
        <c:axPos val="r"/>
        <c:numFmt formatCode="General" sourceLinked="1"/>
        <c:majorTickMark val="none"/>
        <c:minorTickMark val="none"/>
        <c:tickLblPos val="none"/>
        <c:spPr>
          <a:ln>
            <a:noFill/>
          </a:ln>
        </c:spPr>
        <c:crossAx val="-976495808"/>
        <c:crosses val="max"/>
        <c:crossBetween val="midCat"/>
      </c:valAx>
      <c:spPr>
        <a:ln>
          <a:solidFill>
            <a:schemeClr val="bg1">
              <a:lumMod val="85000"/>
            </a:schemeClr>
          </a:solidFill>
        </a:ln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000">
          <a:latin typeface="Arial" pitchFamily="34" charset="0"/>
          <a:cs typeface="Arial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 orientation="landscape"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284342505967249E-2"/>
          <c:y val="0.13172622652937616"/>
          <c:w val="0.77228748845418715"/>
          <c:h val="0.61603353312179265"/>
        </c:manualLayout>
      </c:layout>
      <c:areaChart>
        <c:grouping val="standard"/>
        <c:varyColors val="0"/>
        <c:ser>
          <c:idx val="0"/>
          <c:order val="0"/>
          <c:tx>
            <c:strRef>
              <c:f>'20'!$B$28</c:f>
              <c:strCache>
                <c:ptCount val="1"/>
                <c:pt idx="0">
                  <c:v>crude oil net imports</c:v>
                </c:pt>
              </c:strCache>
            </c:strRef>
          </c:tx>
          <c:spPr>
            <a:solidFill>
              <a:schemeClr val="accent1"/>
            </a:solidFill>
            <a:ln>
              <a:solidFill>
                <a:schemeClr val="accent1">
                  <a:alpha val="80000"/>
                </a:schemeClr>
              </a:solidFill>
            </a:ln>
          </c:spPr>
          <c:cat>
            <c:numRef>
              <c:f>'20'!$A$29:$A$124</c:f>
              <c:numCache>
                <c:formatCode>mmm\ yyyy</c:formatCode>
                <c:ptCount val="96"/>
                <c:pt idx="0">
                  <c:v>43101</c:v>
                </c:pt>
                <c:pt idx="1">
                  <c:v>43132</c:v>
                </c:pt>
                <c:pt idx="2">
                  <c:v>43160</c:v>
                </c:pt>
                <c:pt idx="3">
                  <c:v>43191</c:v>
                </c:pt>
                <c:pt idx="4">
                  <c:v>43221</c:v>
                </c:pt>
                <c:pt idx="5">
                  <c:v>43252</c:v>
                </c:pt>
                <c:pt idx="6">
                  <c:v>43282</c:v>
                </c:pt>
                <c:pt idx="7">
                  <c:v>43313</c:v>
                </c:pt>
                <c:pt idx="8">
                  <c:v>43344</c:v>
                </c:pt>
                <c:pt idx="9">
                  <c:v>43374</c:v>
                </c:pt>
                <c:pt idx="10">
                  <c:v>43405</c:v>
                </c:pt>
                <c:pt idx="11">
                  <c:v>43435</c:v>
                </c:pt>
                <c:pt idx="12">
                  <c:v>43466</c:v>
                </c:pt>
                <c:pt idx="13">
                  <c:v>43497</c:v>
                </c:pt>
                <c:pt idx="14">
                  <c:v>43525</c:v>
                </c:pt>
                <c:pt idx="15">
                  <c:v>43556</c:v>
                </c:pt>
                <c:pt idx="16">
                  <c:v>43586</c:v>
                </c:pt>
                <c:pt idx="17">
                  <c:v>43617</c:v>
                </c:pt>
                <c:pt idx="18">
                  <c:v>43647</c:v>
                </c:pt>
                <c:pt idx="19">
                  <c:v>43678</c:v>
                </c:pt>
                <c:pt idx="20">
                  <c:v>43709</c:v>
                </c:pt>
                <c:pt idx="21">
                  <c:v>43739</c:v>
                </c:pt>
                <c:pt idx="22">
                  <c:v>43770</c:v>
                </c:pt>
                <c:pt idx="23">
                  <c:v>43800</c:v>
                </c:pt>
                <c:pt idx="24">
                  <c:v>43831</c:v>
                </c:pt>
                <c:pt idx="25">
                  <c:v>43862</c:v>
                </c:pt>
                <c:pt idx="26">
                  <c:v>43891</c:v>
                </c:pt>
                <c:pt idx="27">
                  <c:v>43922</c:v>
                </c:pt>
                <c:pt idx="28">
                  <c:v>43952</c:v>
                </c:pt>
                <c:pt idx="29">
                  <c:v>43983</c:v>
                </c:pt>
                <c:pt idx="30">
                  <c:v>44013</c:v>
                </c:pt>
                <c:pt idx="31">
                  <c:v>44044</c:v>
                </c:pt>
                <c:pt idx="32">
                  <c:v>44075</c:v>
                </c:pt>
                <c:pt idx="33">
                  <c:v>44105</c:v>
                </c:pt>
                <c:pt idx="34">
                  <c:v>44136</c:v>
                </c:pt>
                <c:pt idx="35">
                  <c:v>44166</c:v>
                </c:pt>
                <c:pt idx="36">
                  <c:v>44197</c:v>
                </c:pt>
                <c:pt idx="37">
                  <c:v>44228</c:v>
                </c:pt>
                <c:pt idx="38">
                  <c:v>44256</c:v>
                </c:pt>
                <c:pt idx="39">
                  <c:v>44287</c:v>
                </c:pt>
                <c:pt idx="40">
                  <c:v>44317</c:v>
                </c:pt>
                <c:pt idx="41">
                  <c:v>44348</c:v>
                </c:pt>
                <c:pt idx="42">
                  <c:v>44378</c:v>
                </c:pt>
                <c:pt idx="43">
                  <c:v>44409</c:v>
                </c:pt>
                <c:pt idx="44">
                  <c:v>44440</c:v>
                </c:pt>
                <c:pt idx="45">
                  <c:v>44470</c:v>
                </c:pt>
                <c:pt idx="46">
                  <c:v>44501</c:v>
                </c:pt>
                <c:pt idx="47">
                  <c:v>44531</c:v>
                </c:pt>
                <c:pt idx="48">
                  <c:v>44562</c:v>
                </c:pt>
                <c:pt idx="49">
                  <c:v>44593</c:v>
                </c:pt>
                <c:pt idx="50">
                  <c:v>44621</c:v>
                </c:pt>
                <c:pt idx="51">
                  <c:v>44652</c:v>
                </c:pt>
                <c:pt idx="52">
                  <c:v>44682</c:v>
                </c:pt>
                <c:pt idx="53">
                  <c:v>44713</c:v>
                </c:pt>
                <c:pt idx="54">
                  <c:v>44743</c:v>
                </c:pt>
                <c:pt idx="55">
                  <c:v>44774</c:v>
                </c:pt>
                <c:pt idx="56">
                  <c:v>44805</c:v>
                </c:pt>
                <c:pt idx="57">
                  <c:v>44835</c:v>
                </c:pt>
                <c:pt idx="58">
                  <c:v>44866</c:v>
                </c:pt>
                <c:pt idx="59">
                  <c:v>44896</c:v>
                </c:pt>
                <c:pt idx="60">
                  <c:v>44927</c:v>
                </c:pt>
                <c:pt idx="61">
                  <c:v>44958</c:v>
                </c:pt>
                <c:pt idx="62">
                  <c:v>44986</c:v>
                </c:pt>
                <c:pt idx="63">
                  <c:v>45017</c:v>
                </c:pt>
                <c:pt idx="64">
                  <c:v>45047</c:v>
                </c:pt>
                <c:pt idx="65">
                  <c:v>45078</c:v>
                </c:pt>
                <c:pt idx="66">
                  <c:v>45108</c:v>
                </c:pt>
                <c:pt idx="67">
                  <c:v>45139</c:v>
                </c:pt>
                <c:pt idx="68">
                  <c:v>45170</c:v>
                </c:pt>
                <c:pt idx="69">
                  <c:v>45200</c:v>
                </c:pt>
                <c:pt idx="70">
                  <c:v>45231</c:v>
                </c:pt>
                <c:pt idx="71">
                  <c:v>45261</c:v>
                </c:pt>
                <c:pt idx="72">
                  <c:v>45292</c:v>
                </c:pt>
                <c:pt idx="73">
                  <c:v>45323</c:v>
                </c:pt>
                <c:pt idx="74">
                  <c:v>45352</c:v>
                </c:pt>
                <c:pt idx="75">
                  <c:v>45383</c:v>
                </c:pt>
                <c:pt idx="76">
                  <c:v>45413</c:v>
                </c:pt>
                <c:pt idx="77">
                  <c:v>45444</c:v>
                </c:pt>
                <c:pt idx="78">
                  <c:v>45474</c:v>
                </c:pt>
                <c:pt idx="79">
                  <c:v>45505</c:v>
                </c:pt>
                <c:pt idx="80">
                  <c:v>45536</c:v>
                </c:pt>
                <c:pt idx="81">
                  <c:v>45566</c:v>
                </c:pt>
                <c:pt idx="82">
                  <c:v>45597</c:v>
                </c:pt>
                <c:pt idx="83">
                  <c:v>45627</c:v>
                </c:pt>
                <c:pt idx="84">
                  <c:v>45658</c:v>
                </c:pt>
                <c:pt idx="85">
                  <c:v>45689</c:v>
                </c:pt>
                <c:pt idx="86">
                  <c:v>45717</c:v>
                </c:pt>
                <c:pt idx="87">
                  <c:v>45748</c:v>
                </c:pt>
                <c:pt idx="88">
                  <c:v>45778</c:v>
                </c:pt>
                <c:pt idx="89">
                  <c:v>45809</c:v>
                </c:pt>
                <c:pt idx="90">
                  <c:v>45839</c:v>
                </c:pt>
                <c:pt idx="91">
                  <c:v>45870</c:v>
                </c:pt>
                <c:pt idx="92">
                  <c:v>45901</c:v>
                </c:pt>
                <c:pt idx="93">
                  <c:v>45931</c:v>
                </c:pt>
                <c:pt idx="94">
                  <c:v>45962</c:v>
                </c:pt>
                <c:pt idx="95">
                  <c:v>45992</c:v>
                </c:pt>
              </c:numCache>
            </c:numRef>
          </c:cat>
          <c:val>
            <c:numRef>
              <c:f>'20'!$B$29:$B$124</c:f>
              <c:numCache>
                <c:formatCode>0.00</c:formatCode>
                <c:ptCount val="96"/>
                <c:pt idx="0">
                  <c:v>6.6558380000000001</c:v>
                </c:pt>
                <c:pt idx="1">
                  <c:v>5.7626109999999997</c:v>
                </c:pt>
                <c:pt idx="2">
                  <c:v>5.650512</c:v>
                </c:pt>
                <c:pt idx="3">
                  <c:v>6.3342210000000003</c:v>
                </c:pt>
                <c:pt idx="4">
                  <c:v>5.7670110000000001</c:v>
                </c:pt>
                <c:pt idx="5">
                  <c:v>6.2085739999999996</c:v>
                </c:pt>
                <c:pt idx="6">
                  <c:v>5.6292080000000002</c:v>
                </c:pt>
                <c:pt idx="7">
                  <c:v>6.1302110000000001</c:v>
                </c:pt>
                <c:pt idx="8">
                  <c:v>5.578074</c:v>
                </c:pt>
                <c:pt idx="9">
                  <c:v>5.097556</c:v>
                </c:pt>
                <c:pt idx="10">
                  <c:v>5.1412800000000001</c:v>
                </c:pt>
                <c:pt idx="11">
                  <c:v>4.7062280000000003</c:v>
                </c:pt>
                <c:pt idx="12">
                  <c:v>4.9153419999999999</c:v>
                </c:pt>
                <c:pt idx="13">
                  <c:v>3.7550110000000001</c:v>
                </c:pt>
                <c:pt idx="14">
                  <c:v>4.1100700000000003</c:v>
                </c:pt>
                <c:pt idx="15">
                  <c:v>4.0878839999999999</c:v>
                </c:pt>
                <c:pt idx="16">
                  <c:v>4.1950570000000003</c:v>
                </c:pt>
                <c:pt idx="17">
                  <c:v>4.0522790000000004</c:v>
                </c:pt>
                <c:pt idx="18">
                  <c:v>4.232246</c:v>
                </c:pt>
                <c:pt idx="19">
                  <c:v>4.1892469999999999</c:v>
                </c:pt>
                <c:pt idx="20">
                  <c:v>3.3901720000000002</c:v>
                </c:pt>
                <c:pt idx="21">
                  <c:v>2.8297590000000001</c:v>
                </c:pt>
                <c:pt idx="22">
                  <c:v>2.737447</c:v>
                </c:pt>
                <c:pt idx="23">
                  <c:v>3.2964319999999998</c:v>
                </c:pt>
                <c:pt idx="24">
                  <c:v>3.0230760000000001</c:v>
                </c:pt>
                <c:pt idx="25">
                  <c:v>2.982148</c:v>
                </c:pt>
                <c:pt idx="26">
                  <c:v>2.6708349999999998</c:v>
                </c:pt>
                <c:pt idx="27">
                  <c:v>2.6369150000000001</c:v>
                </c:pt>
                <c:pt idx="28">
                  <c:v>2.909678</c:v>
                </c:pt>
                <c:pt idx="29">
                  <c:v>3.6455860000000002</c:v>
                </c:pt>
                <c:pt idx="30">
                  <c:v>2.563088</c:v>
                </c:pt>
                <c:pt idx="31">
                  <c:v>2.0084689999999998</c:v>
                </c:pt>
                <c:pt idx="32">
                  <c:v>2.1329419999999999</c:v>
                </c:pt>
                <c:pt idx="33">
                  <c:v>2.354301</c:v>
                </c:pt>
                <c:pt idx="34">
                  <c:v>2.7840889999999998</c:v>
                </c:pt>
                <c:pt idx="35">
                  <c:v>2.356258</c:v>
                </c:pt>
                <c:pt idx="36">
                  <c:v>2.61416</c:v>
                </c:pt>
                <c:pt idx="37">
                  <c:v>3.023647</c:v>
                </c:pt>
                <c:pt idx="38">
                  <c:v>3.0111910000000002</c:v>
                </c:pt>
                <c:pt idx="39">
                  <c:v>2.6442649999999999</c:v>
                </c:pt>
                <c:pt idx="40">
                  <c:v>2.9932609999999999</c:v>
                </c:pt>
                <c:pt idx="41">
                  <c:v>3.1933950000000002</c:v>
                </c:pt>
                <c:pt idx="42">
                  <c:v>3.6939479999999998</c:v>
                </c:pt>
                <c:pt idx="43">
                  <c:v>3.2441450000000001</c:v>
                </c:pt>
                <c:pt idx="44">
                  <c:v>3.991622</c:v>
                </c:pt>
                <c:pt idx="45">
                  <c:v>3.1922000000000001</c:v>
                </c:pt>
                <c:pt idx="46">
                  <c:v>3.19713</c:v>
                </c:pt>
                <c:pt idx="47">
                  <c:v>3.015787</c:v>
                </c:pt>
                <c:pt idx="48">
                  <c:v>3.0434760000000001</c:v>
                </c:pt>
                <c:pt idx="49">
                  <c:v>2.9154740000000001</c:v>
                </c:pt>
                <c:pt idx="50">
                  <c:v>3.2209500000000002</c:v>
                </c:pt>
                <c:pt idx="51">
                  <c:v>2.5548730000000002</c:v>
                </c:pt>
                <c:pt idx="52">
                  <c:v>2.8580450000000002</c:v>
                </c:pt>
                <c:pt idx="53">
                  <c:v>3.0194960000000002</c:v>
                </c:pt>
                <c:pt idx="54">
                  <c:v>2.9168850000000002</c:v>
                </c:pt>
                <c:pt idx="55">
                  <c:v>2.768659</c:v>
                </c:pt>
                <c:pt idx="56">
                  <c:v>2.553353</c:v>
                </c:pt>
                <c:pt idx="57">
                  <c:v>2.2373470000000002</c:v>
                </c:pt>
                <c:pt idx="58">
                  <c:v>2.1472720000000001</c:v>
                </c:pt>
                <c:pt idx="59">
                  <c:v>2.2279429999999998</c:v>
                </c:pt>
                <c:pt idx="60">
                  <c:v>2.7634940000000001</c:v>
                </c:pt>
                <c:pt idx="61">
                  <c:v>2.598357</c:v>
                </c:pt>
                <c:pt idx="62">
                  <c:v>1.4879910000000001</c:v>
                </c:pt>
                <c:pt idx="63">
                  <c:v>2.185184</c:v>
                </c:pt>
                <c:pt idx="64">
                  <c:v>2.6802800000000002</c:v>
                </c:pt>
                <c:pt idx="65">
                  <c:v>2.6731959999999999</c:v>
                </c:pt>
                <c:pt idx="66">
                  <c:v>2.45241</c:v>
                </c:pt>
                <c:pt idx="67">
                  <c:v>2.877669</c:v>
                </c:pt>
                <c:pt idx="68">
                  <c:v>2.4829509999999999</c:v>
                </c:pt>
                <c:pt idx="69">
                  <c:v>2.0233180000000002</c:v>
                </c:pt>
                <c:pt idx="70">
                  <c:v>2.9672040000000002</c:v>
                </c:pt>
                <c:pt idx="71">
                  <c:v>1.890164</c:v>
                </c:pt>
                <c:pt idx="72">
                  <c:v>2.57823</c:v>
                </c:pt>
                <c:pt idx="73">
                  <c:v>1.8767100000000001</c:v>
                </c:pt>
                <c:pt idx="74">
                  <c:v>2.3607741935000002</c:v>
                </c:pt>
                <c:pt idx="75">
                  <c:v>2.3226285</c:v>
                </c:pt>
                <c:pt idx="76">
                  <c:v>2.3812669999999998</c:v>
                </c:pt>
                <c:pt idx="77">
                  <c:v>2.3419409999999998</c:v>
                </c:pt>
                <c:pt idx="78">
                  <c:v>2.302063</c:v>
                </c:pt>
                <c:pt idx="79">
                  <c:v>2.2190080000000001</c:v>
                </c:pt>
                <c:pt idx="80">
                  <c:v>1.877653</c:v>
                </c:pt>
                <c:pt idx="81">
                  <c:v>1.5883560000000001</c:v>
                </c:pt>
                <c:pt idx="82">
                  <c:v>1.7313529999999999</c:v>
                </c:pt>
                <c:pt idx="83">
                  <c:v>1.457222</c:v>
                </c:pt>
                <c:pt idx="84">
                  <c:v>1.353915</c:v>
                </c:pt>
                <c:pt idx="85">
                  <c:v>1.063903</c:v>
                </c:pt>
                <c:pt idx="86">
                  <c:v>1.3901749999999999</c:v>
                </c:pt>
                <c:pt idx="87">
                  <c:v>1.466661</c:v>
                </c:pt>
                <c:pt idx="88">
                  <c:v>1.6119140000000001</c:v>
                </c:pt>
                <c:pt idx="89">
                  <c:v>1.5293870000000001</c:v>
                </c:pt>
                <c:pt idx="90">
                  <c:v>1.5074399999999999</c:v>
                </c:pt>
                <c:pt idx="91">
                  <c:v>1.5021469999999999</c:v>
                </c:pt>
                <c:pt idx="92">
                  <c:v>1.308632</c:v>
                </c:pt>
                <c:pt idx="93">
                  <c:v>1.0733029999999999</c:v>
                </c:pt>
                <c:pt idx="94">
                  <c:v>1.2523930000000001</c:v>
                </c:pt>
                <c:pt idx="95">
                  <c:v>1.097871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538-4FB8-9DCB-E8E45DF13D4F}"/>
            </c:ext>
          </c:extLst>
        </c:ser>
        <c:ser>
          <c:idx val="1"/>
          <c:order val="1"/>
          <c:tx>
            <c:strRef>
              <c:f>'20'!$C$28</c:f>
              <c:strCache>
                <c:ptCount val="1"/>
                <c:pt idx="0">
                  <c:v>product net imports</c:v>
                </c:pt>
              </c:strCache>
            </c:strRef>
          </c:tx>
          <c:spPr>
            <a:solidFill>
              <a:schemeClr val="accent3"/>
            </a:solidFill>
          </c:spPr>
          <c:cat>
            <c:numRef>
              <c:f>'20'!$A$29:$A$124</c:f>
              <c:numCache>
                <c:formatCode>mmm\ yyyy</c:formatCode>
                <c:ptCount val="96"/>
                <c:pt idx="0">
                  <c:v>43101</c:v>
                </c:pt>
                <c:pt idx="1">
                  <c:v>43132</c:v>
                </c:pt>
                <c:pt idx="2">
                  <c:v>43160</c:v>
                </c:pt>
                <c:pt idx="3">
                  <c:v>43191</c:v>
                </c:pt>
                <c:pt idx="4">
                  <c:v>43221</c:v>
                </c:pt>
                <c:pt idx="5">
                  <c:v>43252</c:v>
                </c:pt>
                <c:pt idx="6">
                  <c:v>43282</c:v>
                </c:pt>
                <c:pt idx="7">
                  <c:v>43313</c:v>
                </c:pt>
                <c:pt idx="8">
                  <c:v>43344</c:v>
                </c:pt>
                <c:pt idx="9">
                  <c:v>43374</c:v>
                </c:pt>
                <c:pt idx="10">
                  <c:v>43405</c:v>
                </c:pt>
                <c:pt idx="11">
                  <c:v>43435</c:v>
                </c:pt>
                <c:pt idx="12">
                  <c:v>43466</c:v>
                </c:pt>
                <c:pt idx="13">
                  <c:v>43497</c:v>
                </c:pt>
                <c:pt idx="14">
                  <c:v>43525</c:v>
                </c:pt>
                <c:pt idx="15">
                  <c:v>43556</c:v>
                </c:pt>
                <c:pt idx="16">
                  <c:v>43586</c:v>
                </c:pt>
                <c:pt idx="17">
                  <c:v>43617</c:v>
                </c:pt>
                <c:pt idx="18">
                  <c:v>43647</c:v>
                </c:pt>
                <c:pt idx="19">
                  <c:v>43678</c:v>
                </c:pt>
                <c:pt idx="20">
                  <c:v>43709</c:v>
                </c:pt>
                <c:pt idx="21">
                  <c:v>43739</c:v>
                </c:pt>
                <c:pt idx="22">
                  <c:v>43770</c:v>
                </c:pt>
                <c:pt idx="23">
                  <c:v>43800</c:v>
                </c:pt>
                <c:pt idx="24">
                  <c:v>43831</c:v>
                </c:pt>
                <c:pt idx="25">
                  <c:v>43862</c:v>
                </c:pt>
                <c:pt idx="26">
                  <c:v>43891</c:v>
                </c:pt>
                <c:pt idx="27">
                  <c:v>43922</c:v>
                </c:pt>
                <c:pt idx="28">
                  <c:v>43952</c:v>
                </c:pt>
                <c:pt idx="29">
                  <c:v>43983</c:v>
                </c:pt>
                <c:pt idx="30">
                  <c:v>44013</c:v>
                </c:pt>
                <c:pt idx="31">
                  <c:v>44044</c:v>
                </c:pt>
                <c:pt idx="32">
                  <c:v>44075</c:v>
                </c:pt>
                <c:pt idx="33">
                  <c:v>44105</c:v>
                </c:pt>
                <c:pt idx="34">
                  <c:v>44136</c:v>
                </c:pt>
                <c:pt idx="35">
                  <c:v>44166</c:v>
                </c:pt>
                <c:pt idx="36">
                  <c:v>44197</c:v>
                </c:pt>
                <c:pt idx="37">
                  <c:v>44228</c:v>
                </c:pt>
                <c:pt idx="38">
                  <c:v>44256</c:v>
                </c:pt>
                <c:pt idx="39">
                  <c:v>44287</c:v>
                </c:pt>
                <c:pt idx="40">
                  <c:v>44317</c:v>
                </c:pt>
                <c:pt idx="41">
                  <c:v>44348</c:v>
                </c:pt>
                <c:pt idx="42">
                  <c:v>44378</c:v>
                </c:pt>
                <c:pt idx="43">
                  <c:v>44409</c:v>
                </c:pt>
                <c:pt idx="44">
                  <c:v>44440</c:v>
                </c:pt>
                <c:pt idx="45">
                  <c:v>44470</c:v>
                </c:pt>
                <c:pt idx="46">
                  <c:v>44501</c:v>
                </c:pt>
                <c:pt idx="47">
                  <c:v>44531</c:v>
                </c:pt>
                <c:pt idx="48">
                  <c:v>44562</c:v>
                </c:pt>
                <c:pt idx="49">
                  <c:v>44593</c:v>
                </c:pt>
                <c:pt idx="50">
                  <c:v>44621</c:v>
                </c:pt>
                <c:pt idx="51">
                  <c:v>44652</c:v>
                </c:pt>
                <c:pt idx="52">
                  <c:v>44682</c:v>
                </c:pt>
                <c:pt idx="53">
                  <c:v>44713</c:v>
                </c:pt>
                <c:pt idx="54">
                  <c:v>44743</c:v>
                </c:pt>
                <c:pt idx="55">
                  <c:v>44774</c:v>
                </c:pt>
                <c:pt idx="56">
                  <c:v>44805</c:v>
                </c:pt>
                <c:pt idx="57">
                  <c:v>44835</c:v>
                </c:pt>
                <c:pt idx="58">
                  <c:v>44866</c:v>
                </c:pt>
                <c:pt idx="59">
                  <c:v>44896</c:v>
                </c:pt>
                <c:pt idx="60">
                  <c:v>44927</c:v>
                </c:pt>
                <c:pt idx="61">
                  <c:v>44958</c:v>
                </c:pt>
                <c:pt idx="62">
                  <c:v>44986</c:v>
                </c:pt>
                <c:pt idx="63">
                  <c:v>45017</c:v>
                </c:pt>
                <c:pt idx="64">
                  <c:v>45047</c:v>
                </c:pt>
                <c:pt idx="65">
                  <c:v>45078</c:v>
                </c:pt>
                <c:pt idx="66">
                  <c:v>45108</c:v>
                </c:pt>
                <c:pt idx="67">
                  <c:v>45139</c:v>
                </c:pt>
                <c:pt idx="68">
                  <c:v>45170</c:v>
                </c:pt>
                <c:pt idx="69">
                  <c:v>45200</c:v>
                </c:pt>
                <c:pt idx="70">
                  <c:v>45231</c:v>
                </c:pt>
                <c:pt idx="71">
                  <c:v>45261</c:v>
                </c:pt>
                <c:pt idx="72">
                  <c:v>45292</c:v>
                </c:pt>
                <c:pt idx="73">
                  <c:v>45323</c:v>
                </c:pt>
                <c:pt idx="74">
                  <c:v>45352</c:v>
                </c:pt>
                <c:pt idx="75">
                  <c:v>45383</c:v>
                </c:pt>
                <c:pt idx="76">
                  <c:v>45413</c:v>
                </c:pt>
                <c:pt idx="77">
                  <c:v>45444</c:v>
                </c:pt>
                <c:pt idx="78">
                  <c:v>45474</c:v>
                </c:pt>
                <c:pt idx="79">
                  <c:v>45505</c:v>
                </c:pt>
                <c:pt idx="80">
                  <c:v>45536</c:v>
                </c:pt>
                <c:pt idx="81">
                  <c:v>45566</c:v>
                </c:pt>
                <c:pt idx="82">
                  <c:v>45597</c:v>
                </c:pt>
                <c:pt idx="83">
                  <c:v>45627</c:v>
                </c:pt>
                <c:pt idx="84">
                  <c:v>45658</c:v>
                </c:pt>
                <c:pt idx="85">
                  <c:v>45689</c:v>
                </c:pt>
                <c:pt idx="86">
                  <c:v>45717</c:v>
                </c:pt>
                <c:pt idx="87">
                  <c:v>45748</c:v>
                </c:pt>
                <c:pt idx="88">
                  <c:v>45778</c:v>
                </c:pt>
                <c:pt idx="89">
                  <c:v>45809</c:v>
                </c:pt>
                <c:pt idx="90">
                  <c:v>45839</c:v>
                </c:pt>
                <c:pt idx="91">
                  <c:v>45870</c:v>
                </c:pt>
                <c:pt idx="92">
                  <c:v>45901</c:v>
                </c:pt>
                <c:pt idx="93">
                  <c:v>45931</c:v>
                </c:pt>
                <c:pt idx="94">
                  <c:v>45962</c:v>
                </c:pt>
                <c:pt idx="95">
                  <c:v>45992</c:v>
                </c:pt>
              </c:numCache>
            </c:numRef>
          </c:cat>
          <c:val>
            <c:numRef>
              <c:f>'20'!$C$29:$C$124</c:f>
              <c:numCache>
                <c:formatCode>0.00</c:formatCode>
                <c:ptCount val="96"/>
                <c:pt idx="0">
                  <c:v>-2.836776</c:v>
                </c:pt>
                <c:pt idx="1">
                  <c:v>-3.0839750000000001</c:v>
                </c:pt>
                <c:pt idx="2">
                  <c:v>-3.1652140000000002</c:v>
                </c:pt>
                <c:pt idx="3">
                  <c:v>-3.7562679999999999</c:v>
                </c:pt>
                <c:pt idx="4">
                  <c:v>-3.2573479999999999</c:v>
                </c:pt>
                <c:pt idx="5">
                  <c:v>-3.3062520000000002</c:v>
                </c:pt>
                <c:pt idx="6">
                  <c:v>-3.3985970000000001</c:v>
                </c:pt>
                <c:pt idx="7">
                  <c:v>-2.860268</c:v>
                </c:pt>
                <c:pt idx="8">
                  <c:v>-3.104088</c:v>
                </c:pt>
                <c:pt idx="9">
                  <c:v>-3.6407959999999999</c:v>
                </c:pt>
                <c:pt idx="10">
                  <c:v>-4.1498689999999998</c:v>
                </c:pt>
                <c:pt idx="11">
                  <c:v>-3.9866389999999998</c:v>
                </c:pt>
                <c:pt idx="12">
                  <c:v>-3.1295500000000001</c:v>
                </c:pt>
                <c:pt idx="13">
                  <c:v>-3.3028339999999998</c:v>
                </c:pt>
                <c:pt idx="14">
                  <c:v>-3.1507390000000002</c:v>
                </c:pt>
                <c:pt idx="15">
                  <c:v>-2.945309</c:v>
                </c:pt>
                <c:pt idx="16">
                  <c:v>-2.5401090000000002</c:v>
                </c:pt>
                <c:pt idx="17">
                  <c:v>-3.3317860000000001</c:v>
                </c:pt>
                <c:pt idx="18">
                  <c:v>-2.715535</c:v>
                </c:pt>
                <c:pt idx="19">
                  <c:v>-3.2402739999999999</c:v>
                </c:pt>
                <c:pt idx="20">
                  <c:v>-3.3502230000000002</c:v>
                </c:pt>
                <c:pt idx="21">
                  <c:v>-3.2699180000000001</c:v>
                </c:pt>
                <c:pt idx="22">
                  <c:v>-3.3755090000000001</c:v>
                </c:pt>
                <c:pt idx="23">
                  <c:v>-3.4677169999999999</c:v>
                </c:pt>
                <c:pt idx="24">
                  <c:v>-3.6716920000000002</c:v>
                </c:pt>
                <c:pt idx="25">
                  <c:v>-4.0899299999999998</c:v>
                </c:pt>
                <c:pt idx="26">
                  <c:v>-3.832465</c:v>
                </c:pt>
                <c:pt idx="27">
                  <c:v>-3.7493560000000001</c:v>
                </c:pt>
                <c:pt idx="28">
                  <c:v>-2.2593079999999999</c:v>
                </c:pt>
                <c:pt idx="29">
                  <c:v>-2.886002</c:v>
                </c:pt>
                <c:pt idx="30">
                  <c:v>-3.2021649999999999</c:v>
                </c:pt>
                <c:pt idx="31">
                  <c:v>-3.108949</c:v>
                </c:pt>
                <c:pt idx="32">
                  <c:v>-2.8891800000000001</c:v>
                </c:pt>
                <c:pt idx="33">
                  <c:v>-3.3675190000000002</c:v>
                </c:pt>
                <c:pt idx="34">
                  <c:v>-3.0812469999999998</c:v>
                </c:pt>
                <c:pt idx="35">
                  <c:v>-3.5419290000000001</c:v>
                </c:pt>
                <c:pt idx="36">
                  <c:v>-3.1148169999999999</c:v>
                </c:pt>
                <c:pt idx="37">
                  <c:v>-2.6669429999999998</c:v>
                </c:pt>
                <c:pt idx="38">
                  <c:v>-2.5800679999999998</c:v>
                </c:pt>
                <c:pt idx="39">
                  <c:v>-3.084886</c:v>
                </c:pt>
                <c:pt idx="40">
                  <c:v>-2.8951020000000001</c:v>
                </c:pt>
                <c:pt idx="41">
                  <c:v>-3.2497189999999998</c:v>
                </c:pt>
                <c:pt idx="42">
                  <c:v>-3.3261409999999998</c:v>
                </c:pt>
                <c:pt idx="43">
                  <c:v>-3.396852</c:v>
                </c:pt>
                <c:pt idx="44">
                  <c:v>-2.8294700000000002</c:v>
                </c:pt>
                <c:pt idx="45">
                  <c:v>-3.282238</c:v>
                </c:pt>
                <c:pt idx="46">
                  <c:v>-3.90747</c:v>
                </c:pt>
                <c:pt idx="47">
                  <c:v>-4.176539</c:v>
                </c:pt>
                <c:pt idx="48">
                  <c:v>-3.556521</c:v>
                </c:pt>
                <c:pt idx="49">
                  <c:v>-3.19373</c:v>
                </c:pt>
                <c:pt idx="50">
                  <c:v>-3.8422109999999998</c:v>
                </c:pt>
                <c:pt idx="51">
                  <c:v>-3.9724819999999998</c:v>
                </c:pt>
                <c:pt idx="52">
                  <c:v>-3.8886780000000001</c:v>
                </c:pt>
                <c:pt idx="53">
                  <c:v>-4.1925840000000001</c:v>
                </c:pt>
                <c:pt idx="54">
                  <c:v>-3.848052</c:v>
                </c:pt>
                <c:pt idx="55">
                  <c:v>-4.1486910000000004</c:v>
                </c:pt>
                <c:pt idx="56">
                  <c:v>-4.3784879999999999</c:v>
                </c:pt>
                <c:pt idx="57">
                  <c:v>-3.667081</c:v>
                </c:pt>
                <c:pt idx="58">
                  <c:v>-3.7840470000000002</c:v>
                </c:pt>
                <c:pt idx="59">
                  <c:v>-4.236567</c:v>
                </c:pt>
                <c:pt idx="60">
                  <c:v>-3.7278989999999999</c:v>
                </c:pt>
                <c:pt idx="61">
                  <c:v>-3.441754</c:v>
                </c:pt>
                <c:pt idx="62">
                  <c:v>-4.5225799999999996</c:v>
                </c:pt>
                <c:pt idx="63">
                  <c:v>-3.496883</c:v>
                </c:pt>
                <c:pt idx="64">
                  <c:v>-3.780233</c:v>
                </c:pt>
                <c:pt idx="65">
                  <c:v>-3.8647170000000002</c:v>
                </c:pt>
                <c:pt idx="66">
                  <c:v>-4.2106669999999999</c:v>
                </c:pt>
                <c:pt idx="67">
                  <c:v>-3.9077929999999999</c:v>
                </c:pt>
                <c:pt idx="68">
                  <c:v>-3.9682659999999998</c:v>
                </c:pt>
                <c:pt idx="69">
                  <c:v>-4.183732</c:v>
                </c:pt>
                <c:pt idx="70">
                  <c:v>-4.5236159999999996</c:v>
                </c:pt>
                <c:pt idx="71">
                  <c:v>-4.9756020000000003</c:v>
                </c:pt>
                <c:pt idx="72">
                  <c:v>-4.5012720000000002</c:v>
                </c:pt>
                <c:pt idx="73">
                  <c:v>-4.5346140000000004</c:v>
                </c:pt>
                <c:pt idx="74">
                  <c:v>-4.7376699311000001</c:v>
                </c:pt>
                <c:pt idx="75">
                  <c:v>-4.3368485352999997</c:v>
                </c:pt>
                <c:pt idx="76">
                  <c:v>-3.8373789999999999</c:v>
                </c:pt>
                <c:pt idx="77">
                  <c:v>-4.0795450000000004</c:v>
                </c:pt>
                <c:pt idx="78">
                  <c:v>-3.9372500000000001</c:v>
                </c:pt>
                <c:pt idx="79">
                  <c:v>-3.9050889999999998</c:v>
                </c:pt>
                <c:pt idx="80">
                  <c:v>-4.0721340000000001</c:v>
                </c:pt>
                <c:pt idx="81">
                  <c:v>-4.0584360000000004</c:v>
                </c:pt>
                <c:pt idx="82">
                  <c:v>-4.231643</c:v>
                </c:pt>
                <c:pt idx="83">
                  <c:v>-4.6538500000000003</c:v>
                </c:pt>
                <c:pt idx="84">
                  <c:v>-3.9220259999999998</c:v>
                </c:pt>
                <c:pt idx="85">
                  <c:v>-4.167929</c:v>
                </c:pt>
                <c:pt idx="86">
                  <c:v>-3.9561130000000002</c:v>
                </c:pt>
                <c:pt idx="87">
                  <c:v>-3.7886350000000002</c:v>
                </c:pt>
                <c:pt idx="88">
                  <c:v>-3.7326489999999999</c:v>
                </c:pt>
                <c:pt idx="89">
                  <c:v>-4.1593799999999996</c:v>
                </c:pt>
                <c:pt idx="90">
                  <c:v>-4.0782119999999997</c:v>
                </c:pt>
                <c:pt idx="91">
                  <c:v>-3.9716849999999999</c:v>
                </c:pt>
                <c:pt idx="92">
                  <c:v>-4.1391989999999996</c:v>
                </c:pt>
                <c:pt idx="93">
                  <c:v>-4.1455570000000002</c:v>
                </c:pt>
                <c:pt idx="94">
                  <c:v>-4.3835980000000001</c:v>
                </c:pt>
                <c:pt idx="95">
                  <c:v>-4.7890709999999999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538-4FB8-9DCB-E8E45DF13D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976502336"/>
        <c:axId val="-976509952"/>
      </c:areaChart>
      <c:lineChart>
        <c:grouping val="standard"/>
        <c:varyColors val="0"/>
        <c:ser>
          <c:idx val="2"/>
          <c:order val="2"/>
          <c:tx>
            <c:strRef>
              <c:f>'20'!$E$28</c:f>
              <c:strCache>
                <c:ptCount val="1"/>
                <c:pt idx="0">
                  <c:v>total net imports </c:v>
                </c:pt>
              </c:strCache>
            </c:strRef>
          </c:tx>
          <c:spPr>
            <a:ln>
              <a:solidFill>
                <a:schemeClr val="accent4"/>
              </a:solidFill>
            </a:ln>
          </c:spPr>
          <c:marker>
            <c:symbol val="none"/>
          </c:marker>
          <c:cat>
            <c:numRef>
              <c:f>'20'!$A$29:$A$124</c:f>
              <c:numCache>
                <c:formatCode>mmm\ yyyy</c:formatCode>
                <c:ptCount val="96"/>
                <c:pt idx="0">
                  <c:v>43101</c:v>
                </c:pt>
                <c:pt idx="1">
                  <c:v>43132</c:v>
                </c:pt>
                <c:pt idx="2">
                  <c:v>43160</c:v>
                </c:pt>
                <c:pt idx="3">
                  <c:v>43191</c:v>
                </c:pt>
                <c:pt idx="4">
                  <c:v>43221</c:v>
                </c:pt>
                <c:pt idx="5">
                  <c:v>43252</c:v>
                </c:pt>
                <c:pt idx="6">
                  <c:v>43282</c:v>
                </c:pt>
                <c:pt idx="7">
                  <c:v>43313</c:v>
                </c:pt>
                <c:pt idx="8">
                  <c:v>43344</c:v>
                </c:pt>
                <c:pt idx="9">
                  <c:v>43374</c:v>
                </c:pt>
                <c:pt idx="10">
                  <c:v>43405</c:v>
                </c:pt>
                <c:pt idx="11">
                  <c:v>43435</c:v>
                </c:pt>
                <c:pt idx="12">
                  <c:v>43466</c:v>
                </c:pt>
                <c:pt idx="13">
                  <c:v>43497</c:v>
                </c:pt>
                <c:pt idx="14">
                  <c:v>43525</c:v>
                </c:pt>
                <c:pt idx="15">
                  <c:v>43556</c:v>
                </c:pt>
                <c:pt idx="16">
                  <c:v>43586</c:v>
                </c:pt>
                <c:pt idx="17">
                  <c:v>43617</c:v>
                </c:pt>
                <c:pt idx="18">
                  <c:v>43647</c:v>
                </c:pt>
                <c:pt idx="19">
                  <c:v>43678</c:v>
                </c:pt>
                <c:pt idx="20">
                  <c:v>43709</c:v>
                </c:pt>
                <c:pt idx="21">
                  <c:v>43739</c:v>
                </c:pt>
                <c:pt idx="22">
                  <c:v>43770</c:v>
                </c:pt>
                <c:pt idx="23">
                  <c:v>43800</c:v>
                </c:pt>
                <c:pt idx="24">
                  <c:v>43831</c:v>
                </c:pt>
                <c:pt idx="25">
                  <c:v>43862</c:v>
                </c:pt>
                <c:pt idx="26">
                  <c:v>43891</c:v>
                </c:pt>
                <c:pt idx="27">
                  <c:v>43922</c:v>
                </c:pt>
                <c:pt idx="28">
                  <c:v>43952</c:v>
                </c:pt>
                <c:pt idx="29">
                  <c:v>43983</c:v>
                </c:pt>
                <c:pt idx="30">
                  <c:v>44013</c:v>
                </c:pt>
                <c:pt idx="31">
                  <c:v>44044</c:v>
                </c:pt>
                <c:pt idx="32">
                  <c:v>44075</c:v>
                </c:pt>
                <c:pt idx="33">
                  <c:v>44105</c:v>
                </c:pt>
                <c:pt idx="34">
                  <c:v>44136</c:v>
                </c:pt>
                <c:pt idx="35">
                  <c:v>44166</c:v>
                </c:pt>
                <c:pt idx="36">
                  <c:v>44197</c:v>
                </c:pt>
                <c:pt idx="37">
                  <c:v>44228</c:v>
                </c:pt>
                <c:pt idx="38">
                  <c:v>44256</c:v>
                </c:pt>
                <c:pt idx="39">
                  <c:v>44287</c:v>
                </c:pt>
                <c:pt idx="40">
                  <c:v>44317</c:v>
                </c:pt>
                <c:pt idx="41">
                  <c:v>44348</c:v>
                </c:pt>
                <c:pt idx="42">
                  <c:v>44378</c:v>
                </c:pt>
                <c:pt idx="43">
                  <c:v>44409</c:v>
                </c:pt>
                <c:pt idx="44">
                  <c:v>44440</c:v>
                </c:pt>
                <c:pt idx="45">
                  <c:v>44470</c:v>
                </c:pt>
                <c:pt idx="46">
                  <c:v>44501</c:v>
                </c:pt>
                <c:pt idx="47">
                  <c:v>44531</c:v>
                </c:pt>
                <c:pt idx="48">
                  <c:v>44562</c:v>
                </c:pt>
                <c:pt idx="49">
                  <c:v>44593</c:v>
                </c:pt>
                <c:pt idx="50">
                  <c:v>44621</c:v>
                </c:pt>
                <c:pt idx="51">
                  <c:v>44652</c:v>
                </c:pt>
                <c:pt idx="52">
                  <c:v>44682</c:v>
                </c:pt>
                <c:pt idx="53">
                  <c:v>44713</c:v>
                </c:pt>
                <c:pt idx="54">
                  <c:v>44743</c:v>
                </c:pt>
                <c:pt idx="55">
                  <c:v>44774</c:v>
                </c:pt>
                <c:pt idx="56">
                  <c:v>44805</c:v>
                </c:pt>
                <c:pt idx="57">
                  <c:v>44835</c:v>
                </c:pt>
                <c:pt idx="58">
                  <c:v>44866</c:v>
                </c:pt>
                <c:pt idx="59">
                  <c:v>44896</c:v>
                </c:pt>
                <c:pt idx="60">
                  <c:v>44927</c:v>
                </c:pt>
                <c:pt idx="61">
                  <c:v>44958</c:v>
                </c:pt>
                <c:pt idx="62">
                  <c:v>44986</c:v>
                </c:pt>
                <c:pt idx="63">
                  <c:v>45017</c:v>
                </c:pt>
                <c:pt idx="64">
                  <c:v>45047</c:v>
                </c:pt>
                <c:pt idx="65">
                  <c:v>45078</c:v>
                </c:pt>
                <c:pt idx="66">
                  <c:v>45108</c:v>
                </c:pt>
                <c:pt idx="67">
                  <c:v>45139</c:v>
                </c:pt>
                <c:pt idx="68">
                  <c:v>45170</c:v>
                </c:pt>
                <c:pt idx="69">
                  <c:v>45200</c:v>
                </c:pt>
                <c:pt idx="70">
                  <c:v>45231</c:v>
                </c:pt>
                <c:pt idx="71">
                  <c:v>45261</c:v>
                </c:pt>
                <c:pt idx="72">
                  <c:v>45292</c:v>
                </c:pt>
                <c:pt idx="73">
                  <c:v>45323</c:v>
                </c:pt>
                <c:pt idx="74">
                  <c:v>45352</c:v>
                </c:pt>
                <c:pt idx="75">
                  <c:v>45383</c:v>
                </c:pt>
                <c:pt idx="76">
                  <c:v>45413</c:v>
                </c:pt>
                <c:pt idx="77">
                  <c:v>45444</c:v>
                </c:pt>
                <c:pt idx="78">
                  <c:v>45474</c:v>
                </c:pt>
                <c:pt idx="79">
                  <c:v>45505</c:v>
                </c:pt>
                <c:pt idx="80">
                  <c:v>45536</c:v>
                </c:pt>
                <c:pt idx="81">
                  <c:v>45566</c:v>
                </c:pt>
                <c:pt idx="82">
                  <c:v>45597</c:v>
                </c:pt>
                <c:pt idx="83">
                  <c:v>45627</c:v>
                </c:pt>
                <c:pt idx="84">
                  <c:v>45658</c:v>
                </c:pt>
                <c:pt idx="85">
                  <c:v>45689</c:v>
                </c:pt>
                <c:pt idx="86">
                  <c:v>45717</c:v>
                </c:pt>
                <c:pt idx="87">
                  <c:v>45748</c:v>
                </c:pt>
                <c:pt idx="88">
                  <c:v>45778</c:v>
                </c:pt>
                <c:pt idx="89">
                  <c:v>45809</c:v>
                </c:pt>
                <c:pt idx="90">
                  <c:v>45839</c:v>
                </c:pt>
                <c:pt idx="91">
                  <c:v>45870</c:v>
                </c:pt>
                <c:pt idx="92">
                  <c:v>45901</c:v>
                </c:pt>
                <c:pt idx="93">
                  <c:v>45931</c:v>
                </c:pt>
                <c:pt idx="94">
                  <c:v>45962</c:v>
                </c:pt>
                <c:pt idx="95">
                  <c:v>45992</c:v>
                </c:pt>
              </c:numCache>
            </c:numRef>
          </c:cat>
          <c:val>
            <c:numRef>
              <c:f>'20'!$E$29:$E$124</c:f>
              <c:numCache>
                <c:formatCode>0.00</c:formatCode>
                <c:ptCount val="96"/>
                <c:pt idx="0">
                  <c:v>3.8190620000000002</c:v>
                </c:pt>
                <c:pt idx="1">
                  <c:v>2.6786359999999996</c:v>
                </c:pt>
                <c:pt idx="2">
                  <c:v>2.4852979999999998</c:v>
                </c:pt>
                <c:pt idx="3">
                  <c:v>2.5779530000000004</c:v>
                </c:pt>
                <c:pt idx="4">
                  <c:v>2.5096630000000002</c:v>
                </c:pt>
                <c:pt idx="5">
                  <c:v>2.9023219999999994</c:v>
                </c:pt>
                <c:pt idx="6">
                  <c:v>2.2306110000000001</c:v>
                </c:pt>
                <c:pt idx="7">
                  <c:v>3.269943</c:v>
                </c:pt>
                <c:pt idx="8">
                  <c:v>2.473986</c:v>
                </c:pt>
                <c:pt idx="9">
                  <c:v>1.4567600000000001</c:v>
                </c:pt>
                <c:pt idx="10">
                  <c:v>0.99141100000000026</c:v>
                </c:pt>
                <c:pt idx="11">
                  <c:v>0.71958900000000048</c:v>
                </c:pt>
                <c:pt idx="12">
                  <c:v>1.7857919999999998</c:v>
                </c:pt>
                <c:pt idx="13">
                  <c:v>0.45217700000000027</c:v>
                </c:pt>
                <c:pt idx="14">
                  <c:v>0.95933100000000016</c:v>
                </c:pt>
                <c:pt idx="15">
                  <c:v>1.1425749999999999</c:v>
                </c:pt>
                <c:pt idx="16">
                  <c:v>1.6549480000000001</c:v>
                </c:pt>
                <c:pt idx="17">
                  <c:v>0.72049300000000027</c:v>
                </c:pt>
                <c:pt idx="18">
                  <c:v>1.5167109999999999</c:v>
                </c:pt>
                <c:pt idx="19">
                  <c:v>0.94897300000000007</c:v>
                </c:pt>
                <c:pt idx="20">
                  <c:v>3.9949000000000012E-2</c:v>
                </c:pt>
                <c:pt idx="21">
                  <c:v>-0.44015899999999997</c:v>
                </c:pt>
                <c:pt idx="22">
                  <c:v>-0.63806200000000013</c:v>
                </c:pt>
                <c:pt idx="23">
                  <c:v>-0.17128500000000013</c:v>
                </c:pt>
                <c:pt idx="24">
                  <c:v>-0.64861600000000008</c:v>
                </c:pt>
                <c:pt idx="25">
                  <c:v>-1.1077819999999998</c:v>
                </c:pt>
                <c:pt idx="26">
                  <c:v>-1.1616300000000002</c:v>
                </c:pt>
                <c:pt idx="27">
                  <c:v>-1.112441</c:v>
                </c:pt>
                <c:pt idx="28">
                  <c:v>0.65037000000000011</c:v>
                </c:pt>
                <c:pt idx="29">
                  <c:v>0.75958400000000026</c:v>
                </c:pt>
                <c:pt idx="30">
                  <c:v>-0.6390769999999999</c:v>
                </c:pt>
                <c:pt idx="31">
                  <c:v>-1.1004800000000001</c:v>
                </c:pt>
                <c:pt idx="32">
                  <c:v>-0.75623800000000019</c:v>
                </c:pt>
                <c:pt idx="33">
                  <c:v>-1.0132180000000002</c:v>
                </c:pt>
                <c:pt idx="34">
                  <c:v>-0.29715800000000003</c:v>
                </c:pt>
                <c:pt idx="35">
                  <c:v>-1.1856710000000001</c:v>
                </c:pt>
                <c:pt idx="36">
                  <c:v>-0.50065699999999991</c:v>
                </c:pt>
                <c:pt idx="37">
                  <c:v>0.35670400000000013</c:v>
                </c:pt>
                <c:pt idx="38">
                  <c:v>0.43112300000000037</c:v>
                </c:pt>
                <c:pt idx="39">
                  <c:v>-0.44062100000000015</c:v>
                </c:pt>
                <c:pt idx="40">
                  <c:v>9.8158999999999885E-2</c:v>
                </c:pt>
                <c:pt idx="41">
                  <c:v>-5.6323999999999597E-2</c:v>
                </c:pt>
                <c:pt idx="42">
                  <c:v>0.367807</c:v>
                </c:pt>
                <c:pt idx="43">
                  <c:v>-0.15270699999999993</c:v>
                </c:pt>
                <c:pt idx="44">
                  <c:v>1.1621519999999999</c:v>
                </c:pt>
                <c:pt idx="45">
                  <c:v>-9.003799999999984E-2</c:v>
                </c:pt>
                <c:pt idx="46">
                  <c:v>-0.71033999999999997</c:v>
                </c:pt>
                <c:pt idx="47">
                  <c:v>-1.160752</c:v>
                </c:pt>
                <c:pt idx="48">
                  <c:v>-0.51304499999999997</c:v>
                </c:pt>
                <c:pt idx="49">
                  <c:v>-0.27825599999999984</c:v>
                </c:pt>
                <c:pt idx="50">
                  <c:v>-0.62126099999999962</c:v>
                </c:pt>
                <c:pt idx="51">
                  <c:v>-1.4176089999999997</c:v>
                </c:pt>
                <c:pt idx="52">
                  <c:v>-1.0306329999999999</c:v>
                </c:pt>
                <c:pt idx="53">
                  <c:v>-1.1730879999999999</c:v>
                </c:pt>
                <c:pt idx="54">
                  <c:v>-0.93116699999999986</c:v>
                </c:pt>
                <c:pt idx="55">
                  <c:v>-1.3800320000000004</c:v>
                </c:pt>
                <c:pt idx="56">
                  <c:v>-1.825135</c:v>
                </c:pt>
                <c:pt idx="57">
                  <c:v>-1.4297339999999998</c:v>
                </c:pt>
                <c:pt idx="58">
                  <c:v>-1.6367750000000001</c:v>
                </c:pt>
                <c:pt idx="59">
                  <c:v>-2.0086240000000002</c:v>
                </c:pt>
                <c:pt idx="60">
                  <c:v>-0.96440499999999973</c:v>
                </c:pt>
                <c:pt idx="61">
                  <c:v>-0.84339699999999995</c:v>
                </c:pt>
                <c:pt idx="62">
                  <c:v>-3.0345889999999995</c:v>
                </c:pt>
                <c:pt idx="63">
                  <c:v>-1.3116989999999999</c:v>
                </c:pt>
                <c:pt idx="64">
                  <c:v>-1.0999529999999997</c:v>
                </c:pt>
                <c:pt idx="65">
                  <c:v>-1.1915210000000003</c:v>
                </c:pt>
                <c:pt idx="66">
                  <c:v>-1.758257</c:v>
                </c:pt>
                <c:pt idx="67">
                  <c:v>-1.0301239999999998</c:v>
                </c:pt>
                <c:pt idx="68">
                  <c:v>-1.4853149999999999</c:v>
                </c:pt>
                <c:pt idx="69">
                  <c:v>-2.1604139999999998</c:v>
                </c:pt>
                <c:pt idx="70">
                  <c:v>-1.5564119999999995</c:v>
                </c:pt>
                <c:pt idx="71">
                  <c:v>-3.0854380000000003</c:v>
                </c:pt>
                <c:pt idx="72">
                  <c:v>-1.9230420000000001</c:v>
                </c:pt>
                <c:pt idx="73">
                  <c:v>-2.6579040000000003</c:v>
                </c:pt>
                <c:pt idx="74">
                  <c:v>-2.3768957375999999</c:v>
                </c:pt>
                <c:pt idx="75">
                  <c:v>-2.0142200352999997</c:v>
                </c:pt>
                <c:pt idx="76">
                  <c:v>-1.4561120000000001</c:v>
                </c:pt>
                <c:pt idx="77">
                  <c:v>-1.7376040000000006</c:v>
                </c:pt>
                <c:pt idx="78">
                  <c:v>-1.6351870000000002</c:v>
                </c:pt>
                <c:pt idx="79">
                  <c:v>-1.6860809999999997</c:v>
                </c:pt>
                <c:pt idx="80">
                  <c:v>-2.1944810000000001</c:v>
                </c:pt>
                <c:pt idx="81">
                  <c:v>-2.4700800000000003</c:v>
                </c:pt>
                <c:pt idx="82">
                  <c:v>-2.5002900000000001</c:v>
                </c:pt>
                <c:pt idx="83">
                  <c:v>-3.1966280000000005</c:v>
                </c:pt>
                <c:pt idx="84">
                  <c:v>-2.568111</c:v>
                </c:pt>
                <c:pt idx="85">
                  <c:v>-3.1040260000000002</c:v>
                </c:pt>
                <c:pt idx="86">
                  <c:v>-2.5659380000000001</c:v>
                </c:pt>
                <c:pt idx="87">
                  <c:v>-2.321974</c:v>
                </c:pt>
                <c:pt idx="88">
                  <c:v>-2.1207349999999998</c:v>
                </c:pt>
                <c:pt idx="89">
                  <c:v>-2.6299929999999998</c:v>
                </c:pt>
                <c:pt idx="90">
                  <c:v>-2.5707719999999998</c:v>
                </c:pt>
                <c:pt idx="91">
                  <c:v>-2.469538</c:v>
                </c:pt>
                <c:pt idx="92">
                  <c:v>-2.8305669999999994</c:v>
                </c:pt>
                <c:pt idx="93">
                  <c:v>-3.072254</c:v>
                </c:pt>
                <c:pt idx="94">
                  <c:v>-3.131205</c:v>
                </c:pt>
                <c:pt idx="95">
                  <c:v>-3.6911999999999998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538-4FB8-9DCB-E8E45DF13D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76502336"/>
        <c:axId val="-976509952"/>
      </c:lineChart>
      <c:scatterChart>
        <c:scatterStyle val="lineMarker"/>
        <c:varyColors val="0"/>
        <c:ser>
          <c:idx val="3"/>
          <c:order val="3"/>
          <c:tx>
            <c:strRef>
              <c:f>'20'!$B$129</c:f>
              <c:strCache>
                <c:ptCount val="1"/>
                <c:pt idx="0">
                  <c:v>forecast</c:v>
                </c:pt>
              </c:strCache>
            </c:strRef>
          </c:tx>
          <c:spPr>
            <a:ln w="9525" cap="flat">
              <a:solidFill>
                <a:schemeClr val="bg1">
                  <a:lumMod val="65000"/>
                </a:schemeClr>
              </a:solidFill>
              <a:prstDash val="lg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538-4FB8-9DCB-E8E45DF13D4F}"/>
                </c:ext>
              </c:extLst>
            </c:dLbl>
            <c:dLbl>
              <c:idx val="1"/>
              <c:layout>
                <c:manualLayout>
                  <c:x val="1.1343155276322167E-2"/>
                  <c:y val="3.9535863987150859E-2"/>
                </c:manualLayout>
              </c:layout>
              <c:dLblPos val="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538-4FB8-9DCB-E8E45DF13D4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aseline="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'20'!$A$130:$A$131</c:f>
              <c:numCache>
                <c:formatCode>0</c:formatCode>
                <c:ptCount val="2"/>
                <c:pt idx="0">
                  <c:v>76</c:v>
                </c:pt>
                <c:pt idx="1">
                  <c:v>76</c:v>
                </c:pt>
              </c:numCache>
            </c:numRef>
          </c:xVal>
          <c:yVal>
            <c:numRef>
              <c:f>'20'!$B$130:$B$131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0538-4FB8-9DCB-E8E45DF13D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976499072"/>
        <c:axId val="-976508320"/>
      </c:scatterChart>
      <c:dateAx>
        <c:axId val="-976502336"/>
        <c:scaling>
          <c:orientation val="minMax"/>
        </c:scaling>
        <c:delete val="0"/>
        <c:axPos val="b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mmm\ yyyy" sourceLinked="0"/>
        <c:majorTickMark val="cross"/>
        <c:minorTickMark val="none"/>
        <c:tickLblPos val="low"/>
        <c:spPr>
          <a:ln w="12700">
            <a:solidFill>
              <a:schemeClr val="tx1"/>
            </a:solidFill>
          </a:ln>
        </c:spPr>
        <c:txPr>
          <a:bodyPr/>
          <a:lstStyle/>
          <a:p>
            <a:pPr>
              <a:defRPr sz="900" baseline="0"/>
            </a:pPr>
            <a:endParaRPr lang="en-US"/>
          </a:p>
        </c:txPr>
        <c:crossAx val="-976509952"/>
        <c:crosses val="autoZero"/>
        <c:auto val="0"/>
        <c:lblOffset val="100"/>
        <c:baseTimeUnit val="months"/>
        <c:majorUnit val="12"/>
        <c:majorTimeUnit val="months"/>
        <c:minorUnit val="1"/>
        <c:minorTimeUnit val="months"/>
      </c:dateAx>
      <c:valAx>
        <c:axId val="-976509952"/>
        <c:scaling>
          <c:orientation val="minMax"/>
          <c:max val="8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/>
            </a:pPr>
            <a:endParaRPr lang="en-US"/>
          </a:p>
        </c:txPr>
        <c:crossAx val="-976502336"/>
        <c:crosses val="autoZero"/>
        <c:crossBetween val="between"/>
      </c:valAx>
      <c:valAx>
        <c:axId val="-976499072"/>
        <c:scaling>
          <c:orientation val="minMax"/>
          <c:max val="96"/>
          <c:min val="0"/>
        </c:scaling>
        <c:delete val="0"/>
        <c:axPos val="t"/>
        <c:numFmt formatCode="0" sourceLinked="1"/>
        <c:majorTickMark val="none"/>
        <c:minorTickMark val="none"/>
        <c:tickLblPos val="none"/>
        <c:spPr>
          <a:ln>
            <a:noFill/>
          </a:ln>
        </c:spPr>
        <c:crossAx val="-976508320"/>
        <c:crosses val="max"/>
        <c:crossBetween val="midCat"/>
      </c:valAx>
      <c:valAx>
        <c:axId val="-976508320"/>
        <c:scaling>
          <c:orientation val="minMax"/>
          <c:max val="1"/>
          <c:min val="0"/>
        </c:scaling>
        <c:delete val="0"/>
        <c:axPos val="r"/>
        <c:numFmt formatCode="General" sourceLinked="1"/>
        <c:majorTickMark val="none"/>
        <c:minorTickMark val="none"/>
        <c:tickLblPos val="none"/>
        <c:spPr>
          <a:ln>
            <a:noFill/>
          </a:ln>
        </c:spPr>
        <c:crossAx val="-976499072"/>
        <c:crosses val="max"/>
        <c:crossBetween val="midCat"/>
      </c:valAx>
      <c:spPr>
        <a:ln>
          <a:solidFill>
            <a:schemeClr val="bg1">
              <a:lumMod val="85000"/>
            </a:schemeClr>
          </a:solidFill>
        </a:ln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000">
          <a:latin typeface="Arial" pitchFamily="34" charset="0"/>
          <a:cs typeface="Arial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 orientation="landscape"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67385913777354E-2"/>
          <c:y val="0.13718087600446249"/>
          <c:w val="0.8089502762430939"/>
          <c:h val="0.68325049717861241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'21'!$B$26</c:f>
              <c:strCache>
                <c:ptCount val="1"/>
                <c:pt idx="0">
                  <c:v>propane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'21'!$C$25:$X$25</c:f>
              <c:numCache>
                <c:formatCode>General</c:formatCode>
                <c:ptCount val="22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2020</c:v>
                </c:pt>
                <c:pt idx="17">
                  <c:v>2021</c:v>
                </c:pt>
                <c:pt idx="18">
                  <c:v>2022</c:v>
                </c:pt>
                <c:pt idx="19">
                  <c:v>2023</c:v>
                </c:pt>
                <c:pt idx="20">
                  <c:v>2024</c:v>
                </c:pt>
                <c:pt idx="21">
                  <c:v>2025</c:v>
                </c:pt>
              </c:numCache>
            </c:numRef>
          </c:cat>
          <c:val>
            <c:numRef>
              <c:f>'21'!$C$26:$X$26</c:f>
              <c:numCache>
                <c:formatCode>0.00</c:formatCode>
                <c:ptCount val="22"/>
                <c:pt idx="0">
                  <c:v>0.18103860383000001</c:v>
                </c:pt>
                <c:pt idx="1">
                  <c:v>0.19568473973</c:v>
                </c:pt>
                <c:pt idx="2">
                  <c:v>0.18233403288</c:v>
                </c:pt>
                <c:pt idx="3">
                  <c:v>0.13933212603</c:v>
                </c:pt>
                <c:pt idx="4">
                  <c:v>0.13245945081999999</c:v>
                </c:pt>
                <c:pt idx="5">
                  <c:v>6.2311679452000002E-2</c:v>
                </c:pt>
                <c:pt idx="6">
                  <c:v>1.1957958903999999E-2</c:v>
                </c:pt>
                <c:pt idx="7">
                  <c:v>-1.4400073972999999E-2</c:v>
                </c:pt>
                <c:pt idx="8">
                  <c:v>-5.4726661202000003E-2</c:v>
                </c:pt>
                <c:pt idx="9">
                  <c:v>-0.17501173425</c:v>
                </c:pt>
                <c:pt idx="10">
                  <c:v>-0.31520097260000002</c:v>
                </c:pt>
                <c:pt idx="11">
                  <c:v>-0.4912113863</c:v>
                </c:pt>
                <c:pt idx="12">
                  <c:v>-0.65689627321999999</c:v>
                </c:pt>
                <c:pt idx="13">
                  <c:v>-0.75761447671000004</c:v>
                </c:pt>
                <c:pt idx="14">
                  <c:v>-0.79254433699000004</c:v>
                </c:pt>
                <c:pt idx="15">
                  <c:v>-0.94905866848999998</c:v>
                </c:pt>
                <c:pt idx="16">
                  <c:v>-1.1357285792</c:v>
                </c:pt>
                <c:pt idx="17">
                  <c:v>-1.1984581342</c:v>
                </c:pt>
                <c:pt idx="18">
                  <c:v>-1.2717028136999999</c:v>
                </c:pt>
                <c:pt idx="19">
                  <c:v>-1.4732758822000001</c:v>
                </c:pt>
                <c:pt idx="20">
                  <c:v>-1.4918436202000001</c:v>
                </c:pt>
                <c:pt idx="21">
                  <c:v>-1.5282929315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F4-4EE2-BA2A-B68AD027F3AD}"/>
            </c:ext>
          </c:extLst>
        </c:ser>
        <c:ser>
          <c:idx val="2"/>
          <c:order val="1"/>
          <c:tx>
            <c:strRef>
              <c:f>'21'!$B$27</c:f>
              <c:strCache>
                <c:ptCount val="1"/>
                <c:pt idx="0">
                  <c:v>ethane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'21'!$C$25:$X$25</c:f>
              <c:numCache>
                <c:formatCode>General</c:formatCode>
                <c:ptCount val="22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2020</c:v>
                </c:pt>
                <c:pt idx="17">
                  <c:v>2021</c:v>
                </c:pt>
                <c:pt idx="18">
                  <c:v>2022</c:v>
                </c:pt>
                <c:pt idx="19">
                  <c:v>2023</c:v>
                </c:pt>
                <c:pt idx="20">
                  <c:v>2024</c:v>
                </c:pt>
                <c:pt idx="21">
                  <c:v>2025</c:v>
                </c:pt>
              </c:numCache>
            </c:numRef>
          </c:cat>
          <c:val>
            <c:numRef>
              <c:f>'21'!$C$27:$X$27</c:f>
              <c:numCache>
                <c:formatCode>0.00</c:formatCode>
                <c:ptCount val="22"/>
                <c:pt idx="0">
                  <c:v>4.0382786885000002E-4</c:v>
                </c:pt>
                <c:pt idx="1">
                  <c:v>6.3250958904E-4</c:v>
                </c:pt>
                <c:pt idx="2">
                  <c:v>4.1865753424999999E-4</c:v>
                </c:pt>
                <c:pt idx="3">
                  <c:v>3.2271780822000002E-4</c:v>
                </c:pt>
                <c:pt idx="4">
                  <c:v>3.3015027321999998E-4</c:v>
                </c:pt>
                <c:pt idx="5">
                  <c:v>3.5024383561999998E-4</c:v>
                </c:pt>
                <c:pt idx="6">
                  <c:v>3.6975890411000001E-4</c:v>
                </c:pt>
                <c:pt idx="7">
                  <c:v>3.2614520548E-4</c:v>
                </c:pt>
                <c:pt idx="8">
                  <c:v>3.1421311475000001E-4</c:v>
                </c:pt>
                <c:pt idx="9">
                  <c:v>3.3705205479000002E-4</c:v>
                </c:pt>
                <c:pt idx="10">
                  <c:v>-3.7509539725999998E-2</c:v>
                </c:pt>
                <c:pt idx="11">
                  <c:v>-6.4611095889999998E-2</c:v>
                </c:pt>
                <c:pt idx="12">
                  <c:v>-9.4826969945000006E-2</c:v>
                </c:pt>
                <c:pt idx="13">
                  <c:v>-0.17759438082000001</c:v>
                </c:pt>
                <c:pt idx="14">
                  <c:v>-0.25591668766999998</c:v>
                </c:pt>
                <c:pt idx="15">
                  <c:v>-0.27696658355999998</c:v>
                </c:pt>
                <c:pt idx="16">
                  <c:v>-0.27068763115</c:v>
                </c:pt>
                <c:pt idx="17">
                  <c:v>-0.36927176711999998</c:v>
                </c:pt>
                <c:pt idx="18">
                  <c:v>-0.41886086574999998</c:v>
                </c:pt>
                <c:pt idx="19">
                  <c:v>-0.47057544109999999</c:v>
                </c:pt>
                <c:pt idx="20">
                  <c:v>-0.50315780956</c:v>
                </c:pt>
                <c:pt idx="21">
                  <c:v>-0.51805458574999996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0F4-4EE2-BA2A-B68AD027F3AD}"/>
            </c:ext>
          </c:extLst>
        </c:ser>
        <c:ser>
          <c:idx val="3"/>
          <c:order val="2"/>
          <c:tx>
            <c:strRef>
              <c:f>'21'!$B$29</c:f>
              <c:strCache>
                <c:ptCount val="1"/>
                <c:pt idx="0">
                  <c:v>natural gasoline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'21'!$C$25:$X$25</c:f>
              <c:numCache>
                <c:formatCode>General</c:formatCode>
                <c:ptCount val="22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2020</c:v>
                </c:pt>
                <c:pt idx="17">
                  <c:v>2021</c:v>
                </c:pt>
                <c:pt idx="18">
                  <c:v>2022</c:v>
                </c:pt>
                <c:pt idx="19">
                  <c:v>2023</c:v>
                </c:pt>
                <c:pt idx="20">
                  <c:v>2024</c:v>
                </c:pt>
                <c:pt idx="21">
                  <c:v>2025</c:v>
                </c:pt>
              </c:numCache>
            </c:numRef>
          </c:cat>
          <c:val>
            <c:numRef>
              <c:f>'21'!$C$29:$X$29</c:f>
              <c:numCache>
                <c:formatCode>0.00</c:formatCode>
                <c:ptCount val="22"/>
                <c:pt idx="0">
                  <c:v>4.0103338798000002E-2</c:v>
                </c:pt>
                <c:pt idx="1">
                  <c:v>4.0064265752999997E-2</c:v>
                </c:pt>
                <c:pt idx="2">
                  <c:v>1.5807350684999999E-2</c:v>
                </c:pt>
                <c:pt idx="3">
                  <c:v>1.5858863014E-2</c:v>
                </c:pt>
                <c:pt idx="4">
                  <c:v>-1.2047642076999999E-2</c:v>
                </c:pt>
                <c:pt idx="5">
                  <c:v>-2.748810137E-2</c:v>
                </c:pt>
                <c:pt idx="6">
                  <c:v>-6.2864821917999998E-3</c:v>
                </c:pt>
                <c:pt idx="7">
                  <c:v>-5.2482635616000001E-2</c:v>
                </c:pt>
                <c:pt idx="8">
                  <c:v>-8.8676674863000002E-2</c:v>
                </c:pt>
                <c:pt idx="9">
                  <c:v>-0.10312920822</c:v>
                </c:pt>
                <c:pt idx="10">
                  <c:v>-0.15163440274000001</c:v>
                </c:pt>
                <c:pt idx="11">
                  <c:v>-0.17159646848999999</c:v>
                </c:pt>
                <c:pt idx="12">
                  <c:v>-0.18785296721</c:v>
                </c:pt>
                <c:pt idx="13">
                  <c:v>-0.16575204658000001</c:v>
                </c:pt>
                <c:pt idx="14">
                  <c:v>-0.18254033424999999</c:v>
                </c:pt>
                <c:pt idx="15">
                  <c:v>-0.17101643835999999</c:v>
                </c:pt>
                <c:pt idx="16">
                  <c:v>-0.19168844262000001</c:v>
                </c:pt>
                <c:pt idx="17">
                  <c:v>-0.19633565753000001</c:v>
                </c:pt>
                <c:pt idx="18">
                  <c:v>-0.17136379726000001</c:v>
                </c:pt>
                <c:pt idx="19">
                  <c:v>-0.10176818082</c:v>
                </c:pt>
                <c:pt idx="20">
                  <c:v>-0.13911918551999999</c:v>
                </c:pt>
                <c:pt idx="21">
                  <c:v>-0.15327234821999999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0F4-4EE2-BA2A-B68AD027F3AD}"/>
            </c:ext>
          </c:extLst>
        </c:ser>
        <c:ser>
          <c:idx val="4"/>
          <c:order val="3"/>
          <c:tx>
            <c:strRef>
              <c:f>'21'!$B$28</c:f>
              <c:strCache>
                <c:ptCount val="1"/>
                <c:pt idx="0">
                  <c:v>butanes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'21'!$C$25:$X$25</c:f>
              <c:numCache>
                <c:formatCode>General</c:formatCode>
                <c:ptCount val="22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2020</c:v>
                </c:pt>
                <c:pt idx="17">
                  <c:v>2021</c:v>
                </c:pt>
                <c:pt idx="18">
                  <c:v>2022</c:v>
                </c:pt>
                <c:pt idx="19">
                  <c:v>2023</c:v>
                </c:pt>
                <c:pt idx="20">
                  <c:v>2024</c:v>
                </c:pt>
                <c:pt idx="21">
                  <c:v>2025</c:v>
                </c:pt>
              </c:numCache>
            </c:numRef>
          </c:cat>
          <c:val>
            <c:numRef>
              <c:f>'21'!$C$28:$X$28</c:f>
              <c:numCache>
                <c:formatCode>0.00</c:formatCode>
                <c:ptCount val="22"/>
                <c:pt idx="0">
                  <c:v>3.8184125683000003E-2</c:v>
                </c:pt>
                <c:pt idx="1">
                  <c:v>7.8523120547999994E-2</c:v>
                </c:pt>
                <c:pt idx="2">
                  <c:v>9.3106786301E-2</c:v>
                </c:pt>
                <c:pt idx="3">
                  <c:v>5.0729624658000003E-2</c:v>
                </c:pt>
                <c:pt idx="4">
                  <c:v>5.3002699453999998E-2</c:v>
                </c:pt>
                <c:pt idx="5">
                  <c:v>1.9929290411E-2</c:v>
                </c:pt>
                <c:pt idx="6">
                  <c:v>8.9496931506999992E-3</c:v>
                </c:pt>
                <c:pt idx="7">
                  <c:v>4.8309589041000003E-4</c:v>
                </c:pt>
                <c:pt idx="8">
                  <c:v>-1.3427868852E-3</c:v>
                </c:pt>
                <c:pt idx="9">
                  <c:v>-8.9113945205000003E-3</c:v>
                </c:pt>
                <c:pt idx="10">
                  <c:v>-5.6082010958999999E-2</c:v>
                </c:pt>
                <c:pt idx="11">
                  <c:v>-8.3071605478999999E-2</c:v>
                </c:pt>
                <c:pt idx="12">
                  <c:v>-9.1469770492000002E-2</c:v>
                </c:pt>
                <c:pt idx="13">
                  <c:v>-0.10744454795</c:v>
                </c:pt>
                <c:pt idx="14">
                  <c:v>-0.17350081096</c:v>
                </c:pt>
                <c:pt idx="15">
                  <c:v>-0.22629719726</c:v>
                </c:pt>
                <c:pt idx="16">
                  <c:v>-0.32320968851999998</c:v>
                </c:pt>
                <c:pt idx="17">
                  <c:v>-0.37169570684999997</c:v>
                </c:pt>
                <c:pt idx="18">
                  <c:v>-0.37326026026999998</c:v>
                </c:pt>
                <c:pt idx="19">
                  <c:v>-0.41802073151000002</c:v>
                </c:pt>
                <c:pt idx="20">
                  <c:v>-0.43137791420999999</c:v>
                </c:pt>
                <c:pt idx="21">
                  <c:v>-0.46922062081999999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0F4-4EE2-BA2A-B68AD027F3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-975124704"/>
        <c:axId val="-975121440"/>
      </c:barChart>
      <c:lineChart>
        <c:grouping val="standard"/>
        <c:varyColors val="0"/>
        <c:ser>
          <c:idx val="0"/>
          <c:order val="4"/>
          <c:tx>
            <c:strRef>
              <c:f>'21'!$B$30</c:f>
              <c:strCache>
                <c:ptCount val="1"/>
                <c:pt idx="0">
                  <c:v>net trade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dash"/>
            <c:size val="6"/>
            <c:spPr>
              <a:solidFill>
                <a:schemeClr val="tx1"/>
              </a:solidFill>
              <a:ln w="9525" cap="flat">
                <a:solidFill>
                  <a:schemeClr val="tx1"/>
                </a:solidFill>
              </a:ln>
              <a:effectLst/>
            </c:spPr>
          </c:marker>
          <c:cat>
            <c:numRef>
              <c:f>'21'!$C$25:$X$25</c:f>
              <c:numCache>
                <c:formatCode>General</c:formatCode>
                <c:ptCount val="22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2020</c:v>
                </c:pt>
                <c:pt idx="17">
                  <c:v>2021</c:v>
                </c:pt>
                <c:pt idx="18">
                  <c:v>2022</c:v>
                </c:pt>
                <c:pt idx="19">
                  <c:v>2023</c:v>
                </c:pt>
                <c:pt idx="20">
                  <c:v>2024</c:v>
                </c:pt>
                <c:pt idx="21">
                  <c:v>2025</c:v>
                </c:pt>
              </c:numCache>
            </c:numRef>
          </c:cat>
          <c:val>
            <c:numRef>
              <c:f>'21'!$C$30:$X$30</c:f>
              <c:numCache>
                <c:formatCode>0.00</c:formatCode>
                <c:ptCount val="22"/>
                <c:pt idx="0">
                  <c:v>0.25972989617984998</c:v>
                </c:pt>
                <c:pt idx="1">
                  <c:v>0.31490463562003995</c:v>
                </c:pt>
                <c:pt idx="2">
                  <c:v>0.29166682740025002</c:v>
                </c:pt>
                <c:pt idx="3">
                  <c:v>0.20624333151021998</c:v>
                </c:pt>
                <c:pt idx="4">
                  <c:v>0.17374465847022</c:v>
                </c:pt>
                <c:pt idx="5">
                  <c:v>5.5103112328620002E-2</c:v>
                </c:pt>
                <c:pt idx="6">
                  <c:v>1.4990928767010001E-2</c:v>
                </c:pt>
                <c:pt idx="7">
                  <c:v>-6.6073468493109994E-2</c:v>
                </c:pt>
                <c:pt idx="8">
                  <c:v>-0.14443190983545001</c:v>
                </c:pt>
                <c:pt idx="9">
                  <c:v>-0.28671528493570997</c:v>
                </c:pt>
                <c:pt idx="10">
                  <c:v>-0.56042692602500011</c:v>
                </c:pt>
                <c:pt idx="11">
                  <c:v>-0.8104905561589999</c:v>
                </c:pt>
                <c:pt idx="12">
                  <c:v>-1.0310459808670001</c:v>
                </c:pt>
                <c:pt idx="13">
                  <c:v>-1.2084054520600001</c:v>
                </c:pt>
                <c:pt idx="14">
                  <c:v>-1.40450216987</c:v>
                </c:pt>
                <c:pt idx="15">
                  <c:v>-1.6233388876699999</c:v>
                </c:pt>
                <c:pt idx="16">
                  <c:v>-1.92131434149</c:v>
                </c:pt>
                <c:pt idx="17">
                  <c:v>-2.1357612656999998</c:v>
                </c:pt>
                <c:pt idx="18">
                  <c:v>-2.23518773698</c:v>
                </c:pt>
                <c:pt idx="19">
                  <c:v>-2.4636402356300002</c:v>
                </c:pt>
                <c:pt idx="20">
                  <c:v>-2.5654985294899997</c:v>
                </c:pt>
                <c:pt idx="21">
                  <c:v>-2.6688404862899997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0F4-4EE2-BA2A-B68AD027F3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75124704"/>
        <c:axId val="-975121440"/>
      </c:lineChart>
      <c:scatterChart>
        <c:scatterStyle val="lineMarker"/>
        <c:varyColors val="0"/>
        <c:ser>
          <c:idx val="5"/>
          <c:order val="5"/>
          <c:tx>
            <c:strRef>
              <c:f>'21'!$C$42</c:f>
              <c:strCache>
                <c:ptCount val="1"/>
                <c:pt idx="0">
                  <c:v>forecast</c:v>
                </c:pt>
              </c:strCache>
            </c:strRef>
          </c:tx>
          <c:spPr>
            <a:ln w="9525" cap="flat">
              <a:solidFill>
                <a:schemeClr val="bg1">
                  <a:lumMod val="65000"/>
                </a:schemeClr>
              </a:solidFill>
              <a:prstDash val="lgDash"/>
              <a:round/>
            </a:ln>
            <a:effectLst/>
          </c:spPr>
          <c:marker>
            <c:symbol val="none"/>
          </c:marker>
          <c:xVal>
            <c:numRef>
              <c:f>'21'!$B$43:$B$44</c:f>
              <c:numCache>
                <c:formatCode>General</c:formatCode>
                <c:ptCount val="2"/>
                <c:pt idx="0">
                  <c:v>20.5</c:v>
                </c:pt>
                <c:pt idx="1">
                  <c:v>20.5</c:v>
                </c:pt>
              </c:numCache>
            </c:numRef>
          </c:xVal>
          <c:yVal>
            <c:numRef>
              <c:f>'21'!$C$43:$C$44</c:f>
              <c:numCache>
                <c:formatCode>0.00</c:formatCode>
                <c:ptCount val="2"/>
                <c:pt idx="0">
                  <c:v>0</c:v>
                </c:pt>
                <c:pt idx="1">
                  <c:v>2.5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D0F4-4EE2-BA2A-B68AD027F3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975131776"/>
        <c:axId val="-975134496"/>
      </c:scatterChart>
      <c:catAx>
        <c:axId val="-97512470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cross"/>
        <c:minorTickMark val="none"/>
        <c:tickLblPos val="low"/>
        <c:spPr>
          <a:solidFill>
            <a:schemeClr val="bg1"/>
          </a:solidFill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-975121440"/>
        <c:crosses val="autoZero"/>
        <c:auto val="0"/>
        <c:lblAlgn val="ctr"/>
        <c:lblOffset val="100"/>
        <c:tickLblSkip val="2"/>
        <c:noMultiLvlLbl val="1"/>
      </c:catAx>
      <c:valAx>
        <c:axId val="-975121440"/>
        <c:scaling>
          <c:orientation val="minMax"/>
          <c:max val="0.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-975124704"/>
        <c:crosses val="autoZero"/>
        <c:crossBetween val="between"/>
        <c:majorUnit val="0.5"/>
      </c:valAx>
      <c:valAx>
        <c:axId val="-975134496"/>
        <c:scaling>
          <c:orientation val="minMax"/>
          <c:max val="2.5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-975131776"/>
        <c:crosses val="max"/>
        <c:crossBetween val="midCat"/>
      </c:valAx>
      <c:valAx>
        <c:axId val="-9751317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975134496"/>
        <c:crosses val="autoZero"/>
        <c:crossBetween val="midCat"/>
      </c:valAx>
      <c:spPr>
        <a:noFill/>
        <a:ln>
          <a:solidFill>
            <a:schemeClr val="bg1">
              <a:lumMod val="8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 baseline="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landscape"/>
  </c:printSettings>
  <c:userShapes r:id="rId3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baseline="0"/>
            </a:pPr>
            <a:r>
              <a:rPr lang="en-US" sz="1000" b="1" baseline="0"/>
              <a:t>Henry Hub natural gas price and NYMEX confidence intervals</a:t>
            </a:r>
          </a:p>
          <a:p>
            <a:pPr algn="l">
              <a:defRPr baseline="0"/>
            </a:pPr>
            <a:r>
              <a:rPr lang="en-US" sz="1000" b="0" baseline="0"/>
              <a:t>dollars per million British thermal units</a:t>
            </a:r>
          </a:p>
        </c:rich>
      </c:tx>
      <c:layout>
        <c:manualLayout>
          <c:xMode val="edge"/>
          <c:yMode val="edge"/>
          <c:x val="1.8297712785901763E-3"/>
          <c:y val="3.9136480291124057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5.1627936751808462E-2"/>
          <c:y val="0.13167916510436195"/>
          <c:w val="0.73231675308879074"/>
          <c:h val="0.56820836346011738"/>
        </c:manualLayout>
      </c:layout>
      <c:lineChart>
        <c:grouping val="standard"/>
        <c:varyColors val="0"/>
        <c:ser>
          <c:idx val="0"/>
          <c:order val="0"/>
          <c:tx>
            <c:v>Historical spot price</c:v>
          </c:tx>
          <c:spPr>
            <a:ln>
              <a:solidFill>
                <a:schemeClr val="tx2">
                  <a:lumMod val="90000"/>
                  <a:lumOff val="10000"/>
                </a:schemeClr>
              </a:solidFill>
            </a:ln>
          </c:spPr>
          <c:marker>
            <c:symbol val="none"/>
          </c:marker>
          <c:cat>
            <c:numRef>
              <c:f>'22'!$B$29:$B$112</c:f>
              <c:numCache>
                <c:formatCode>mmm\ yyyy</c:formatCode>
                <c:ptCount val="84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  <c:pt idx="58">
                  <c:v>45231</c:v>
                </c:pt>
                <c:pt idx="59">
                  <c:v>45261</c:v>
                </c:pt>
                <c:pt idx="60">
                  <c:v>45292</c:v>
                </c:pt>
                <c:pt idx="61">
                  <c:v>45323</c:v>
                </c:pt>
                <c:pt idx="62">
                  <c:v>45352</c:v>
                </c:pt>
                <c:pt idx="63">
                  <c:v>45383</c:v>
                </c:pt>
                <c:pt idx="64">
                  <c:v>45413</c:v>
                </c:pt>
                <c:pt idx="65">
                  <c:v>45444</c:v>
                </c:pt>
                <c:pt idx="66">
                  <c:v>45474</c:v>
                </c:pt>
                <c:pt idx="67">
                  <c:v>45505</c:v>
                </c:pt>
                <c:pt idx="68">
                  <c:v>45536</c:v>
                </c:pt>
                <c:pt idx="69">
                  <c:v>45566</c:v>
                </c:pt>
                <c:pt idx="70">
                  <c:v>45597</c:v>
                </c:pt>
                <c:pt idx="71">
                  <c:v>45627</c:v>
                </c:pt>
                <c:pt idx="72">
                  <c:v>45658</c:v>
                </c:pt>
                <c:pt idx="73">
                  <c:v>45689</c:v>
                </c:pt>
                <c:pt idx="74">
                  <c:v>45717</c:v>
                </c:pt>
                <c:pt idx="75">
                  <c:v>45748</c:v>
                </c:pt>
                <c:pt idx="76">
                  <c:v>45778</c:v>
                </c:pt>
                <c:pt idx="77">
                  <c:v>45809</c:v>
                </c:pt>
                <c:pt idx="78">
                  <c:v>45839</c:v>
                </c:pt>
                <c:pt idx="79">
                  <c:v>45870</c:v>
                </c:pt>
                <c:pt idx="80">
                  <c:v>45901</c:v>
                </c:pt>
                <c:pt idx="81">
                  <c:v>45931</c:v>
                </c:pt>
                <c:pt idx="82">
                  <c:v>45962</c:v>
                </c:pt>
                <c:pt idx="83">
                  <c:v>45992</c:v>
                </c:pt>
              </c:numCache>
            </c:numRef>
          </c:cat>
          <c:val>
            <c:numRef>
              <c:f>'22'!$C$29:$C$112</c:f>
              <c:numCache>
                <c:formatCode>0.00</c:formatCode>
                <c:ptCount val="84"/>
                <c:pt idx="0">
                  <c:v>3.109</c:v>
                </c:pt>
                <c:pt idx="1">
                  <c:v>2.6909999999999998</c:v>
                </c:pt>
                <c:pt idx="2">
                  <c:v>2.948</c:v>
                </c:pt>
                <c:pt idx="3">
                  <c:v>2.6469999999999998</c:v>
                </c:pt>
                <c:pt idx="4">
                  <c:v>2.6379999999999999</c:v>
                </c:pt>
                <c:pt idx="5">
                  <c:v>2.399</c:v>
                </c:pt>
                <c:pt idx="6">
                  <c:v>2.3660000000000001</c:v>
                </c:pt>
                <c:pt idx="7">
                  <c:v>2.2210000000000001</c:v>
                </c:pt>
                <c:pt idx="8">
                  <c:v>2.5590000000000002</c:v>
                </c:pt>
                <c:pt idx="9">
                  <c:v>2.331</c:v>
                </c:pt>
                <c:pt idx="10">
                  <c:v>2.653</c:v>
                </c:pt>
                <c:pt idx="11">
                  <c:v>2.2189999999999999</c:v>
                </c:pt>
                <c:pt idx="12">
                  <c:v>2.02</c:v>
                </c:pt>
                <c:pt idx="13">
                  <c:v>1.91</c:v>
                </c:pt>
                <c:pt idx="14">
                  <c:v>1.79</c:v>
                </c:pt>
                <c:pt idx="15">
                  <c:v>1.74</c:v>
                </c:pt>
                <c:pt idx="16">
                  <c:v>1.748</c:v>
                </c:pt>
                <c:pt idx="17">
                  <c:v>1.631</c:v>
                </c:pt>
                <c:pt idx="18">
                  <c:v>1.7669999999999999</c:v>
                </c:pt>
                <c:pt idx="19">
                  <c:v>2.2999999999999998</c:v>
                </c:pt>
                <c:pt idx="20">
                  <c:v>1.9219999999999999</c:v>
                </c:pt>
                <c:pt idx="21">
                  <c:v>2.39</c:v>
                </c:pt>
                <c:pt idx="22">
                  <c:v>2.61</c:v>
                </c:pt>
                <c:pt idx="23">
                  <c:v>2.59</c:v>
                </c:pt>
                <c:pt idx="24">
                  <c:v>2.71</c:v>
                </c:pt>
                <c:pt idx="25">
                  <c:v>5.35</c:v>
                </c:pt>
                <c:pt idx="26">
                  <c:v>2.62</c:v>
                </c:pt>
                <c:pt idx="27">
                  <c:v>2.6629999999999998</c:v>
                </c:pt>
                <c:pt idx="28">
                  <c:v>2.91</c:v>
                </c:pt>
                <c:pt idx="29">
                  <c:v>3.26</c:v>
                </c:pt>
                <c:pt idx="30">
                  <c:v>3.84</c:v>
                </c:pt>
                <c:pt idx="31">
                  <c:v>4.07</c:v>
                </c:pt>
                <c:pt idx="32">
                  <c:v>5.16</c:v>
                </c:pt>
                <c:pt idx="33">
                  <c:v>5.51</c:v>
                </c:pt>
                <c:pt idx="34">
                  <c:v>5.05</c:v>
                </c:pt>
                <c:pt idx="35">
                  <c:v>3.76</c:v>
                </c:pt>
                <c:pt idx="36">
                  <c:v>4.38</c:v>
                </c:pt>
                <c:pt idx="37">
                  <c:v>4.6900000000000004</c:v>
                </c:pt>
                <c:pt idx="38">
                  <c:v>4.9000000000000004</c:v>
                </c:pt>
                <c:pt idx="39">
                  <c:v>6.59</c:v>
                </c:pt>
                <c:pt idx="40">
                  <c:v>8.14</c:v>
                </c:pt>
                <c:pt idx="41">
                  <c:v>7.7</c:v>
                </c:pt>
                <c:pt idx="42">
                  <c:v>7.2839999999999998</c:v>
                </c:pt>
                <c:pt idx="43">
                  <c:v>8.8000000000000007</c:v>
                </c:pt>
                <c:pt idx="44">
                  <c:v>7.88</c:v>
                </c:pt>
                <c:pt idx="45">
                  <c:v>5.66</c:v>
                </c:pt>
                <c:pt idx="46">
                  <c:v>5.45</c:v>
                </c:pt>
                <c:pt idx="47">
                  <c:v>5.53</c:v>
                </c:pt>
                <c:pt idx="48">
                  <c:v>3.27</c:v>
                </c:pt>
                <c:pt idx="49">
                  <c:v>2.38</c:v>
                </c:pt>
                <c:pt idx="50">
                  <c:v>2.31</c:v>
                </c:pt>
                <c:pt idx="51">
                  <c:v>2.16</c:v>
                </c:pt>
                <c:pt idx="52">
                  <c:v>2.15</c:v>
                </c:pt>
                <c:pt idx="53">
                  <c:v>2.1800000000000002</c:v>
                </c:pt>
                <c:pt idx="54">
                  <c:v>2.5499999999999998</c:v>
                </c:pt>
                <c:pt idx="55">
                  <c:v>2.58</c:v>
                </c:pt>
                <c:pt idx="56">
                  <c:v>2.64</c:v>
                </c:pt>
                <c:pt idx="57">
                  <c:v>2.98</c:v>
                </c:pt>
                <c:pt idx="58">
                  <c:v>2.71</c:v>
                </c:pt>
                <c:pt idx="59">
                  <c:v>2.52</c:v>
                </c:pt>
                <c:pt idx="60">
                  <c:v>3.18</c:v>
                </c:pt>
                <c:pt idx="61">
                  <c:v>1.72</c:v>
                </c:pt>
                <c:pt idx="62">
                  <c:v>1.49</c:v>
                </c:pt>
                <c:pt idx="63">
                  <c:v>1.6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FC7-42DA-AEA4-B179C746FC3C}"/>
            </c:ext>
          </c:extLst>
        </c:ser>
        <c:ser>
          <c:idx val="1"/>
          <c:order val="1"/>
          <c:tx>
            <c:v>STEO forecast price</c:v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'22'!$B$29:$B$112</c:f>
              <c:numCache>
                <c:formatCode>mmm\ yyyy</c:formatCode>
                <c:ptCount val="84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  <c:pt idx="58">
                  <c:v>45231</c:v>
                </c:pt>
                <c:pt idx="59">
                  <c:v>45261</c:v>
                </c:pt>
                <c:pt idx="60">
                  <c:v>45292</c:v>
                </c:pt>
                <c:pt idx="61">
                  <c:v>45323</c:v>
                </c:pt>
                <c:pt idx="62">
                  <c:v>45352</c:v>
                </c:pt>
                <c:pt idx="63">
                  <c:v>45383</c:v>
                </c:pt>
                <c:pt idx="64">
                  <c:v>45413</c:v>
                </c:pt>
                <c:pt idx="65">
                  <c:v>45444</c:v>
                </c:pt>
                <c:pt idx="66">
                  <c:v>45474</c:v>
                </c:pt>
                <c:pt idx="67">
                  <c:v>45505</c:v>
                </c:pt>
                <c:pt idx="68">
                  <c:v>45536</c:v>
                </c:pt>
                <c:pt idx="69">
                  <c:v>45566</c:v>
                </c:pt>
                <c:pt idx="70">
                  <c:v>45597</c:v>
                </c:pt>
                <c:pt idx="71">
                  <c:v>45627</c:v>
                </c:pt>
                <c:pt idx="72">
                  <c:v>45658</c:v>
                </c:pt>
                <c:pt idx="73">
                  <c:v>45689</c:v>
                </c:pt>
                <c:pt idx="74">
                  <c:v>45717</c:v>
                </c:pt>
                <c:pt idx="75">
                  <c:v>45748</c:v>
                </c:pt>
                <c:pt idx="76">
                  <c:v>45778</c:v>
                </c:pt>
                <c:pt idx="77">
                  <c:v>45809</c:v>
                </c:pt>
                <c:pt idx="78">
                  <c:v>45839</c:v>
                </c:pt>
                <c:pt idx="79">
                  <c:v>45870</c:v>
                </c:pt>
                <c:pt idx="80">
                  <c:v>45901</c:v>
                </c:pt>
                <c:pt idx="81">
                  <c:v>45931</c:v>
                </c:pt>
                <c:pt idx="82">
                  <c:v>45962</c:v>
                </c:pt>
                <c:pt idx="83">
                  <c:v>45992</c:v>
                </c:pt>
              </c:numCache>
            </c:numRef>
          </c:cat>
          <c:val>
            <c:numRef>
              <c:f>'22'!$D$29:$D$112</c:f>
              <c:numCache>
                <c:formatCode>0.00</c:formatCode>
                <c:ptCount val="8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1.6</c:v>
                </c:pt>
                <c:pt idx="64">
                  <c:v>1.6761010000000001</c:v>
                </c:pt>
                <c:pt idx="65">
                  <c:v>1.8414809999999999</c:v>
                </c:pt>
                <c:pt idx="66">
                  <c:v>1.9760470000000001</c:v>
                </c:pt>
                <c:pt idx="67">
                  <c:v>2.1719170000000001</c:v>
                </c:pt>
                <c:pt idx="68">
                  <c:v>2.3437169999999998</c:v>
                </c:pt>
                <c:pt idx="69">
                  <c:v>2.4580069999999998</c:v>
                </c:pt>
                <c:pt idx="70">
                  <c:v>2.7231649999999998</c:v>
                </c:pt>
                <c:pt idx="71">
                  <c:v>2.9990480000000002</c:v>
                </c:pt>
                <c:pt idx="72">
                  <c:v>3.115853</c:v>
                </c:pt>
                <c:pt idx="73">
                  <c:v>2.8543069999999999</c:v>
                </c:pt>
                <c:pt idx="74">
                  <c:v>2.8232309999999998</c:v>
                </c:pt>
                <c:pt idx="75">
                  <c:v>2.6717110000000002</c:v>
                </c:pt>
                <c:pt idx="76">
                  <c:v>2.7893409999999998</c:v>
                </c:pt>
                <c:pt idx="77">
                  <c:v>3.0473750000000002</c:v>
                </c:pt>
                <c:pt idx="78">
                  <c:v>3.1700029999999999</c:v>
                </c:pt>
                <c:pt idx="79">
                  <c:v>3.162239</c:v>
                </c:pt>
                <c:pt idx="80">
                  <c:v>3.2522169999999999</c:v>
                </c:pt>
                <c:pt idx="81">
                  <c:v>3.2418490000000002</c:v>
                </c:pt>
                <c:pt idx="82">
                  <c:v>3.3438050000000001</c:v>
                </c:pt>
                <c:pt idx="83">
                  <c:v>3.5850219999999999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FC7-42DA-AEA4-B179C746FC3C}"/>
            </c:ext>
          </c:extLst>
        </c:ser>
        <c:ser>
          <c:idx val="2"/>
          <c:order val="2"/>
          <c:tx>
            <c:v>NYMEX futures price</c:v>
          </c:tx>
          <c:spPr>
            <a:ln>
              <a:solidFill>
                <a:schemeClr val="accent3"/>
              </a:solidFill>
            </a:ln>
          </c:spPr>
          <c:marker>
            <c:symbol val="none"/>
          </c:marker>
          <c:cat>
            <c:numRef>
              <c:f>'22'!$B$29:$B$112</c:f>
              <c:numCache>
                <c:formatCode>mmm\ yyyy</c:formatCode>
                <c:ptCount val="84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  <c:pt idx="58">
                  <c:v>45231</c:v>
                </c:pt>
                <c:pt idx="59">
                  <c:v>45261</c:v>
                </c:pt>
                <c:pt idx="60">
                  <c:v>45292</c:v>
                </c:pt>
                <c:pt idx="61">
                  <c:v>45323</c:v>
                </c:pt>
                <c:pt idx="62">
                  <c:v>45352</c:v>
                </c:pt>
                <c:pt idx="63">
                  <c:v>45383</c:v>
                </c:pt>
                <c:pt idx="64">
                  <c:v>45413</c:v>
                </c:pt>
                <c:pt idx="65">
                  <c:v>45444</c:v>
                </c:pt>
                <c:pt idx="66">
                  <c:v>45474</c:v>
                </c:pt>
                <c:pt idx="67">
                  <c:v>45505</c:v>
                </c:pt>
                <c:pt idx="68">
                  <c:v>45536</c:v>
                </c:pt>
                <c:pt idx="69">
                  <c:v>45566</c:v>
                </c:pt>
                <c:pt idx="70">
                  <c:v>45597</c:v>
                </c:pt>
                <c:pt idx="71">
                  <c:v>45627</c:v>
                </c:pt>
                <c:pt idx="72">
                  <c:v>45658</c:v>
                </c:pt>
                <c:pt idx="73">
                  <c:v>45689</c:v>
                </c:pt>
                <c:pt idx="74">
                  <c:v>45717</c:v>
                </c:pt>
                <c:pt idx="75">
                  <c:v>45748</c:v>
                </c:pt>
                <c:pt idx="76">
                  <c:v>45778</c:v>
                </c:pt>
                <c:pt idx="77">
                  <c:v>45809</c:v>
                </c:pt>
                <c:pt idx="78">
                  <c:v>45839</c:v>
                </c:pt>
                <c:pt idx="79">
                  <c:v>45870</c:v>
                </c:pt>
                <c:pt idx="80">
                  <c:v>45901</c:v>
                </c:pt>
                <c:pt idx="81">
                  <c:v>45931</c:v>
                </c:pt>
                <c:pt idx="82">
                  <c:v>45962</c:v>
                </c:pt>
                <c:pt idx="83">
                  <c:v>45992</c:v>
                </c:pt>
              </c:numCache>
            </c:numRef>
          </c:cat>
          <c:val>
            <c:numRef>
              <c:f>'22'!$E$29:$E$112</c:f>
              <c:numCache>
                <c:formatCode>0.00</c:formatCode>
                <c:ptCount val="8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1.9822</c:v>
                </c:pt>
                <c:pt idx="66">
                  <c:v>2.3146</c:v>
                </c:pt>
                <c:pt idx="67">
                  <c:v>2.4359999999999999</c:v>
                </c:pt>
                <c:pt idx="68">
                  <c:v>2.452</c:v>
                </c:pt>
                <c:pt idx="69">
                  <c:v>2.5580000000000003</c:v>
                </c:pt>
                <c:pt idx="70">
                  <c:v>2.9718</c:v>
                </c:pt>
                <c:pt idx="71">
                  <c:v>3.5156000000000001</c:v>
                </c:pt>
                <c:pt idx="72">
                  <c:v>3.7828000000000004</c:v>
                </c:pt>
                <c:pt idx="73">
                  <c:v>3.6165999999999996</c:v>
                </c:pt>
                <c:pt idx="74">
                  <c:v>3.2389999999999999</c:v>
                </c:pt>
                <c:pt idx="75">
                  <c:v>3.0312000000000001</c:v>
                </c:pt>
                <c:pt idx="76">
                  <c:v>3.0884</c:v>
                </c:pt>
                <c:pt idx="77">
                  <c:v>3.2722000000000002</c:v>
                </c:pt>
                <c:pt idx="78">
                  <c:v>3.464</c:v>
                </c:pt>
                <c:pt idx="79">
                  <c:v>3.5100000000000002</c:v>
                </c:pt>
                <c:pt idx="80">
                  <c:v>3.4793999999999996</c:v>
                </c:pt>
                <c:pt idx="81">
                  <c:v>3.5406</c:v>
                </c:pt>
                <c:pt idx="82">
                  <c:v>3.8771999999999998</c:v>
                </c:pt>
                <c:pt idx="83">
                  <c:v>4.3425999999999991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FC7-42DA-AEA4-B179C746FC3C}"/>
            </c:ext>
          </c:extLst>
        </c:ser>
        <c:ser>
          <c:idx val="3"/>
          <c:order val="3"/>
          <c:tx>
            <c:strRef>
              <c:f>'22'!$B$133</c:f>
              <c:strCache>
                <c:ptCount val="1"/>
                <c:pt idx="0">
                  <c:v>95% NYMEX futures upper confidence interval</c:v>
                </c:pt>
              </c:strCache>
            </c:strRef>
          </c:tx>
          <c:spPr>
            <a:ln>
              <a:solidFill>
                <a:schemeClr val="accent3"/>
              </a:solidFill>
              <a:prstDash val="sysDot"/>
            </a:ln>
          </c:spPr>
          <c:marker>
            <c:symbol val="circle"/>
            <c:size val="5"/>
            <c:spPr>
              <a:solidFill>
                <a:schemeClr val="accent3"/>
              </a:solidFill>
              <a:ln w="15875">
                <a:noFill/>
              </a:ln>
            </c:spPr>
          </c:marker>
          <c:cat>
            <c:numRef>
              <c:f>'22'!$B$29:$B$112</c:f>
              <c:numCache>
                <c:formatCode>mmm\ yyyy</c:formatCode>
                <c:ptCount val="84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  <c:pt idx="58">
                  <c:v>45231</c:v>
                </c:pt>
                <c:pt idx="59">
                  <c:v>45261</c:v>
                </c:pt>
                <c:pt idx="60">
                  <c:v>45292</c:v>
                </c:pt>
                <c:pt idx="61">
                  <c:v>45323</c:v>
                </c:pt>
                <c:pt idx="62">
                  <c:v>45352</c:v>
                </c:pt>
                <c:pt idx="63">
                  <c:v>45383</c:v>
                </c:pt>
                <c:pt idx="64">
                  <c:v>45413</c:v>
                </c:pt>
                <c:pt idx="65">
                  <c:v>45444</c:v>
                </c:pt>
                <c:pt idx="66">
                  <c:v>45474</c:v>
                </c:pt>
                <c:pt idx="67">
                  <c:v>45505</c:v>
                </c:pt>
                <c:pt idx="68">
                  <c:v>45536</c:v>
                </c:pt>
                <c:pt idx="69">
                  <c:v>45566</c:v>
                </c:pt>
                <c:pt idx="70">
                  <c:v>45597</c:v>
                </c:pt>
                <c:pt idx="71">
                  <c:v>45627</c:v>
                </c:pt>
                <c:pt idx="72">
                  <c:v>45658</c:v>
                </c:pt>
                <c:pt idx="73">
                  <c:v>45689</c:v>
                </c:pt>
                <c:pt idx="74">
                  <c:v>45717</c:v>
                </c:pt>
                <c:pt idx="75">
                  <c:v>45748</c:v>
                </c:pt>
                <c:pt idx="76">
                  <c:v>45778</c:v>
                </c:pt>
                <c:pt idx="77">
                  <c:v>45809</c:v>
                </c:pt>
                <c:pt idx="78">
                  <c:v>45839</c:v>
                </c:pt>
                <c:pt idx="79">
                  <c:v>45870</c:v>
                </c:pt>
                <c:pt idx="80">
                  <c:v>45901</c:v>
                </c:pt>
                <c:pt idx="81">
                  <c:v>45931</c:v>
                </c:pt>
                <c:pt idx="82">
                  <c:v>45962</c:v>
                </c:pt>
                <c:pt idx="83">
                  <c:v>45992</c:v>
                </c:pt>
              </c:numCache>
            </c:numRef>
          </c:cat>
          <c:val>
            <c:numRef>
              <c:f>'22'!$H$29:$H$112</c:f>
              <c:numCache>
                <c:formatCode>0.00</c:formatCode>
                <c:ptCount val="8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1.5080254279380443</c:v>
                </c:pt>
                <c:pt idx="66">
                  <c:v>1.648141581309011</c:v>
                </c:pt>
                <c:pt idx="67">
                  <c:v>1.6059064036638626</c:v>
                </c:pt>
                <c:pt idx="68">
                  <c:v>1.5043279275240693</c:v>
                </c:pt>
                <c:pt idx="69">
                  <c:v>1.500711316907406</c:v>
                </c:pt>
                <c:pt idx="70">
                  <c:v>1.6334126479829023</c:v>
                </c:pt>
                <c:pt idx="71">
                  <c:v>1.852136527493925</c:v>
                </c:pt>
                <c:pt idx="72">
                  <c:v>1.8520415099335579</c:v>
                </c:pt>
                <c:pt idx="73">
                  <c:v>1.6262215909517908</c:v>
                </c:pt>
                <c:pt idx="74">
                  <c:v>1.4596944497854289</c:v>
                </c:pt>
                <c:pt idx="75">
                  <c:v>1.4774378819765046</c:v>
                </c:pt>
                <c:pt idx="76">
                  <c:v>1.5520373849340048</c:v>
                </c:pt>
                <c:pt idx="77">
                  <c:v>1.6477842984488829</c:v>
                </c:pt>
                <c:pt idx="78">
                  <c:v>1.7312186957491014</c:v>
                </c:pt>
                <c:pt idx="79">
                  <c:v>1.7318376916202487</c:v>
                </c:pt>
                <c:pt idx="80">
                  <c:v>1.6870113290728148</c:v>
                </c:pt>
                <c:pt idx="81">
                  <c:v>1.6848653591263247</c:v>
                </c:pt>
                <c:pt idx="82">
                  <c:v>1.8042705184822954</c:v>
                </c:pt>
                <c:pt idx="83">
                  <c:v>1.9721797192230386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FC7-42DA-AEA4-B179C746FC3C}"/>
            </c:ext>
          </c:extLst>
        </c:ser>
        <c:ser>
          <c:idx val="4"/>
          <c:order val="4"/>
          <c:tx>
            <c:strRef>
              <c:f>'22'!$B$134</c:f>
              <c:strCache>
                <c:ptCount val="1"/>
                <c:pt idx="0">
                  <c:v>95% NYMEX futures lower confidence interval</c:v>
                </c:pt>
              </c:strCache>
            </c:strRef>
          </c:tx>
          <c:spPr>
            <a:ln>
              <a:solidFill>
                <a:schemeClr val="accent3"/>
              </a:solidFill>
              <a:prstDash val="sysDot"/>
            </a:ln>
          </c:spPr>
          <c:marker>
            <c:symbol val="circle"/>
            <c:size val="5"/>
            <c:spPr>
              <a:solidFill>
                <a:schemeClr val="accent3"/>
              </a:solidFill>
              <a:ln w="15875">
                <a:noFill/>
              </a:ln>
            </c:spPr>
          </c:marker>
          <c:cat>
            <c:numRef>
              <c:f>'22'!$B$29:$B$112</c:f>
              <c:numCache>
                <c:formatCode>mmm\ yyyy</c:formatCode>
                <c:ptCount val="84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  <c:pt idx="58">
                  <c:v>45231</c:v>
                </c:pt>
                <c:pt idx="59">
                  <c:v>45261</c:v>
                </c:pt>
                <c:pt idx="60">
                  <c:v>45292</c:v>
                </c:pt>
                <c:pt idx="61">
                  <c:v>45323</c:v>
                </c:pt>
                <c:pt idx="62">
                  <c:v>45352</c:v>
                </c:pt>
                <c:pt idx="63">
                  <c:v>45383</c:v>
                </c:pt>
                <c:pt idx="64">
                  <c:v>45413</c:v>
                </c:pt>
                <c:pt idx="65">
                  <c:v>45444</c:v>
                </c:pt>
                <c:pt idx="66">
                  <c:v>45474</c:v>
                </c:pt>
                <c:pt idx="67">
                  <c:v>45505</c:v>
                </c:pt>
                <c:pt idx="68">
                  <c:v>45536</c:v>
                </c:pt>
                <c:pt idx="69">
                  <c:v>45566</c:v>
                </c:pt>
                <c:pt idx="70">
                  <c:v>45597</c:v>
                </c:pt>
                <c:pt idx="71">
                  <c:v>45627</c:v>
                </c:pt>
                <c:pt idx="72">
                  <c:v>45658</c:v>
                </c:pt>
                <c:pt idx="73">
                  <c:v>45689</c:v>
                </c:pt>
                <c:pt idx="74">
                  <c:v>45717</c:v>
                </c:pt>
                <c:pt idx="75">
                  <c:v>45748</c:v>
                </c:pt>
                <c:pt idx="76">
                  <c:v>45778</c:v>
                </c:pt>
                <c:pt idx="77">
                  <c:v>45809</c:v>
                </c:pt>
                <c:pt idx="78">
                  <c:v>45839</c:v>
                </c:pt>
                <c:pt idx="79">
                  <c:v>45870</c:v>
                </c:pt>
                <c:pt idx="80">
                  <c:v>45901</c:v>
                </c:pt>
                <c:pt idx="81">
                  <c:v>45931</c:v>
                </c:pt>
                <c:pt idx="82">
                  <c:v>45962</c:v>
                </c:pt>
                <c:pt idx="83">
                  <c:v>45992</c:v>
                </c:pt>
              </c:numCache>
            </c:numRef>
          </c:cat>
          <c:val>
            <c:numRef>
              <c:f>'22'!$I$29:$I$112</c:f>
              <c:numCache>
                <c:formatCode>0.00</c:formatCode>
                <c:ptCount val="8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2.6054712123603685</c:v>
                </c:pt>
                <c:pt idx="66">
                  <c:v>3.25055396985069</c:v>
                </c:pt>
                <c:pt idx="67">
                  <c:v>3.695169274162807</c:v>
                </c:pt>
                <c:pt idx="68">
                  <c:v>3.9966711313373544</c:v>
                </c:pt>
                <c:pt idx="69">
                  <c:v>4.3601750225248201</c:v>
                </c:pt>
                <c:pt idx="70">
                  <c:v>5.4068365706033426</c:v>
                </c:pt>
                <c:pt idx="71">
                  <c:v>6.6730735971841257</c:v>
                </c:pt>
                <c:pt idx="72">
                  <c:v>7.7263796536144378</c:v>
                </c:pt>
                <c:pt idx="73">
                  <c:v>8.0430586045439778</c:v>
                </c:pt>
                <c:pt idx="74">
                  <c:v>7.1872034599721637</c:v>
                </c:pt>
                <c:pt idx="75">
                  <c:v>6.2189913715412084</c:v>
                </c:pt>
                <c:pt idx="76">
                  <c:v>6.1456087672820976</c:v>
                </c:pt>
                <c:pt idx="77">
                  <c:v>6.4979942156744368</c:v>
                </c:pt>
                <c:pt idx="78">
                  <c:v>6.9311266274235104</c:v>
                </c:pt>
                <c:pt idx="79">
                  <c:v>7.1138883624098357</c:v>
                </c:pt>
                <c:pt idx="80">
                  <c:v>7.176136965632355</c:v>
                </c:pt>
                <c:pt idx="81">
                  <c:v>7.44026713594514</c:v>
                </c:pt>
                <c:pt idx="82">
                  <c:v>8.3317217047059504</c:v>
                </c:pt>
                <c:pt idx="83">
                  <c:v>9.5620974986140581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FC7-42DA-AEA4-B179C746FC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975107840"/>
        <c:axId val="-975110560"/>
      </c:lineChart>
      <c:catAx>
        <c:axId val="-975107840"/>
        <c:scaling>
          <c:orientation val="minMax"/>
        </c:scaling>
        <c:delete val="0"/>
        <c:axPos val="b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yyyy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/>
          <a:lstStyle/>
          <a:p>
            <a:pPr>
              <a:defRPr baseline="0"/>
            </a:pPr>
            <a:endParaRPr lang="en-US"/>
          </a:p>
        </c:txPr>
        <c:crossAx val="-975110560"/>
        <c:crosses val="autoZero"/>
        <c:auto val="0"/>
        <c:lblAlgn val="ctr"/>
        <c:lblOffset val="100"/>
        <c:tickLblSkip val="12"/>
        <c:tickMarkSkip val="12"/>
        <c:noMultiLvlLbl val="1"/>
      </c:catAx>
      <c:valAx>
        <c:axId val="-975110560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/>
            </a:pPr>
            <a:endParaRPr lang="en-US"/>
          </a:p>
        </c:txPr>
        <c:crossAx val="-975107840"/>
        <c:crossesAt val="1"/>
        <c:crossBetween val="midCat"/>
      </c:valAx>
      <c:spPr>
        <a:ln>
          <a:solidFill>
            <a:schemeClr val="bg1">
              <a:lumMod val="75000"/>
            </a:schemeClr>
          </a:solidFill>
        </a:ln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000">
          <a:latin typeface="Arial" pitchFamily="34" charset="0"/>
          <a:cs typeface="Arial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 orientation="landscape"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6360607511018854E-2"/>
          <c:y val="0.13562714669855744"/>
          <c:w val="0.90211490665900462"/>
          <c:h val="0.66747926822147263"/>
        </c:manualLayout>
      </c:layout>
      <c:lineChart>
        <c:grouping val="standard"/>
        <c:varyColors val="0"/>
        <c:ser>
          <c:idx val="0"/>
          <c:order val="0"/>
          <c:tx>
            <c:strRef>
              <c:f>'23'!$D$25</c:f>
              <c:strCache>
                <c:ptCount val="1"/>
                <c:pt idx="0">
                  <c:v>monthly residential price</c:v>
                </c:pt>
              </c:strCache>
            </c:strRef>
          </c:tx>
          <c:spPr>
            <a:ln w="25400" cap="rnd">
              <a:solidFill>
                <a:schemeClr val="accent1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'23'!$B$26:$B$97</c:f>
              <c:numCache>
                <c:formatCode>General</c:formatCode>
                <c:ptCount val="72"/>
                <c:pt idx="0">
                  <c:v>2020</c:v>
                </c:pt>
                <c:pt idx="1">
                  <c:v>2020</c:v>
                </c:pt>
                <c:pt idx="2">
                  <c:v>2020</c:v>
                </c:pt>
                <c:pt idx="3">
                  <c:v>2020</c:v>
                </c:pt>
                <c:pt idx="4">
                  <c:v>2020</c:v>
                </c:pt>
                <c:pt idx="5">
                  <c:v>2020</c:v>
                </c:pt>
                <c:pt idx="6">
                  <c:v>2020</c:v>
                </c:pt>
                <c:pt idx="7">
                  <c:v>2020</c:v>
                </c:pt>
                <c:pt idx="8">
                  <c:v>2020</c:v>
                </c:pt>
                <c:pt idx="9">
                  <c:v>2020</c:v>
                </c:pt>
                <c:pt idx="10">
                  <c:v>2020</c:v>
                </c:pt>
                <c:pt idx="11">
                  <c:v>2020</c:v>
                </c:pt>
                <c:pt idx="12">
                  <c:v>2021</c:v>
                </c:pt>
                <c:pt idx="13">
                  <c:v>2021</c:v>
                </c:pt>
                <c:pt idx="14">
                  <c:v>2021</c:v>
                </c:pt>
                <c:pt idx="15">
                  <c:v>2021</c:v>
                </c:pt>
                <c:pt idx="16">
                  <c:v>2021</c:v>
                </c:pt>
                <c:pt idx="17">
                  <c:v>2021</c:v>
                </c:pt>
                <c:pt idx="18">
                  <c:v>2021</c:v>
                </c:pt>
                <c:pt idx="19">
                  <c:v>2021</c:v>
                </c:pt>
                <c:pt idx="20">
                  <c:v>2021</c:v>
                </c:pt>
                <c:pt idx="21">
                  <c:v>2021</c:v>
                </c:pt>
                <c:pt idx="22">
                  <c:v>2021</c:v>
                </c:pt>
                <c:pt idx="23">
                  <c:v>2021</c:v>
                </c:pt>
                <c:pt idx="24">
                  <c:v>2022</c:v>
                </c:pt>
                <c:pt idx="25">
                  <c:v>2022</c:v>
                </c:pt>
                <c:pt idx="26">
                  <c:v>2022</c:v>
                </c:pt>
                <c:pt idx="27">
                  <c:v>2022</c:v>
                </c:pt>
                <c:pt idx="28">
                  <c:v>2022</c:v>
                </c:pt>
                <c:pt idx="29">
                  <c:v>2022</c:v>
                </c:pt>
                <c:pt idx="30">
                  <c:v>2022</c:v>
                </c:pt>
                <c:pt idx="31">
                  <c:v>2022</c:v>
                </c:pt>
                <c:pt idx="32">
                  <c:v>2022</c:v>
                </c:pt>
                <c:pt idx="33">
                  <c:v>2022</c:v>
                </c:pt>
                <c:pt idx="34">
                  <c:v>2022</c:v>
                </c:pt>
                <c:pt idx="35">
                  <c:v>2022</c:v>
                </c:pt>
                <c:pt idx="36">
                  <c:v>2023</c:v>
                </c:pt>
                <c:pt idx="37">
                  <c:v>2023</c:v>
                </c:pt>
                <c:pt idx="38">
                  <c:v>2023</c:v>
                </c:pt>
                <c:pt idx="39">
                  <c:v>2023</c:v>
                </c:pt>
                <c:pt idx="40">
                  <c:v>2023</c:v>
                </c:pt>
                <c:pt idx="41">
                  <c:v>2023</c:v>
                </c:pt>
                <c:pt idx="42">
                  <c:v>2023</c:v>
                </c:pt>
                <c:pt idx="43">
                  <c:v>2023</c:v>
                </c:pt>
                <c:pt idx="44">
                  <c:v>2023</c:v>
                </c:pt>
                <c:pt idx="45">
                  <c:v>2023</c:v>
                </c:pt>
                <c:pt idx="46">
                  <c:v>2023</c:v>
                </c:pt>
                <c:pt idx="47">
                  <c:v>2023</c:v>
                </c:pt>
                <c:pt idx="48">
                  <c:v>2024</c:v>
                </c:pt>
                <c:pt idx="49">
                  <c:v>2024</c:v>
                </c:pt>
                <c:pt idx="50">
                  <c:v>2024</c:v>
                </c:pt>
                <c:pt idx="51">
                  <c:v>2024</c:v>
                </c:pt>
                <c:pt idx="52">
                  <c:v>2024</c:v>
                </c:pt>
                <c:pt idx="53">
                  <c:v>2024</c:v>
                </c:pt>
                <c:pt idx="54">
                  <c:v>2024</c:v>
                </c:pt>
                <c:pt idx="55">
                  <c:v>2024</c:v>
                </c:pt>
                <c:pt idx="56">
                  <c:v>2024</c:v>
                </c:pt>
                <c:pt idx="57">
                  <c:v>2024</c:v>
                </c:pt>
                <c:pt idx="58">
                  <c:v>2024</c:v>
                </c:pt>
                <c:pt idx="59">
                  <c:v>2024</c:v>
                </c:pt>
                <c:pt idx="60">
                  <c:v>2025</c:v>
                </c:pt>
                <c:pt idx="61">
                  <c:v>2025</c:v>
                </c:pt>
                <c:pt idx="62">
                  <c:v>2025</c:v>
                </c:pt>
                <c:pt idx="63">
                  <c:v>2025</c:v>
                </c:pt>
                <c:pt idx="64">
                  <c:v>2025</c:v>
                </c:pt>
                <c:pt idx="65">
                  <c:v>2025</c:v>
                </c:pt>
                <c:pt idx="66">
                  <c:v>2025</c:v>
                </c:pt>
                <c:pt idx="67">
                  <c:v>2025</c:v>
                </c:pt>
                <c:pt idx="68">
                  <c:v>2025</c:v>
                </c:pt>
                <c:pt idx="69">
                  <c:v>2025</c:v>
                </c:pt>
                <c:pt idx="70">
                  <c:v>2025</c:v>
                </c:pt>
                <c:pt idx="71">
                  <c:v>2025</c:v>
                </c:pt>
              </c:numCache>
            </c:numRef>
          </c:cat>
          <c:val>
            <c:numRef>
              <c:f>'23'!$D$26:$D$97</c:f>
              <c:numCache>
                <c:formatCode>0.000</c:formatCode>
                <c:ptCount val="72"/>
                <c:pt idx="0">
                  <c:v>9.43</c:v>
                </c:pt>
                <c:pt idx="1">
                  <c:v>9.19</c:v>
                </c:pt>
                <c:pt idx="2">
                  <c:v>9.8000000000000007</c:v>
                </c:pt>
                <c:pt idx="3">
                  <c:v>10.42</c:v>
                </c:pt>
                <c:pt idx="4">
                  <c:v>11.79</c:v>
                </c:pt>
                <c:pt idx="5">
                  <c:v>15.33</c:v>
                </c:pt>
                <c:pt idx="6">
                  <c:v>17.489999999999998</c:v>
                </c:pt>
                <c:pt idx="7">
                  <c:v>18.27</c:v>
                </c:pt>
                <c:pt idx="8">
                  <c:v>16.850000000000001</c:v>
                </c:pt>
                <c:pt idx="9">
                  <c:v>12.26</c:v>
                </c:pt>
                <c:pt idx="10">
                  <c:v>10.99</c:v>
                </c:pt>
                <c:pt idx="11">
                  <c:v>9.75</c:v>
                </c:pt>
                <c:pt idx="12">
                  <c:v>9.6199999999999992</c:v>
                </c:pt>
                <c:pt idx="13">
                  <c:v>9.2799999999999994</c:v>
                </c:pt>
                <c:pt idx="14">
                  <c:v>10.47</c:v>
                </c:pt>
                <c:pt idx="15">
                  <c:v>12.27</c:v>
                </c:pt>
                <c:pt idx="16">
                  <c:v>14.07</c:v>
                </c:pt>
                <c:pt idx="17">
                  <c:v>17.739999999999998</c:v>
                </c:pt>
                <c:pt idx="18">
                  <c:v>19.809999999999999</c:v>
                </c:pt>
                <c:pt idx="19">
                  <c:v>20.86</c:v>
                </c:pt>
                <c:pt idx="20">
                  <c:v>20.13</c:v>
                </c:pt>
                <c:pt idx="21">
                  <c:v>17.399999999999999</c:v>
                </c:pt>
                <c:pt idx="22">
                  <c:v>13.11</c:v>
                </c:pt>
                <c:pt idx="23">
                  <c:v>13.08</c:v>
                </c:pt>
                <c:pt idx="24">
                  <c:v>12.04</c:v>
                </c:pt>
                <c:pt idx="25">
                  <c:v>12.14</c:v>
                </c:pt>
                <c:pt idx="26">
                  <c:v>12.94</c:v>
                </c:pt>
                <c:pt idx="27">
                  <c:v>13.97</c:v>
                </c:pt>
                <c:pt idx="28">
                  <c:v>17.670000000000002</c:v>
                </c:pt>
                <c:pt idx="29">
                  <c:v>22.5</c:v>
                </c:pt>
                <c:pt idx="30">
                  <c:v>24.55</c:v>
                </c:pt>
                <c:pt idx="31">
                  <c:v>25.34</c:v>
                </c:pt>
                <c:pt idx="32">
                  <c:v>24.5</c:v>
                </c:pt>
                <c:pt idx="33">
                  <c:v>18.61</c:v>
                </c:pt>
                <c:pt idx="34">
                  <c:v>15.55</c:v>
                </c:pt>
                <c:pt idx="35">
                  <c:v>14.68</c:v>
                </c:pt>
                <c:pt idx="36">
                  <c:v>15.25</c:v>
                </c:pt>
                <c:pt idx="37">
                  <c:v>14.98</c:v>
                </c:pt>
                <c:pt idx="38">
                  <c:v>13.76</c:v>
                </c:pt>
                <c:pt idx="39">
                  <c:v>14.4</c:v>
                </c:pt>
                <c:pt idx="40">
                  <c:v>16.7</c:v>
                </c:pt>
                <c:pt idx="41">
                  <c:v>20.11</c:v>
                </c:pt>
                <c:pt idx="42">
                  <c:v>21.98</c:v>
                </c:pt>
                <c:pt idx="43">
                  <c:v>23.23</c:v>
                </c:pt>
                <c:pt idx="44">
                  <c:v>21.86</c:v>
                </c:pt>
                <c:pt idx="45">
                  <c:v>16.71</c:v>
                </c:pt>
                <c:pt idx="46">
                  <c:v>13.37</c:v>
                </c:pt>
                <c:pt idx="47">
                  <c:v>12.94</c:v>
                </c:pt>
                <c:pt idx="48">
                  <c:v>11.82</c:v>
                </c:pt>
                <c:pt idx="49">
                  <c:v>13.25</c:v>
                </c:pt>
                <c:pt idx="50">
                  <c:v>13.02248</c:v>
                </c:pt>
                <c:pt idx="51">
                  <c:v>13.2753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561-4DD0-8AE6-B9DD5C1C6554}"/>
            </c:ext>
          </c:extLst>
        </c:ser>
        <c:ser>
          <c:idx val="1"/>
          <c:order val="1"/>
          <c:tx>
            <c:strRef>
              <c:f>'23'!$F$25</c:f>
              <c:strCache>
                <c:ptCount val="1"/>
                <c:pt idx="0">
                  <c:v>annual average residential</c:v>
                </c:pt>
              </c:strCache>
            </c:strRef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'23'!$B$26:$B$97</c:f>
              <c:numCache>
                <c:formatCode>General</c:formatCode>
                <c:ptCount val="72"/>
                <c:pt idx="0">
                  <c:v>2020</c:v>
                </c:pt>
                <c:pt idx="1">
                  <c:v>2020</c:v>
                </c:pt>
                <c:pt idx="2">
                  <c:v>2020</c:v>
                </c:pt>
                <c:pt idx="3">
                  <c:v>2020</c:v>
                </c:pt>
                <c:pt idx="4">
                  <c:v>2020</c:v>
                </c:pt>
                <c:pt idx="5">
                  <c:v>2020</c:v>
                </c:pt>
                <c:pt idx="6">
                  <c:v>2020</c:v>
                </c:pt>
                <c:pt idx="7">
                  <c:v>2020</c:v>
                </c:pt>
                <c:pt idx="8">
                  <c:v>2020</c:v>
                </c:pt>
                <c:pt idx="9">
                  <c:v>2020</c:v>
                </c:pt>
                <c:pt idx="10">
                  <c:v>2020</c:v>
                </c:pt>
                <c:pt idx="11">
                  <c:v>2020</c:v>
                </c:pt>
                <c:pt idx="12">
                  <c:v>2021</c:v>
                </c:pt>
                <c:pt idx="13">
                  <c:v>2021</c:v>
                </c:pt>
                <c:pt idx="14">
                  <c:v>2021</c:v>
                </c:pt>
                <c:pt idx="15">
                  <c:v>2021</c:v>
                </c:pt>
                <c:pt idx="16">
                  <c:v>2021</c:v>
                </c:pt>
                <c:pt idx="17">
                  <c:v>2021</c:v>
                </c:pt>
                <c:pt idx="18">
                  <c:v>2021</c:v>
                </c:pt>
                <c:pt idx="19">
                  <c:v>2021</c:v>
                </c:pt>
                <c:pt idx="20">
                  <c:v>2021</c:v>
                </c:pt>
                <c:pt idx="21">
                  <c:v>2021</c:v>
                </c:pt>
                <c:pt idx="22">
                  <c:v>2021</c:v>
                </c:pt>
                <c:pt idx="23">
                  <c:v>2021</c:v>
                </c:pt>
                <c:pt idx="24">
                  <c:v>2022</c:v>
                </c:pt>
                <c:pt idx="25">
                  <c:v>2022</c:v>
                </c:pt>
                <c:pt idx="26">
                  <c:v>2022</c:v>
                </c:pt>
                <c:pt idx="27">
                  <c:v>2022</c:v>
                </c:pt>
                <c:pt idx="28">
                  <c:v>2022</c:v>
                </c:pt>
                <c:pt idx="29">
                  <c:v>2022</c:v>
                </c:pt>
                <c:pt idx="30">
                  <c:v>2022</c:v>
                </c:pt>
                <c:pt idx="31">
                  <c:v>2022</c:v>
                </c:pt>
                <c:pt idx="32">
                  <c:v>2022</c:v>
                </c:pt>
                <c:pt idx="33">
                  <c:v>2022</c:v>
                </c:pt>
                <c:pt idx="34">
                  <c:v>2022</c:v>
                </c:pt>
                <c:pt idx="35">
                  <c:v>2022</c:v>
                </c:pt>
                <c:pt idx="36">
                  <c:v>2023</c:v>
                </c:pt>
                <c:pt idx="37">
                  <c:v>2023</c:v>
                </c:pt>
                <c:pt idx="38">
                  <c:v>2023</c:v>
                </c:pt>
                <c:pt idx="39">
                  <c:v>2023</c:v>
                </c:pt>
                <c:pt idx="40">
                  <c:v>2023</c:v>
                </c:pt>
                <c:pt idx="41">
                  <c:v>2023</c:v>
                </c:pt>
                <c:pt idx="42">
                  <c:v>2023</c:v>
                </c:pt>
                <c:pt idx="43">
                  <c:v>2023</c:v>
                </c:pt>
                <c:pt idx="44">
                  <c:v>2023</c:v>
                </c:pt>
                <c:pt idx="45">
                  <c:v>2023</c:v>
                </c:pt>
                <c:pt idx="46">
                  <c:v>2023</c:v>
                </c:pt>
                <c:pt idx="47">
                  <c:v>2023</c:v>
                </c:pt>
                <c:pt idx="48">
                  <c:v>2024</c:v>
                </c:pt>
                <c:pt idx="49">
                  <c:v>2024</c:v>
                </c:pt>
                <c:pt idx="50">
                  <c:v>2024</c:v>
                </c:pt>
                <c:pt idx="51">
                  <c:v>2024</c:v>
                </c:pt>
                <c:pt idx="52">
                  <c:v>2024</c:v>
                </c:pt>
                <c:pt idx="53">
                  <c:v>2024</c:v>
                </c:pt>
                <c:pt idx="54">
                  <c:v>2024</c:v>
                </c:pt>
                <c:pt idx="55">
                  <c:v>2024</c:v>
                </c:pt>
                <c:pt idx="56">
                  <c:v>2024</c:v>
                </c:pt>
                <c:pt idx="57">
                  <c:v>2024</c:v>
                </c:pt>
                <c:pt idx="58">
                  <c:v>2024</c:v>
                </c:pt>
                <c:pt idx="59">
                  <c:v>2024</c:v>
                </c:pt>
                <c:pt idx="60">
                  <c:v>2025</c:v>
                </c:pt>
                <c:pt idx="61">
                  <c:v>2025</c:v>
                </c:pt>
                <c:pt idx="62">
                  <c:v>2025</c:v>
                </c:pt>
                <c:pt idx="63">
                  <c:v>2025</c:v>
                </c:pt>
                <c:pt idx="64">
                  <c:v>2025</c:v>
                </c:pt>
                <c:pt idx="65">
                  <c:v>2025</c:v>
                </c:pt>
                <c:pt idx="66">
                  <c:v>2025</c:v>
                </c:pt>
                <c:pt idx="67">
                  <c:v>2025</c:v>
                </c:pt>
                <c:pt idx="68">
                  <c:v>2025</c:v>
                </c:pt>
                <c:pt idx="69">
                  <c:v>2025</c:v>
                </c:pt>
                <c:pt idx="70">
                  <c:v>2025</c:v>
                </c:pt>
                <c:pt idx="71">
                  <c:v>2025</c:v>
                </c:pt>
              </c:numCache>
            </c:numRef>
          </c:cat>
          <c:val>
            <c:numRef>
              <c:f>'23'!$F$26:$F$97</c:f>
              <c:numCache>
                <c:formatCode>0.000</c:formatCode>
                <c:ptCount val="72"/>
                <c:pt idx="1">
                  <c:v>12.630833333333333</c:v>
                </c:pt>
                <c:pt idx="2">
                  <c:v>12.630833333333333</c:v>
                </c:pt>
                <c:pt idx="3">
                  <c:v>12.630833333333333</c:v>
                </c:pt>
                <c:pt idx="4">
                  <c:v>12.630833333333333</c:v>
                </c:pt>
                <c:pt idx="5">
                  <c:v>12.630833333333333</c:v>
                </c:pt>
                <c:pt idx="6">
                  <c:v>12.630833333333333</c:v>
                </c:pt>
                <c:pt idx="7">
                  <c:v>12.630833333333333</c:v>
                </c:pt>
                <c:pt idx="8">
                  <c:v>12.630833333333333</c:v>
                </c:pt>
                <c:pt idx="9">
                  <c:v>12.630833333333333</c:v>
                </c:pt>
                <c:pt idx="10">
                  <c:v>12.630833333333333</c:v>
                </c:pt>
                <c:pt idx="13">
                  <c:v>14.82</c:v>
                </c:pt>
                <c:pt idx="14">
                  <c:v>14.82</c:v>
                </c:pt>
                <c:pt idx="15">
                  <c:v>14.82</c:v>
                </c:pt>
                <c:pt idx="16">
                  <c:v>14.82</c:v>
                </c:pt>
                <c:pt idx="17">
                  <c:v>14.82</c:v>
                </c:pt>
                <c:pt idx="18">
                  <c:v>14.82</c:v>
                </c:pt>
                <c:pt idx="19">
                  <c:v>14.82</c:v>
                </c:pt>
                <c:pt idx="20">
                  <c:v>14.82</c:v>
                </c:pt>
                <c:pt idx="21">
                  <c:v>14.82</c:v>
                </c:pt>
                <c:pt idx="22">
                  <c:v>14.82</c:v>
                </c:pt>
                <c:pt idx="25">
                  <c:v>17.874166666666667</c:v>
                </c:pt>
                <c:pt idx="26">
                  <c:v>17.874166666666667</c:v>
                </c:pt>
                <c:pt idx="27">
                  <c:v>17.874166666666667</c:v>
                </c:pt>
                <c:pt idx="28">
                  <c:v>17.874166666666667</c:v>
                </c:pt>
                <c:pt idx="29">
                  <c:v>17.874166666666667</c:v>
                </c:pt>
                <c:pt idx="30">
                  <c:v>17.874166666666667</c:v>
                </c:pt>
                <c:pt idx="31">
                  <c:v>17.874166666666667</c:v>
                </c:pt>
                <c:pt idx="32">
                  <c:v>17.874166666666667</c:v>
                </c:pt>
                <c:pt idx="33">
                  <c:v>17.874166666666667</c:v>
                </c:pt>
                <c:pt idx="34">
                  <c:v>17.874166666666667</c:v>
                </c:pt>
                <c:pt idx="37">
                  <c:v>17.107499999999998</c:v>
                </c:pt>
                <c:pt idx="38">
                  <c:v>17.107499999999998</c:v>
                </c:pt>
                <c:pt idx="39">
                  <c:v>17.107499999999998</c:v>
                </c:pt>
                <c:pt idx="40">
                  <c:v>17.107499999999998</c:v>
                </c:pt>
                <c:pt idx="41">
                  <c:v>17.107499999999998</c:v>
                </c:pt>
                <c:pt idx="42">
                  <c:v>17.107499999999998</c:v>
                </c:pt>
                <c:pt idx="43">
                  <c:v>17.107499999999998</c:v>
                </c:pt>
                <c:pt idx="44">
                  <c:v>17.107499999999998</c:v>
                </c:pt>
                <c:pt idx="45">
                  <c:v>17.107499999999998</c:v>
                </c:pt>
                <c:pt idx="46">
                  <c:v>17.107499999999998</c:v>
                </c:pt>
                <c:pt idx="49">
                  <c:v>15.11906416666667</c:v>
                </c:pt>
                <c:pt idx="50">
                  <c:v>15.11906416666667</c:v>
                </c:pt>
                <c:pt idx="51">
                  <c:v>15.11906416666667</c:v>
                </c:pt>
                <c:pt idx="52">
                  <c:v>15.11906416666667</c:v>
                </c:pt>
                <c:pt idx="53">
                  <c:v>15.11906416666667</c:v>
                </c:pt>
                <c:pt idx="54">
                  <c:v>15.11906416666667</c:v>
                </c:pt>
                <c:pt idx="55">
                  <c:v>15.11906416666667</c:v>
                </c:pt>
                <c:pt idx="56">
                  <c:v>15.11906416666667</c:v>
                </c:pt>
                <c:pt idx="57">
                  <c:v>15.11906416666667</c:v>
                </c:pt>
                <c:pt idx="58">
                  <c:v>15.11906416666667</c:v>
                </c:pt>
                <c:pt idx="61">
                  <c:v>14.485690000000004</c:v>
                </c:pt>
                <c:pt idx="62">
                  <c:v>14.485690000000004</c:v>
                </c:pt>
                <c:pt idx="63">
                  <c:v>14.485690000000004</c:v>
                </c:pt>
                <c:pt idx="64">
                  <c:v>14.485690000000004</c:v>
                </c:pt>
                <c:pt idx="65">
                  <c:v>14.485690000000004</c:v>
                </c:pt>
                <c:pt idx="66">
                  <c:v>14.485690000000004</c:v>
                </c:pt>
                <c:pt idx="67">
                  <c:v>14.485690000000004</c:v>
                </c:pt>
                <c:pt idx="68">
                  <c:v>14.485690000000004</c:v>
                </c:pt>
                <c:pt idx="69">
                  <c:v>14.485690000000004</c:v>
                </c:pt>
                <c:pt idx="70">
                  <c:v>14.485690000000004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561-4DD0-8AE6-B9DD5C1C6554}"/>
            </c:ext>
          </c:extLst>
        </c:ser>
        <c:ser>
          <c:idx val="3"/>
          <c:order val="2"/>
          <c:tx>
            <c:strRef>
              <c:f>'23'!$I$25</c:f>
              <c:strCache>
                <c:ptCount val="1"/>
                <c:pt idx="0">
                  <c:v>monthly Henry Hub spot price</c:v>
                </c:pt>
              </c:strCache>
            </c:strRef>
          </c:tx>
          <c:spPr>
            <a:ln w="2540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'23'!$B$26:$B$97</c:f>
              <c:numCache>
                <c:formatCode>General</c:formatCode>
                <c:ptCount val="72"/>
                <c:pt idx="0">
                  <c:v>2020</c:v>
                </c:pt>
                <c:pt idx="1">
                  <c:v>2020</c:v>
                </c:pt>
                <c:pt idx="2">
                  <c:v>2020</c:v>
                </c:pt>
                <c:pt idx="3">
                  <c:v>2020</c:v>
                </c:pt>
                <c:pt idx="4">
                  <c:v>2020</c:v>
                </c:pt>
                <c:pt idx="5">
                  <c:v>2020</c:v>
                </c:pt>
                <c:pt idx="6">
                  <c:v>2020</c:v>
                </c:pt>
                <c:pt idx="7">
                  <c:v>2020</c:v>
                </c:pt>
                <c:pt idx="8">
                  <c:v>2020</c:v>
                </c:pt>
                <c:pt idx="9">
                  <c:v>2020</c:v>
                </c:pt>
                <c:pt idx="10">
                  <c:v>2020</c:v>
                </c:pt>
                <c:pt idx="11">
                  <c:v>2020</c:v>
                </c:pt>
                <c:pt idx="12">
                  <c:v>2021</c:v>
                </c:pt>
                <c:pt idx="13">
                  <c:v>2021</c:v>
                </c:pt>
                <c:pt idx="14">
                  <c:v>2021</c:v>
                </c:pt>
                <c:pt idx="15">
                  <c:v>2021</c:v>
                </c:pt>
                <c:pt idx="16">
                  <c:v>2021</c:v>
                </c:pt>
                <c:pt idx="17">
                  <c:v>2021</c:v>
                </c:pt>
                <c:pt idx="18">
                  <c:v>2021</c:v>
                </c:pt>
                <c:pt idx="19">
                  <c:v>2021</c:v>
                </c:pt>
                <c:pt idx="20">
                  <c:v>2021</c:v>
                </c:pt>
                <c:pt idx="21">
                  <c:v>2021</c:v>
                </c:pt>
                <c:pt idx="22">
                  <c:v>2021</c:v>
                </c:pt>
                <c:pt idx="23">
                  <c:v>2021</c:v>
                </c:pt>
                <c:pt idx="24">
                  <c:v>2022</c:v>
                </c:pt>
                <c:pt idx="25">
                  <c:v>2022</c:v>
                </c:pt>
                <c:pt idx="26">
                  <c:v>2022</c:v>
                </c:pt>
                <c:pt idx="27">
                  <c:v>2022</c:v>
                </c:pt>
                <c:pt idx="28">
                  <c:v>2022</c:v>
                </c:pt>
                <c:pt idx="29">
                  <c:v>2022</c:v>
                </c:pt>
                <c:pt idx="30">
                  <c:v>2022</c:v>
                </c:pt>
                <c:pt idx="31">
                  <c:v>2022</c:v>
                </c:pt>
                <c:pt idx="32">
                  <c:v>2022</c:v>
                </c:pt>
                <c:pt idx="33">
                  <c:v>2022</c:v>
                </c:pt>
                <c:pt idx="34">
                  <c:v>2022</c:v>
                </c:pt>
                <c:pt idx="35">
                  <c:v>2022</c:v>
                </c:pt>
                <c:pt idx="36">
                  <c:v>2023</c:v>
                </c:pt>
                <c:pt idx="37">
                  <c:v>2023</c:v>
                </c:pt>
                <c:pt idx="38">
                  <c:v>2023</c:v>
                </c:pt>
                <c:pt idx="39">
                  <c:v>2023</c:v>
                </c:pt>
                <c:pt idx="40">
                  <c:v>2023</c:v>
                </c:pt>
                <c:pt idx="41">
                  <c:v>2023</c:v>
                </c:pt>
                <c:pt idx="42">
                  <c:v>2023</c:v>
                </c:pt>
                <c:pt idx="43">
                  <c:v>2023</c:v>
                </c:pt>
                <c:pt idx="44">
                  <c:v>2023</c:v>
                </c:pt>
                <c:pt idx="45">
                  <c:v>2023</c:v>
                </c:pt>
                <c:pt idx="46">
                  <c:v>2023</c:v>
                </c:pt>
                <c:pt idx="47">
                  <c:v>2023</c:v>
                </c:pt>
                <c:pt idx="48">
                  <c:v>2024</c:v>
                </c:pt>
                <c:pt idx="49">
                  <c:v>2024</c:v>
                </c:pt>
                <c:pt idx="50">
                  <c:v>2024</c:v>
                </c:pt>
                <c:pt idx="51">
                  <c:v>2024</c:v>
                </c:pt>
                <c:pt idx="52">
                  <c:v>2024</c:v>
                </c:pt>
                <c:pt idx="53">
                  <c:v>2024</c:v>
                </c:pt>
                <c:pt idx="54">
                  <c:v>2024</c:v>
                </c:pt>
                <c:pt idx="55">
                  <c:v>2024</c:v>
                </c:pt>
                <c:pt idx="56">
                  <c:v>2024</c:v>
                </c:pt>
                <c:pt idx="57">
                  <c:v>2024</c:v>
                </c:pt>
                <c:pt idx="58">
                  <c:v>2024</c:v>
                </c:pt>
                <c:pt idx="59">
                  <c:v>2024</c:v>
                </c:pt>
                <c:pt idx="60">
                  <c:v>2025</c:v>
                </c:pt>
                <c:pt idx="61">
                  <c:v>2025</c:v>
                </c:pt>
                <c:pt idx="62">
                  <c:v>2025</c:v>
                </c:pt>
                <c:pt idx="63">
                  <c:v>2025</c:v>
                </c:pt>
                <c:pt idx="64">
                  <c:v>2025</c:v>
                </c:pt>
                <c:pt idx="65">
                  <c:v>2025</c:v>
                </c:pt>
                <c:pt idx="66">
                  <c:v>2025</c:v>
                </c:pt>
                <c:pt idx="67">
                  <c:v>2025</c:v>
                </c:pt>
                <c:pt idx="68">
                  <c:v>2025</c:v>
                </c:pt>
                <c:pt idx="69">
                  <c:v>2025</c:v>
                </c:pt>
                <c:pt idx="70">
                  <c:v>2025</c:v>
                </c:pt>
                <c:pt idx="71">
                  <c:v>2025</c:v>
                </c:pt>
              </c:numCache>
            </c:numRef>
          </c:cat>
          <c:val>
            <c:numRef>
              <c:f>'23'!$I$26:$I$97</c:f>
              <c:numCache>
                <c:formatCode>0.000</c:formatCode>
                <c:ptCount val="72"/>
                <c:pt idx="0">
                  <c:v>2.0987800000000001</c:v>
                </c:pt>
                <c:pt idx="1">
                  <c:v>1.9844900000000001</c:v>
                </c:pt>
                <c:pt idx="2">
                  <c:v>1.85981</c:v>
                </c:pt>
                <c:pt idx="3">
                  <c:v>1.80786</c:v>
                </c:pt>
                <c:pt idx="4">
                  <c:v>1.8161719999999999</c:v>
                </c:pt>
                <c:pt idx="5">
                  <c:v>1.694609</c:v>
                </c:pt>
                <c:pt idx="6">
                  <c:v>1.8359129999999999</c:v>
                </c:pt>
                <c:pt idx="7">
                  <c:v>2.3896999999999999</c:v>
                </c:pt>
                <c:pt idx="8">
                  <c:v>1.996958</c:v>
                </c:pt>
                <c:pt idx="9">
                  <c:v>2.4832100000000001</c:v>
                </c:pt>
                <c:pt idx="10">
                  <c:v>2.7117900000000001</c:v>
                </c:pt>
                <c:pt idx="11">
                  <c:v>2.6910099999999999</c:v>
                </c:pt>
                <c:pt idx="12">
                  <c:v>2.81569</c:v>
                </c:pt>
                <c:pt idx="13">
                  <c:v>5.5586500000000001</c:v>
                </c:pt>
                <c:pt idx="14">
                  <c:v>2.7221799999999998</c:v>
                </c:pt>
                <c:pt idx="15">
                  <c:v>2.7668569999999999</c:v>
                </c:pt>
                <c:pt idx="16">
                  <c:v>3.0234899999999998</c:v>
                </c:pt>
                <c:pt idx="17">
                  <c:v>3.38714</c:v>
                </c:pt>
                <c:pt idx="18">
                  <c:v>3.98976</c:v>
                </c:pt>
                <c:pt idx="19">
                  <c:v>4.2287299999999997</c:v>
                </c:pt>
                <c:pt idx="20">
                  <c:v>5.3612399999999996</c:v>
                </c:pt>
                <c:pt idx="21">
                  <c:v>5.7248900000000003</c:v>
                </c:pt>
                <c:pt idx="22">
                  <c:v>5.24695</c:v>
                </c:pt>
                <c:pt idx="23">
                  <c:v>3.9066399999999999</c:v>
                </c:pt>
                <c:pt idx="24">
                  <c:v>4.5508199999999999</c:v>
                </c:pt>
                <c:pt idx="25">
                  <c:v>4.8729100000000001</c:v>
                </c:pt>
                <c:pt idx="26">
                  <c:v>5.0911</c:v>
                </c:pt>
                <c:pt idx="27">
                  <c:v>6.84701</c:v>
                </c:pt>
                <c:pt idx="28">
                  <c:v>8.4574599999999993</c:v>
                </c:pt>
                <c:pt idx="29">
                  <c:v>8.0002999999999993</c:v>
                </c:pt>
                <c:pt idx="30">
                  <c:v>7.5680759999999996</c:v>
                </c:pt>
                <c:pt idx="31">
                  <c:v>9.1432000000000002</c:v>
                </c:pt>
                <c:pt idx="32">
                  <c:v>8.1873199999999997</c:v>
                </c:pt>
                <c:pt idx="33">
                  <c:v>5.8807400000000003</c:v>
                </c:pt>
                <c:pt idx="34">
                  <c:v>5.6625500000000004</c:v>
                </c:pt>
                <c:pt idx="35">
                  <c:v>5.7456699999999996</c:v>
                </c:pt>
                <c:pt idx="36">
                  <c:v>3.3975300000000002</c:v>
                </c:pt>
                <c:pt idx="37">
                  <c:v>2.47282</c:v>
                </c:pt>
                <c:pt idx="38">
                  <c:v>2.4000900000000001</c:v>
                </c:pt>
                <c:pt idx="39">
                  <c:v>2.24424</c:v>
                </c:pt>
                <c:pt idx="40">
                  <c:v>2.2338499999999999</c:v>
                </c:pt>
                <c:pt idx="41">
                  <c:v>2.2650199999999998</c:v>
                </c:pt>
                <c:pt idx="42">
                  <c:v>2.6494499999999999</c:v>
                </c:pt>
                <c:pt idx="43">
                  <c:v>2.6806199999999998</c:v>
                </c:pt>
                <c:pt idx="44">
                  <c:v>2.7429600000000001</c:v>
                </c:pt>
                <c:pt idx="45">
                  <c:v>3.0962200000000002</c:v>
                </c:pt>
                <c:pt idx="46">
                  <c:v>2.81569</c:v>
                </c:pt>
                <c:pt idx="47">
                  <c:v>2.6182799999999999</c:v>
                </c:pt>
                <c:pt idx="48">
                  <c:v>3.30402</c:v>
                </c:pt>
                <c:pt idx="49">
                  <c:v>1.78708</c:v>
                </c:pt>
                <c:pt idx="50">
                  <c:v>1.5481100000000001</c:v>
                </c:pt>
                <c:pt idx="51">
                  <c:v>1.6624000000000001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561-4DD0-8AE6-B9DD5C1C6554}"/>
            </c:ext>
          </c:extLst>
        </c:ser>
        <c:ser>
          <c:idx val="5"/>
          <c:order val="3"/>
          <c:tx>
            <c:v>Henry Hub annual average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'23'!$B$26:$B$97</c:f>
              <c:numCache>
                <c:formatCode>General</c:formatCode>
                <c:ptCount val="72"/>
                <c:pt idx="0">
                  <c:v>2020</c:v>
                </c:pt>
                <c:pt idx="1">
                  <c:v>2020</c:v>
                </c:pt>
                <c:pt idx="2">
                  <c:v>2020</c:v>
                </c:pt>
                <c:pt idx="3">
                  <c:v>2020</c:v>
                </c:pt>
                <c:pt idx="4">
                  <c:v>2020</c:v>
                </c:pt>
                <c:pt idx="5">
                  <c:v>2020</c:v>
                </c:pt>
                <c:pt idx="6">
                  <c:v>2020</c:v>
                </c:pt>
                <c:pt idx="7">
                  <c:v>2020</c:v>
                </c:pt>
                <c:pt idx="8">
                  <c:v>2020</c:v>
                </c:pt>
                <c:pt idx="9">
                  <c:v>2020</c:v>
                </c:pt>
                <c:pt idx="10">
                  <c:v>2020</c:v>
                </c:pt>
                <c:pt idx="11">
                  <c:v>2020</c:v>
                </c:pt>
                <c:pt idx="12">
                  <c:v>2021</c:v>
                </c:pt>
                <c:pt idx="13">
                  <c:v>2021</c:v>
                </c:pt>
                <c:pt idx="14">
                  <c:v>2021</c:v>
                </c:pt>
                <c:pt idx="15">
                  <c:v>2021</c:v>
                </c:pt>
                <c:pt idx="16">
                  <c:v>2021</c:v>
                </c:pt>
                <c:pt idx="17">
                  <c:v>2021</c:v>
                </c:pt>
                <c:pt idx="18">
                  <c:v>2021</c:v>
                </c:pt>
                <c:pt idx="19">
                  <c:v>2021</c:v>
                </c:pt>
                <c:pt idx="20">
                  <c:v>2021</c:v>
                </c:pt>
                <c:pt idx="21">
                  <c:v>2021</c:v>
                </c:pt>
                <c:pt idx="22">
                  <c:v>2021</c:v>
                </c:pt>
                <c:pt idx="23">
                  <c:v>2021</c:v>
                </c:pt>
                <c:pt idx="24">
                  <c:v>2022</c:v>
                </c:pt>
                <c:pt idx="25">
                  <c:v>2022</c:v>
                </c:pt>
                <c:pt idx="26">
                  <c:v>2022</c:v>
                </c:pt>
                <c:pt idx="27">
                  <c:v>2022</c:v>
                </c:pt>
                <c:pt idx="28">
                  <c:v>2022</c:v>
                </c:pt>
                <c:pt idx="29">
                  <c:v>2022</c:v>
                </c:pt>
                <c:pt idx="30">
                  <c:v>2022</c:v>
                </c:pt>
                <c:pt idx="31">
                  <c:v>2022</c:v>
                </c:pt>
                <c:pt idx="32">
                  <c:v>2022</c:v>
                </c:pt>
                <c:pt idx="33">
                  <c:v>2022</c:v>
                </c:pt>
                <c:pt idx="34">
                  <c:v>2022</c:v>
                </c:pt>
                <c:pt idx="35">
                  <c:v>2022</c:v>
                </c:pt>
                <c:pt idx="36">
                  <c:v>2023</c:v>
                </c:pt>
                <c:pt idx="37">
                  <c:v>2023</c:v>
                </c:pt>
                <c:pt idx="38">
                  <c:v>2023</c:v>
                </c:pt>
                <c:pt idx="39">
                  <c:v>2023</c:v>
                </c:pt>
                <c:pt idx="40">
                  <c:v>2023</c:v>
                </c:pt>
                <c:pt idx="41">
                  <c:v>2023</c:v>
                </c:pt>
                <c:pt idx="42">
                  <c:v>2023</c:v>
                </c:pt>
                <c:pt idx="43">
                  <c:v>2023</c:v>
                </c:pt>
                <c:pt idx="44">
                  <c:v>2023</c:v>
                </c:pt>
                <c:pt idx="45">
                  <c:v>2023</c:v>
                </c:pt>
                <c:pt idx="46">
                  <c:v>2023</c:v>
                </c:pt>
                <c:pt idx="47">
                  <c:v>2023</c:v>
                </c:pt>
                <c:pt idx="48">
                  <c:v>2024</c:v>
                </c:pt>
                <c:pt idx="49">
                  <c:v>2024</c:v>
                </c:pt>
                <c:pt idx="50">
                  <c:v>2024</c:v>
                </c:pt>
                <c:pt idx="51">
                  <c:v>2024</c:v>
                </c:pt>
                <c:pt idx="52">
                  <c:v>2024</c:v>
                </c:pt>
                <c:pt idx="53">
                  <c:v>2024</c:v>
                </c:pt>
                <c:pt idx="54">
                  <c:v>2024</c:v>
                </c:pt>
                <c:pt idx="55">
                  <c:v>2024</c:v>
                </c:pt>
                <c:pt idx="56">
                  <c:v>2024</c:v>
                </c:pt>
                <c:pt idx="57">
                  <c:v>2024</c:v>
                </c:pt>
                <c:pt idx="58">
                  <c:v>2024</c:v>
                </c:pt>
                <c:pt idx="59">
                  <c:v>2024</c:v>
                </c:pt>
                <c:pt idx="60">
                  <c:v>2025</c:v>
                </c:pt>
                <c:pt idx="61">
                  <c:v>2025</c:v>
                </c:pt>
                <c:pt idx="62">
                  <c:v>2025</c:v>
                </c:pt>
                <c:pt idx="63">
                  <c:v>2025</c:v>
                </c:pt>
                <c:pt idx="64">
                  <c:v>2025</c:v>
                </c:pt>
                <c:pt idx="65">
                  <c:v>2025</c:v>
                </c:pt>
                <c:pt idx="66">
                  <c:v>2025</c:v>
                </c:pt>
                <c:pt idx="67">
                  <c:v>2025</c:v>
                </c:pt>
                <c:pt idx="68">
                  <c:v>2025</c:v>
                </c:pt>
                <c:pt idx="69">
                  <c:v>2025</c:v>
                </c:pt>
                <c:pt idx="70">
                  <c:v>2025</c:v>
                </c:pt>
                <c:pt idx="71">
                  <c:v>2025</c:v>
                </c:pt>
              </c:numCache>
            </c:numRef>
          </c:cat>
          <c:val>
            <c:numRef>
              <c:f>'23'!$K$26:$K$97</c:f>
              <c:numCache>
                <c:formatCode>0.000</c:formatCode>
                <c:ptCount val="72"/>
                <c:pt idx="1">
                  <c:v>2.1141918333333334</c:v>
                </c:pt>
                <c:pt idx="2">
                  <c:v>2.1141918333333334</c:v>
                </c:pt>
                <c:pt idx="3">
                  <c:v>2.1141918333333334</c:v>
                </c:pt>
                <c:pt idx="4">
                  <c:v>2.1141918333333334</c:v>
                </c:pt>
                <c:pt idx="5">
                  <c:v>2.1141918333333334</c:v>
                </c:pt>
                <c:pt idx="6">
                  <c:v>2.1141918333333334</c:v>
                </c:pt>
                <c:pt idx="7">
                  <c:v>2.1141918333333334</c:v>
                </c:pt>
                <c:pt idx="8">
                  <c:v>2.1141918333333334</c:v>
                </c:pt>
                <c:pt idx="9">
                  <c:v>2.1141918333333334</c:v>
                </c:pt>
                <c:pt idx="10">
                  <c:v>2.1141918333333334</c:v>
                </c:pt>
                <c:pt idx="13">
                  <c:v>4.0610180833333329</c:v>
                </c:pt>
                <c:pt idx="14">
                  <c:v>4.0610180833333329</c:v>
                </c:pt>
                <c:pt idx="15">
                  <c:v>4.0610180833333329</c:v>
                </c:pt>
                <c:pt idx="16">
                  <c:v>4.0610180833333329</c:v>
                </c:pt>
                <c:pt idx="17">
                  <c:v>4.0610180833333329</c:v>
                </c:pt>
                <c:pt idx="18">
                  <c:v>4.0610180833333329</c:v>
                </c:pt>
                <c:pt idx="19">
                  <c:v>4.0610180833333329</c:v>
                </c:pt>
                <c:pt idx="20">
                  <c:v>4.0610180833333329</c:v>
                </c:pt>
                <c:pt idx="21">
                  <c:v>4.0610180833333329</c:v>
                </c:pt>
                <c:pt idx="22">
                  <c:v>4.0610180833333329</c:v>
                </c:pt>
                <c:pt idx="25">
                  <c:v>6.6672629999999993</c:v>
                </c:pt>
                <c:pt idx="26">
                  <c:v>6.6672629999999993</c:v>
                </c:pt>
                <c:pt idx="27">
                  <c:v>6.6672629999999993</c:v>
                </c:pt>
                <c:pt idx="28">
                  <c:v>6.6672629999999993</c:v>
                </c:pt>
                <c:pt idx="29">
                  <c:v>6.6672629999999993</c:v>
                </c:pt>
                <c:pt idx="30">
                  <c:v>6.6672629999999993</c:v>
                </c:pt>
                <c:pt idx="31">
                  <c:v>6.6672629999999993</c:v>
                </c:pt>
                <c:pt idx="32">
                  <c:v>6.6672629999999993</c:v>
                </c:pt>
                <c:pt idx="33">
                  <c:v>6.6672629999999993</c:v>
                </c:pt>
                <c:pt idx="34">
                  <c:v>6.6672629999999993</c:v>
                </c:pt>
                <c:pt idx="37">
                  <c:v>2.6347308333333332</c:v>
                </c:pt>
                <c:pt idx="38">
                  <c:v>2.6347308333333332</c:v>
                </c:pt>
                <c:pt idx="39">
                  <c:v>2.6347308333333332</c:v>
                </c:pt>
                <c:pt idx="40">
                  <c:v>2.6347308333333332</c:v>
                </c:pt>
                <c:pt idx="41">
                  <c:v>2.6347308333333332</c:v>
                </c:pt>
                <c:pt idx="42">
                  <c:v>2.6347308333333332</c:v>
                </c:pt>
                <c:pt idx="43">
                  <c:v>2.6347308333333332</c:v>
                </c:pt>
                <c:pt idx="44">
                  <c:v>2.6347308333333332</c:v>
                </c:pt>
                <c:pt idx="45">
                  <c:v>2.6347308333333332</c:v>
                </c:pt>
                <c:pt idx="46">
                  <c:v>2.6347308333333332</c:v>
                </c:pt>
                <c:pt idx="49">
                  <c:v>2.2667069999999998</c:v>
                </c:pt>
                <c:pt idx="50">
                  <c:v>2.2667069999999998</c:v>
                </c:pt>
                <c:pt idx="51">
                  <c:v>2.2667069999999998</c:v>
                </c:pt>
                <c:pt idx="52">
                  <c:v>2.2667069999999998</c:v>
                </c:pt>
                <c:pt idx="53">
                  <c:v>2.2667069999999998</c:v>
                </c:pt>
                <c:pt idx="54">
                  <c:v>2.2667069999999998</c:v>
                </c:pt>
                <c:pt idx="55">
                  <c:v>2.2667069999999998</c:v>
                </c:pt>
                <c:pt idx="56">
                  <c:v>2.2667069999999998</c:v>
                </c:pt>
                <c:pt idx="57">
                  <c:v>2.2667069999999998</c:v>
                </c:pt>
                <c:pt idx="58">
                  <c:v>2.2667069999999998</c:v>
                </c:pt>
                <c:pt idx="61">
                  <c:v>3.2085145833333333</c:v>
                </c:pt>
                <c:pt idx="62">
                  <c:v>3.2085145833333333</c:v>
                </c:pt>
                <c:pt idx="63">
                  <c:v>3.2085145833333333</c:v>
                </c:pt>
                <c:pt idx="64">
                  <c:v>3.2085145833333333</c:v>
                </c:pt>
                <c:pt idx="65">
                  <c:v>3.2085145833333333</c:v>
                </c:pt>
                <c:pt idx="66">
                  <c:v>3.2085145833333333</c:v>
                </c:pt>
                <c:pt idx="67">
                  <c:v>3.2085145833333333</c:v>
                </c:pt>
                <c:pt idx="68">
                  <c:v>3.2085145833333333</c:v>
                </c:pt>
                <c:pt idx="69">
                  <c:v>3.2085145833333333</c:v>
                </c:pt>
                <c:pt idx="70">
                  <c:v>3.2085145833333333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561-4DD0-8AE6-B9DD5C1C6554}"/>
            </c:ext>
          </c:extLst>
        </c:ser>
        <c:ser>
          <c:idx val="4"/>
          <c:order val="4"/>
          <c:tx>
            <c:strRef>
              <c:f>'23'!$J$25</c:f>
              <c:strCache>
                <c:ptCount val="1"/>
                <c:pt idx="0">
                  <c:v> forecast</c:v>
                </c:pt>
              </c:strCache>
            </c:strRef>
          </c:tx>
          <c:spPr>
            <a:ln w="28575" cap="rnd">
              <a:solidFill>
                <a:schemeClr val="accent5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'23'!$B$26:$B$97</c:f>
              <c:numCache>
                <c:formatCode>General</c:formatCode>
                <c:ptCount val="72"/>
                <c:pt idx="0">
                  <c:v>2020</c:v>
                </c:pt>
                <c:pt idx="1">
                  <c:v>2020</c:v>
                </c:pt>
                <c:pt idx="2">
                  <c:v>2020</c:v>
                </c:pt>
                <c:pt idx="3">
                  <c:v>2020</c:v>
                </c:pt>
                <c:pt idx="4">
                  <c:v>2020</c:v>
                </c:pt>
                <c:pt idx="5">
                  <c:v>2020</c:v>
                </c:pt>
                <c:pt idx="6">
                  <c:v>2020</c:v>
                </c:pt>
                <c:pt idx="7">
                  <c:v>2020</c:v>
                </c:pt>
                <c:pt idx="8">
                  <c:v>2020</c:v>
                </c:pt>
                <c:pt idx="9">
                  <c:v>2020</c:v>
                </c:pt>
                <c:pt idx="10">
                  <c:v>2020</c:v>
                </c:pt>
                <c:pt idx="11">
                  <c:v>2020</c:v>
                </c:pt>
                <c:pt idx="12">
                  <c:v>2021</c:v>
                </c:pt>
                <c:pt idx="13">
                  <c:v>2021</c:v>
                </c:pt>
                <c:pt idx="14">
                  <c:v>2021</c:v>
                </c:pt>
                <c:pt idx="15">
                  <c:v>2021</c:v>
                </c:pt>
                <c:pt idx="16">
                  <c:v>2021</c:v>
                </c:pt>
                <c:pt idx="17">
                  <c:v>2021</c:v>
                </c:pt>
                <c:pt idx="18">
                  <c:v>2021</c:v>
                </c:pt>
                <c:pt idx="19">
                  <c:v>2021</c:v>
                </c:pt>
                <c:pt idx="20">
                  <c:v>2021</c:v>
                </c:pt>
                <c:pt idx="21">
                  <c:v>2021</c:v>
                </c:pt>
                <c:pt idx="22">
                  <c:v>2021</c:v>
                </c:pt>
                <c:pt idx="23">
                  <c:v>2021</c:v>
                </c:pt>
                <c:pt idx="24">
                  <c:v>2022</c:v>
                </c:pt>
                <c:pt idx="25">
                  <c:v>2022</c:v>
                </c:pt>
                <c:pt idx="26">
                  <c:v>2022</c:v>
                </c:pt>
                <c:pt idx="27">
                  <c:v>2022</c:v>
                </c:pt>
                <c:pt idx="28">
                  <c:v>2022</c:v>
                </c:pt>
                <c:pt idx="29">
                  <c:v>2022</c:v>
                </c:pt>
                <c:pt idx="30">
                  <c:v>2022</c:v>
                </c:pt>
                <c:pt idx="31">
                  <c:v>2022</c:v>
                </c:pt>
                <c:pt idx="32">
                  <c:v>2022</c:v>
                </c:pt>
                <c:pt idx="33">
                  <c:v>2022</c:v>
                </c:pt>
                <c:pt idx="34">
                  <c:v>2022</c:v>
                </c:pt>
                <c:pt idx="35">
                  <c:v>2022</c:v>
                </c:pt>
                <c:pt idx="36">
                  <c:v>2023</c:v>
                </c:pt>
                <c:pt idx="37">
                  <c:v>2023</c:v>
                </c:pt>
                <c:pt idx="38">
                  <c:v>2023</c:v>
                </c:pt>
                <c:pt idx="39">
                  <c:v>2023</c:v>
                </c:pt>
                <c:pt idx="40">
                  <c:v>2023</c:v>
                </c:pt>
                <c:pt idx="41">
                  <c:v>2023</c:v>
                </c:pt>
                <c:pt idx="42">
                  <c:v>2023</c:v>
                </c:pt>
                <c:pt idx="43">
                  <c:v>2023</c:v>
                </c:pt>
                <c:pt idx="44">
                  <c:v>2023</c:v>
                </c:pt>
                <c:pt idx="45">
                  <c:v>2023</c:v>
                </c:pt>
                <c:pt idx="46">
                  <c:v>2023</c:v>
                </c:pt>
                <c:pt idx="47">
                  <c:v>2023</c:v>
                </c:pt>
                <c:pt idx="48">
                  <c:v>2024</c:v>
                </c:pt>
                <c:pt idx="49">
                  <c:v>2024</c:v>
                </c:pt>
                <c:pt idx="50">
                  <c:v>2024</c:v>
                </c:pt>
                <c:pt idx="51">
                  <c:v>2024</c:v>
                </c:pt>
                <c:pt idx="52">
                  <c:v>2024</c:v>
                </c:pt>
                <c:pt idx="53">
                  <c:v>2024</c:v>
                </c:pt>
                <c:pt idx="54">
                  <c:v>2024</c:v>
                </c:pt>
                <c:pt idx="55">
                  <c:v>2024</c:v>
                </c:pt>
                <c:pt idx="56">
                  <c:v>2024</c:v>
                </c:pt>
                <c:pt idx="57">
                  <c:v>2024</c:v>
                </c:pt>
                <c:pt idx="58">
                  <c:v>2024</c:v>
                </c:pt>
                <c:pt idx="59">
                  <c:v>2024</c:v>
                </c:pt>
                <c:pt idx="60">
                  <c:v>2025</c:v>
                </c:pt>
                <c:pt idx="61">
                  <c:v>2025</c:v>
                </c:pt>
                <c:pt idx="62">
                  <c:v>2025</c:v>
                </c:pt>
                <c:pt idx="63">
                  <c:v>2025</c:v>
                </c:pt>
                <c:pt idx="64">
                  <c:v>2025</c:v>
                </c:pt>
                <c:pt idx="65">
                  <c:v>2025</c:v>
                </c:pt>
                <c:pt idx="66">
                  <c:v>2025</c:v>
                </c:pt>
                <c:pt idx="67">
                  <c:v>2025</c:v>
                </c:pt>
                <c:pt idx="68">
                  <c:v>2025</c:v>
                </c:pt>
                <c:pt idx="69">
                  <c:v>2025</c:v>
                </c:pt>
                <c:pt idx="70">
                  <c:v>2025</c:v>
                </c:pt>
                <c:pt idx="71">
                  <c:v>2025</c:v>
                </c:pt>
              </c:numCache>
            </c:numRef>
          </c:cat>
          <c:val>
            <c:numRef>
              <c:f>'23'!$J$26:$J$97</c:f>
              <c:numCache>
                <c:formatCode>0.000</c:formatCode>
                <c:ptCount val="7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1.6624000000000001</c:v>
                </c:pt>
                <c:pt idx="52">
                  <c:v>1.7414689999999999</c:v>
                </c:pt>
                <c:pt idx="53">
                  <c:v>1.9132990000000001</c:v>
                </c:pt>
                <c:pt idx="54">
                  <c:v>2.0531130000000002</c:v>
                </c:pt>
                <c:pt idx="55">
                  <c:v>2.2566220000000001</c:v>
                </c:pt>
                <c:pt idx="56">
                  <c:v>2.4351219999999998</c:v>
                </c:pt>
                <c:pt idx="57">
                  <c:v>2.5538699999999999</c:v>
                </c:pt>
                <c:pt idx="58">
                  <c:v>2.8293689999999998</c:v>
                </c:pt>
                <c:pt idx="59">
                  <c:v>3.1160100000000002</c:v>
                </c:pt>
                <c:pt idx="60">
                  <c:v>3.237371</c:v>
                </c:pt>
                <c:pt idx="61">
                  <c:v>2.9656250000000002</c:v>
                </c:pt>
                <c:pt idx="62">
                  <c:v>2.9333369999999999</c:v>
                </c:pt>
                <c:pt idx="63">
                  <c:v>2.7759079999999998</c:v>
                </c:pt>
                <c:pt idx="64">
                  <c:v>2.898126</c:v>
                </c:pt>
                <c:pt idx="65">
                  <c:v>3.166223</c:v>
                </c:pt>
                <c:pt idx="66">
                  <c:v>3.2936329999999998</c:v>
                </c:pt>
                <c:pt idx="67">
                  <c:v>3.2855669999999999</c:v>
                </c:pt>
                <c:pt idx="68">
                  <c:v>3.379054</c:v>
                </c:pt>
                <c:pt idx="69">
                  <c:v>3.3682810000000001</c:v>
                </c:pt>
                <c:pt idx="70">
                  <c:v>3.4742130000000002</c:v>
                </c:pt>
                <c:pt idx="71">
                  <c:v>3.724837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561-4DD0-8AE6-B9DD5C1C6554}"/>
            </c:ext>
          </c:extLst>
        </c:ser>
        <c:ser>
          <c:idx val="2"/>
          <c:order val="5"/>
          <c:tx>
            <c:strRef>
              <c:f>'23'!$E$25</c:f>
              <c:strCache>
                <c:ptCount val="1"/>
                <c:pt idx="0">
                  <c:v> residential forecast</c:v>
                </c:pt>
              </c:strCache>
            </c:strRef>
          </c:tx>
          <c:spPr>
            <a:ln w="28575" cap="rnd">
              <a:solidFill>
                <a:schemeClr val="accent1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'23'!$B$26:$B$97</c:f>
              <c:numCache>
                <c:formatCode>General</c:formatCode>
                <c:ptCount val="72"/>
                <c:pt idx="0">
                  <c:v>2020</c:v>
                </c:pt>
                <c:pt idx="1">
                  <c:v>2020</c:v>
                </c:pt>
                <c:pt idx="2">
                  <c:v>2020</c:v>
                </c:pt>
                <c:pt idx="3">
                  <c:v>2020</c:v>
                </c:pt>
                <c:pt idx="4">
                  <c:v>2020</c:v>
                </c:pt>
                <c:pt idx="5">
                  <c:v>2020</c:v>
                </c:pt>
                <c:pt idx="6">
                  <c:v>2020</c:v>
                </c:pt>
                <c:pt idx="7">
                  <c:v>2020</c:v>
                </c:pt>
                <c:pt idx="8">
                  <c:v>2020</c:v>
                </c:pt>
                <c:pt idx="9">
                  <c:v>2020</c:v>
                </c:pt>
                <c:pt idx="10">
                  <c:v>2020</c:v>
                </c:pt>
                <c:pt idx="11">
                  <c:v>2020</c:v>
                </c:pt>
                <c:pt idx="12">
                  <c:v>2021</c:v>
                </c:pt>
                <c:pt idx="13">
                  <c:v>2021</c:v>
                </c:pt>
                <c:pt idx="14">
                  <c:v>2021</c:v>
                </c:pt>
                <c:pt idx="15">
                  <c:v>2021</c:v>
                </c:pt>
                <c:pt idx="16">
                  <c:v>2021</c:v>
                </c:pt>
                <c:pt idx="17">
                  <c:v>2021</c:v>
                </c:pt>
                <c:pt idx="18">
                  <c:v>2021</c:v>
                </c:pt>
                <c:pt idx="19">
                  <c:v>2021</c:v>
                </c:pt>
                <c:pt idx="20">
                  <c:v>2021</c:v>
                </c:pt>
                <c:pt idx="21">
                  <c:v>2021</c:v>
                </c:pt>
                <c:pt idx="22">
                  <c:v>2021</c:v>
                </c:pt>
                <c:pt idx="23">
                  <c:v>2021</c:v>
                </c:pt>
                <c:pt idx="24">
                  <c:v>2022</c:v>
                </c:pt>
                <c:pt idx="25">
                  <c:v>2022</c:v>
                </c:pt>
                <c:pt idx="26">
                  <c:v>2022</c:v>
                </c:pt>
                <c:pt idx="27">
                  <c:v>2022</c:v>
                </c:pt>
                <c:pt idx="28">
                  <c:v>2022</c:v>
                </c:pt>
                <c:pt idx="29">
                  <c:v>2022</c:v>
                </c:pt>
                <c:pt idx="30">
                  <c:v>2022</c:v>
                </c:pt>
                <c:pt idx="31">
                  <c:v>2022</c:v>
                </c:pt>
                <c:pt idx="32">
                  <c:v>2022</c:v>
                </c:pt>
                <c:pt idx="33">
                  <c:v>2022</c:v>
                </c:pt>
                <c:pt idx="34">
                  <c:v>2022</c:v>
                </c:pt>
                <c:pt idx="35">
                  <c:v>2022</c:v>
                </c:pt>
                <c:pt idx="36">
                  <c:v>2023</c:v>
                </c:pt>
                <c:pt idx="37">
                  <c:v>2023</c:v>
                </c:pt>
                <c:pt idx="38">
                  <c:v>2023</c:v>
                </c:pt>
                <c:pt idx="39">
                  <c:v>2023</c:v>
                </c:pt>
                <c:pt idx="40">
                  <c:v>2023</c:v>
                </c:pt>
                <c:pt idx="41">
                  <c:v>2023</c:v>
                </c:pt>
                <c:pt idx="42">
                  <c:v>2023</c:v>
                </c:pt>
                <c:pt idx="43">
                  <c:v>2023</c:v>
                </c:pt>
                <c:pt idx="44">
                  <c:v>2023</c:v>
                </c:pt>
                <c:pt idx="45">
                  <c:v>2023</c:v>
                </c:pt>
                <c:pt idx="46">
                  <c:v>2023</c:v>
                </c:pt>
                <c:pt idx="47">
                  <c:v>2023</c:v>
                </c:pt>
                <c:pt idx="48">
                  <c:v>2024</c:v>
                </c:pt>
                <c:pt idx="49">
                  <c:v>2024</c:v>
                </c:pt>
                <c:pt idx="50">
                  <c:v>2024</c:v>
                </c:pt>
                <c:pt idx="51">
                  <c:v>2024</c:v>
                </c:pt>
                <c:pt idx="52">
                  <c:v>2024</c:v>
                </c:pt>
                <c:pt idx="53">
                  <c:v>2024</c:v>
                </c:pt>
                <c:pt idx="54">
                  <c:v>2024</c:v>
                </c:pt>
                <c:pt idx="55">
                  <c:v>2024</c:v>
                </c:pt>
                <c:pt idx="56">
                  <c:v>2024</c:v>
                </c:pt>
                <c:pt idx="57">
                  <c:v>2024</c:v>
                </c:pt>
                <c:pt idx="58">
                  <c:v>2024</c:v>
                </c:pt>
                <c:pt idx="59">
                  <c:v>2024</c:v>
                </c:pt>
                <c:pt idx="60">
                  <c:v>2025</c:v>
                </c:pt>
                <c:pt idx="61">
                  <c:v>2025</c:v>
                </c:pt>
                <c:pt idx="62">
                  <c:v>2025</c:v>
                </c:pt>
                <c:pt idx="63">
                  <c:v>2025</c:v>
                </c:pt>
                <c:pt idx="64">
                  <c:v>2025</c:v>
                </c:pt>
                <c:pt idx="65">
                  <c:v>2025</c:v>
                </c:pt>
                <c:pt idx="66">
                  <c:v>2025</c:v>
                </c:pt>
                <c:pt idx="67">
                  <c:v>2025</c:v>
                </c:pt>
                <c:pt idx="68">
                  <c:v>2025</c:v>
                </c:pt>
                <c:pt idx="69">
                  <c:v>2025</c:v>
                </c:pt>
                <c:pt idx="70">
                  <c:v>2025</c:v>
                </c:pt>
                <c:pt idx="71">
                  <c:v>2025</c:v>
                </c:pt>
              </c:numCache>
            </c:numRef>
          </c:cat>
          <c:val>
            <c:numRef>
              <c:f>'23'!$E$26:$E$97</c:f>
              <c:numCache>
                <c:formatCode>0.000</c:formatCode>
                <c:ptCount val="7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13.2753</c:v>
                </c:pt>
                <c:pt idx="52">
                  <c:v>15.24822</c:v>
                </c:pt>
                <c:pt idx="53">
                  <c:v>18.340959999999999</c:v>
                </c:pt>
                <c:pt idx="54">
                  <c:v>19.6859</c:v>
                </c:pt>
                <c:pt idx="55">
                  <c:v>20.156500000000001</c:v>
                </c:pt>
                <c:pt idx="56">
                  <c:v>18.880050000000001</c:v>
                </c:pt>
                <c:pt idx="57">
                  <c:v>14.455360000000001</c:v>
                </c:pt>
                <c:pt idx="58">
                  <c:v>11.876340000000001</c:v>
                </c:pt>
                <c:pt idx="59">
                  <c:v>11.41766</c:v>
                </c:pt>
                <c:pt idx="60">
                  <c:v>10.97946</c:v>
                </c:pt>
                <c:pt idx="61">
                  <c:v>11.140639999999999</c:v>
                </c:pt>
                <c:pt idx="62">
                  <c:v>11.36077</c:v>
                </c:pt>
                <c:pt idx="63">
                  <c:v>11.92806</c:v>
                </c:pt>
                <c:pt idx="64">
                  <c:v>14.14621</c:v>
                </c:pt>
                <c:pt idx="65">
                  <c:v>17.529859999999999</c:v>
                </c:pt>
                <c:pt idx="66">
                  <c:v>19.265920000000001</c:v>
                </c:pt>
                <c:pt idx="67">
                  <c:v>20.038720000000001</c:v>
                </c:pt>
                <c:pt idx="68">
                  <c:v>19.00159</c:v>
                </c:pt>
                <c:pt idx="69">
                  <c:v>14.649459999999999</c:v>
                </c:pt>
                <c:pt idx="70">
                  <c:v>12.103999999999999</c:v>
                </c:pt>
                <c:pt idx="71">
                  <c:v>11.683590000000001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561-4DD0-8AE6-B9DD5C1C65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975117632"/>
        <c:axId val="-975135584"/>
      </c:lineChart>
      <c:catAx>
        <c:axId val="-9751176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endParaRPr lang="en-US"/>
          </a:p>
        </c:txPr>
        <c:crossAx val="-975135584"/>
        <c:crosses val="autoZero"/>
        <c:auto val="1"/>
        <c:lblAlgn val="ctr"/>
        <c:lblOffset val="100"/>
        <c:tickLblSkip val="12"/>
        <c:tickMarkSkip val="12"/>
        <c:noMultiLvlLbl val="0"/>
      </c:catAx>
      <c:valAx>
        <c:axId val="-975135584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endParaRPr lang="en-US"/>
          </a:p>
        </c:txPr>
        <c:crossAx val="-975117632"/>
        <c:crosses val="autoZero"/>
        <c:crossBetween val="between"/>
      </c:valAx>
      <c:spPr>
        <a:noFill/>
        <a:ln>
          <a:solidFill>
            <a:schemeClr val="bg1">
              <a:lumMod val="85000"/>
            </a:schemeClr>
          </a:solidFill>
        </a:ln>
        <a:effectLst/>
      </c:spPr>
    </c:plotArea>
    <c:legend>
      <c:legendPos val="l"/>
      <c:layout>
        <c:manualLayout>
          <c:xMode val="edge"/>
          <c:yMode val="edge"/>
          <c:x val="7.5627513502960875E-2"/>
          <c:y val="0.16689065304208639"/>
          <c:w val="0.36819590259550888"/>
          <c:h val="0.1523584551931008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solidFill>
            <a:schemeClr val="tx1"/>
          </a:solidFill>
          <a:latin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landscape"/>
  </c:printSettings>
  <c:userShapes r:id="rId3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1968596105876234E-2"/>
          <c:y val="5.6329251350020211E-2"/>
          <c:w val="0.86425059586052189"/>
          <c:h val="0.70708312664504747"/>
        </c:manualLayout>
      </c:layout>
      <c:barChart>
        <c:barDir val="col"/>
        <c:grouping val="clustered"/>
        <c:varyColors val="0"/>
        <c:ser>
          <c:idx val="8"/>
          <c:order val="8"/>
          <c:tx>
            <c:v>net storage builds</c:v>
          </c:tx>
          <c:spPr>
            <a:solidFill>
              <a:schemeClr val="accent4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'24'!$A$29:$A$56</c:f>
              <c:strCache>
                <c:ptCount val="28"/>
                <c:pt idx="0">
                  <c:v>2019-Q1</c:v>
                </c:pt>
                <c:pt idx="1">
                  <c:v>2019-Q2</c:v>
                </c:pt>
                <c:pt idx="2">
                  <c:v>2019-Q3</c:v>
                </c:pt>
                <c:pt idx="3">
                  <c:v>2019-Q4</c:v>
                </c:pt>
                <c:pt idx="4">
                  <c:v>2020-Q1</c:v>
                </c:pt>
                <c:pt idx="5">
                  <c:v>2020-Q2</c:v>
                </c:pt>
                <c:pt idx="6">
                  <c:v>2020-Q3</c:v>
                </c:pt>
                <c:pt idx="7">
                  <c:v>2020-Q4</c:v>
                </c:pt>
                <c:pt idx="8">
                  <c:v>2021-Q1</c:v>
                </c:pt>
                <c:pt idx="9">
                  <c:v>2021-Q2</c:v>
                </c:pt>
                <c:pt idx="10">
                  <c:v>2021-Q3</c:v>
                </c:pt>
                <c:pt idx="11">
                  <c:v>2021-Q4</c:v>
                </c:pt>
                <c:pt idx="12">
                  <c:v>2022-Q1</c:v>
                </c:pt>
                <c:pt idx="13">
                  <c:v>2022-Q2</c:v>
                </c:pt>
                <c:pt idx="14">
                  <c:v>2022-Q3</c:v>
                </c:pt>
                <c:pt idx="15">
                  <c:v>2022-Q4</c:v>
                </c:pt>
                <c:pt idx="16">
                  <c:v>2023-Q1</c:v>
                </c:pt>
                <c:pt idx="17">
                  <c:v>2023-Q2</c:v>
                </c:pt>
                <c:pt idx="18">
                  <c:v>2023-Q3</c:v>
                </c:pt>
                <c:pt idx="19">
                  <c:v>2023-Q4</c:v>
                </c:pt>
                <c:pt idx="20">
                  <c:v>2024-Q1</c:v>
                </c:pt>
                <c:pt idx="21">
                  <c:v>2024-Q2</c:v>
                </c:pt>
                <c:pt idx="22">
                  <c:v>2024-Q3</c:v>
                </c:pt>
                <c:pt idx="23">
                  <c:v>2024-Q4</c:v>
                </c:pt>
                <c:pt idx="24">
                  <c:v>2025-Q1</c:v>
                </c:pt>
                <c:pt idx="25">
                  <c:v>2025-Q2</c:v>
                </c:pt>
                <c:pt idx="26">
                  <c:v>2025-Q3</c:v>
                </c:pt>
                <c:pt idx="27">
                  <c:v>2025-Q4</c:v>
                </c:pt>
              </c:strCache>
            </c:strRef>
          </c:cat>
          <c:val>
            <c:numRef>
              <c:f>'24'!$M$29:$M$56</c:f>
              <c:numCache>
                <c:formatCode>0.00</c:formatCode>
                <c:ptCount val="28"/>
                <c:pt idx="0">
                  <c:v>0</c:v>
                </c:pt>
                <c:pt idx="1">
                  <c:v>14.381978022</c:v>
                </c:pt>
                <c:pt idx="2">
                  <c:v>10.651054348000001</c:v>
                </c:pt>
                <c:pt idx="3">
                  <c:v>0</c:v>
                </c:pt>
                <c:pt idx="4">
                  <c:v>0</c:v>
                </c:pt>
                <c:pt idx="5">
                  <c:v>12.401681319</c:v>
                </c:pt>
                <c:pt idx="6">
                  <c:v>7.8881195652000002</c:v>
                </c:pt>
                <c:pt idx="7">
                  <c:v>0</c:v>
                </c:pt>
                <c:pt idx="8">
                  <c:v>0</c:v>
                </c:pt>
                <c:pt idx="9">
                  <c:v>9.4169120879000001</c:v>
                </c:pt>
                <c:pt idx="10">
                  <c:v>8.0113913043</c:v>
                </c:pt>
                <c:pt idx="11">
                  <c:v>0</c:v>
                </c:pt>
                <c:pt idx="12">
                  <c:v>0</c:v>
                </c:pt>
                <c:pt idx="13">
                  <c:v>10.595945055</c:v>
                </c:pt>
                <c:pt idx="14">
                  <c:v>9.1959456522000007</c:v>
                </c:pt>
                <c:pt idx="15">
                  <c:v>0</c:v>
                </c:pt>
                <c:pt idx="16">
                  <c:v>0</c:v>
                </c:pt>
                <c:pt idx="17">
                  <c:v>11.710604396000001</c:v>
                </c:pt>
                <c:pt idx="18">
                  <c:v>6.3815217391000001</c:v>
                </c:pt>
                <c:pt idx="19">
                  <c:v>0</c:v>
                </c:pt>
                <c:pt idx="20">
                  <c:v>0</c:v>
                </c:pt>
                <c:pt idx="21">
                  <c:v>11.183675729999999</c:v>
                </c:pt>
                <c:pt idx="22">
                  <c:v>5.9442079564999997</c:v>
                </c:pt>
                <c:pt idx="23">
                  <c:v>0</c:v>
                </c:pt>
                <c:pt idx="24">
                  <c:v>0</c:v>
                </c:pt>
                <c:pt idx="25">
                  <c:v>11.601311319000001</c:v>
                </c:pt>
                <c:pt idx="26">
                  <c:v>5.8428523804000001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AF-4D58-83F3-2E3B0514952E}"/>
            </c:ext>
          </c:extLst>
        </c:ser>
        <c:ser>
          <c:idx val="9"/>
          <c:order val="9"/>
          <c:tx>
            <c:v>net storage witdrawals</c:v>
          </c:tx>
          <c:spPr>
            <a:solidFill>
              <a:schemeClr val="accent5"/>
            </a:solidFill>
            <a:ln>
              <a:noFill/>
            </a:ln>
          </c:spPr>
          <c:invertIfNegative val="0"/>
          <c:cat>
            <c:strRef>
              <c:f>'24'!$A$29:$A$56</c:f>
              <c:strCache>
                <c:ptCount val="28"/>
                <c:pt idx="0">
                  <c:v>2019-Q1</c:v>
                </c:pt>
                <c:pt idx="1">
                  <c:v>2019-Q2</c:v>
                </c:pt>
                <c:pt idx="2">
                  <c:v>2019-Q3</c:v>
                </c:pt>
                <c:pt idx="3">
                  <c:v>2019-Q4</c:v>
                </c:pt>
                <c:pt idx="4">
                  <c:v>2020-Q1</c:v>
                </c:pt>
                <c:pt idx="5">
                  <c:v>2020-Q2</c:v>
                </c:pt>
                <c:pt idx="6">
                  <c:v>2020-Q3</c:v>
                </c:pt>
                <c:pt idx="7">
                  <c:v>2020-Q4</c:v>
                </c:pt>
                <c:pt idx="8">
                  <c:v>2021-Q1</c:v>
                </c:pt>
                <c:pt idx="9">
                  <c:v>2021-Q2</c:v>
                </c:pt>
                <c:pt idx="10">
                  <c:v>2021-Q3</c:v>
                </c:pt>
                <c:pt idx="11">
                  <c:v>2021-Q4</c:v>
                </c:pt>
                <c:pt idx="12">
                  <c:v>2022-Q1</c:v>
                </c:pt>
                <c:pt idx="13">
                  <c:v>2022-Q2</c:v>
                </c:pt>
                <c:pt idx="14">
                  <c:v>2022-Q3</c:v>
                </c:pt>
                <c:pt idx="15">
                  <c:v>2022-Q4</c:v>
                </c:pt>
                <c:pt idx="16">
                  <c:v>2023-Q1</c:v>
                </c:pt>
                <c:pt idx="17">
                  <c:v>2023-Q2</c:v>
                </c:pt>
                <c:pt idx="18">
                  <c:v>2023-Q3</c:v>
                </c:pt>
                <c:pt idx="19">
                  <c:v>2023-Q4</c:v>
                </c:pt>
                <c:pt idx="20">
                  <c:v>2024-Q1</c:v>
                </c:pt>
                <c:pt idx="21">
                  <c:v>2024-Q2</c:v>
                </c:pt>
                <c:pt idx="22">
                  <c:v>2024-Q3</c:v>
                </c:pt>
                <c:pt idx="23">
                  <c:v>2024-Q4</c:v>
                </c:pt>
                <c:pt idx="24">
                  <c:v>2025-Q1</c:v>
                </c:pt>
                <c:pt idx="25">
                  <c:v>2025-Q2</c:v>
                </c:pt>
                <c:pt idx="26">
                  <c:v>2025-Q3</c:v>
                </c:pt>
                <c:pt idx="27">
                  <c:v>2025-Q4</c:v>
                </c:pt>
              </c:strCache>
            </c:strRef>
          </c:cat>
          <c:val>
            <c:numRef>
              <c:f>'24'!$L$29:$L$56</c:f>
              <c:numCache>
                <c:formatCode>0.00</c:formatCode>
                <c:ptCount val="28"/>
                <c:pt idx="0">
                  <c:v>-17.271044444000001</c:v>
                </c:pt>
                <c:pt idx="1">
                  <c:v>0</c:v>
                </c:pt>
                <c:pt idx="2">
                  <c:v>0</c:v>
                </c:pt>
                <c:pt idx="3">
                  <c:v>-2.5090326087000001</c:v>
                </c:pt>
                <c:pt idx="4">
                  <c:v>-12.957142856999999</c:v>
                </c:pt>
                <c:pt idx="5">
                  <c:v>0</c:v>
                </c:pt>
                <c:pt idx="6">
                  <c:v>0</c:v>
                </c:pt>
                <c:pt idx="7">
                  <c:v>-5.3847391303999999</c:v>
                </c:pt>
                <c:pt idx="8">
                  <c:v>-17.528411111</c:v>
                </c:pt>
                <c:pt idx="9">
                  <c:v>0</c:v>
                </c:pt>
                <c:pt idx="10">
                  <c:v>0</c:v>
                </c:pt>
                <c:pt idx="11">
                  <c:v>-1.0811086957</c:v>
                </c:pt>
                <c:pt idx="12">
                  <c:v>-20.629522221999999</c:v>
                </c:pt>
                <c:pt idx="13">
                  <c:v>0</c:v>
                </c:pt>
                <c:pt idx="14">
                  <c:v>0</c:v>
                </c:pt>
                <c:pt idx="15">
                  <c:v>-2.5449347825999999</c:v>
                </c:pt>
                <c:pt idx="16">
                  <c:v>-11.958911111000001</c:v>
                </c:pt>
                <c:pt idx="17">
                  <c:v>0</c:v>
                </c:pt>
                <c:pt idx="18">
                  <c:v>0</c:v>
                </c:pt>
                <c:pt idx="19">
                  <c:v>-0.29425000000000001</c:v>
                </c:pt>
                <c:pt idx="20">
                  <c:v>-12.838416013</c:v>
                </c:pt>
                <c:pt idx="21">
                  <c:v>0</c:v>
                </c:pt>
                <c:pt idx="22">
                  <c:v>0</c:v>
                </c:pt>
                <c:pt idx="23">
                  <c:v>-3.6136217391000001</c:v>
                </c:pt>
                <c:pt idx="24">
                  <c:v>-14.825580588999999</c:v>
                </c:pt>
                <c:pt idx="25">
                  <c:v>0</c:v>
                </c:pt>
                <c:pt idx="26">
                  <c:v>0</c:v>
                </c:pt>
                <c:pt idx="27">
                  <c:v>-4.0578350978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BAF-4D58-83F3-2E3B051495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3"/>
        <c:overlap val="100"/>
        <c:axId val="-975116544"/>
        <c:axId val="-975126336"/>
      </c:barChart>
      <c:lineChart>
        <c:grouping val="standar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75116544"/>
        <c:axId val="-975126336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v>World production</c:v>
                </c:tx>
                <c:spPr>
                  <a:ln>
                    <a:solidFill>
                      <a:schemeClr val="accent1"/>
                    </a:solidFill>
                  </a:ln>
                </c:spPr>
                <c:marker>
                  <c:symbol val="none"/>
                </c:marker>
                <c:cat>
                  <c:strRef>
                    <c:extLst>
                      <c:ext uri="{02D57815-91ED-43cb-92C2-25804820EDAC}">
                        <c15:formulaRef>
                          <c15:sqref>'24'!$A$29:$A$56</c15:sqref>
                        </c15:formulaRef>
                      </c:ext>
                    </c:extLst>
                    <c:strCache>
                      <c:ptCount val="28"/>
                      <c:pt idx="0">
                        <c:v>2019-Q1</c:v>
                      </c:pt>
                      <c:pt idx="1">
                        <c:v>2019-Q2</c:v>
                      </c:pt>
                      <c:pt idx="2">
                        <c:v>2019-Q3</c:v>
                      </c:pt>
                      <c:pt idx="3">
                        <c:v>2019-Q4</c:v>
                      </c:pt>
                      <c:pt idx="4">
                        <c:v>2020-Q1</c:v>
                      </c:pt>
                      <c:pt idx="5">
                        <c:v>2020-Q2</c:v>
                      </c:pt>
                      <c:pt idx="6">
                        <c:v>2020-Q3</c:v>
                      </c:pt>
                      <c:pt idx="7">
                        <c:v>2020-Q4</c:v>
                      </c:pt>
                      <c:pt idx="8">
                        <c:v>2021-Q1</c:v>
                      </c:pt>
                      <c:pt idx="9">
                        <c:v>2021-Q2</c:v>
                      </c:pt>
                      <c:pt idx="10">
                        <c:v>2021-Q3</c:v>
                      </c:pt>
                      <c:pt idx="11">
                        <c:v>2021-Q4</c:v>
                      </c:pt>
                      <c:pt idx="12">
                        <c:v>2022-Q1</c:v>
                      </c:pt>
                      <c:pt idx="13">
                        <c:v>2022-Q2</c:v>
                      </c:pt>
                      <c:pt idx="14">
                        <c:v>2022-Q3</c:v>
                      </c:pt>
                      <c:pt idx="15">
                        <c:v>2022-Q4</c:v>
                      </c:pt>
                      <c:pt idx="16">
                        <c:v>2023-Q1</c:v>
                      </c:pt>
                      <c:pt idx="17">
                        <c:v>2023-Q2</c:v>
                      </c:pt>
                      <c:pt idx="18">
                        <c:v>2023-Q3</c:v>
                      </c:pt>
                      <c:pt idx="19">
                        <c:v>2023-Q4</c:v>
                      </c:pt>
                      <c:pt idx="20">
                        <c:v>2024-Q1</c:v>
                      </c:pt>
                      <c:pt idx="21">
                        <c:v>2024-Q2</c:v>
                      </c:pt>
                      <c:pt idx="22">
                        <c:v>2024-Q3</c:v>
                      </c:pt>
                      <c:pt idx="23">
                        <c:v>2024-Q4</c:v>
                      </c:pt>
                      <c:pt idx="24">
                        <c:v>2025-Q1</c:v>
                      </c:pt>
                      <c:pt idx="25">
                        <c:v>2025-Q2</c:v>
                      </c:pt>
                      <c:pt idx="26">
                        <c:v>2025-Q3</c:v>
                      </c:pt>
                      <c:pt idx="27">
                        <c:v>2025-Q4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'24'!$E$29:$E$56</c15:sqref>
                        </c15:formulaRef>
                      </c:ext>
                    </c:extLst>
                    <c:numCache>
                      <c:formatCode>0.00</c:formatCode>
                      <c:ptCount val="28"/>
                      <c:pt idx="0">
                        <c:v>89.794122221999999</c:v>
                      </c:pt>
                      <c:pt idx="1">
                        <c:v>91.257362637</c:v>
                      </c:pt>
                      <c:pt idx="2">
                        <c:v>93.763630434999996</c:v>
                      </c:pt>
                      <c:pt idx="3">
                        <c:v>96.596423912999995</c:v>
                      </c:pt>
                      <c:pt idx="4">
                        <c:v>96.051703297000003</c:v>
                      </c:pt>
                      <c:pt idx="5">
                        <c:v>91.061505495000006</c:v>
                      </c:pt>
                      <c:pt idx="6">
                        <c:v>90.669608695999997</c:v>
                      </c:pt>
                      <c:pt idx="7">
                        <c:v>91.763217390999998</c:v>
                      </c:pt>
                      <c:pt idx="8">
                        <c:v>90.822333333000003</c:v>
                      </c:pt>
                      <c:pt idx="9">
                        <c:v>94.124329669999995</c:v>
                      </c:pt>
                      <c:pt idx="10">
                        <c:v>95.156804347999994</c:v>
                      </c:pt>
                      <c:pt idx="11">
                        <c:v>98.212184782999998</c:v>
                      </c:pt>
                      <c:pt idx="12">
                        <c:v>96.627866667000006</c:v>
                      </c:pt>
                      <c:pt idx="13">
                        <c:v>98.923560440000003</c:v>
                      </c:pt>
                      <c:pt idx="14">
                        <c:v>101.19847826</c:v>
                      </c:pt>
                      <c:pt idx="15">
                        <c:v>101.56744565</c:v>
                      </c:pt>
                      <c:pt idx="16">
                        <c:v>102.26363333</c:v>
                      </c:pt>
                      <c:pt idx="17">
                        <c:v>103.15780220000001</c:v>
                      </c:pt>
                      <c:pt idx="18">
                        <c:v>104.12497826000001</c:v>
                      </c:pt>
                      <c:pt idx="19">
                        <c:v>105.56627174</c:v>
                      </c:pt>
                      <c:pt idx="20">
                        <c:v>104.00633297</c:v>
                      </c:pt>
                      <c:pt idx="21">
                        <c:v>102.27356484000001</c:v>
                      </c:pt>
                      <c:pt idx="22">
                        <c:v>102.38024022</c:v>
                      </c:pt>
                      <c:pt idx="23">
                        <c:v>103.31278261</c:v>
                      </c:pt>
                      <c:pt idx="24">
                        <c:v>103.84485222000001</c:v>
                      </c:pt>
                      <c:pt idx="25">
                        <c:v>104.88733077000001</c:v>
                      </c:pt>
                      <c:pt idx="26">
                        <c:v>104.96597065</c:v>
                      </c:pt>
                      <c:pt idx="27">
                        <c:v>105.45955326000001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5-1BAF-4D58-83F3-2E3B0514952E}"/>
                  </c:ext>
                </c:extLst>
              </c15:ser>
            </c15:filteredLineSeries>
            <c15:filteredLineSeries>
              <c15:ser>
                <c:idx val="1"/>
                <c:order val="1"/>
                <c:tx>
                  <c:v>World consumption</c:v>
                </c:tx>
                <c:spPr>
                  <a:ln>
                    <a:solidFill>
                      <a:schemeClr val="accent6"/>
                    </a:solidFill>
                  </a:ln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'24'!$A$29:$A$56</c15:sqref>
                        </c15:formulaRef>
                      </c:ext>
                    </c:extLst>
                    <c:strCache>
                      <c:ptCount val="28"/>
                      <c:pt idx="0">
                        <c:v>2019-Q1</c:v>
                      </c:pt>
                      <c:pt idx="1">
                        <c:v>2019-Q2</c:v>
                      </c:pt>
                      <c:pt idx="2">
                        <c:v>2019-Q3</c:v>
                      </c:pt>
                      <c:pt idx="3">
                        <c:v>2019-Q4</c:v>
                      </c:pt>
                      <c:pt idx="4">
                        <c:v>2020-Q1</c:v>
                      </c:pt>
                      <c:pt idx="5">
                        <c:v>2020-Q2</c:v>
                      </c:pt>
                      <c:pt idx="6">
                        <c:v>2020-Q3</c:v>
                      </c:pt>
                      <c:pt idx="7">
                        <c:v>2020-Q4</c:v>
                      </c:pt>
                      <c:pt idx="8">
                        <c:v>2021-Q1</c:v>
                      </c:pt>
                      <c:pt idx="9">
                        <c:v>2021-Q2</c:v>
                      </c:pt>
                      <c:pt idx="10">
                        <c:v>2021-Q3</c:v>
                      </c:pt>
                      <c:pt idx="11">
                        <c:v>2021-Q4</c:v>
                      </c:pt>
                      <c:pt idx="12">
                        <c:v>2022-Q1</c:v>
                      </c:pt>
                      <c:pt idx="13">
                        <c:v>2022-Q2</c:v>
                      </c:pt>
                      <c:pt idx="14">
                        <c:v>2022-Q3</c:v>
                      </c:pt>
                      <c:pt idx="15">
                        <c:v>2022-Q4</c:v>
                      </c:pt>
                      <c:pt idx="16">
                        <c:v>2023-Q1</c:v>
                      </c:pt>
                      <c:pt idx="17">
                        <c:v>2023-Q2</c:v>
                      </c:pt>
                      <c:pt idx="18">
                        <c:v>2023-Q3</c:v>
                      </c:pt>
                      <c:pt idx="19">
                        <c:v>2023-Q4</c:v>
                      </c:pt>
                      <c:pt idx="20">
                        <c:v>2024-Q1</c:v>
                      </c:pt>
                      <c:pt idx="21">
                        <c:v>2024-Q2</c:v>
                      </c:pt>
                      <c:pt idx="22">
                        <c:v>2024-Q3</c:v>
                      </c:pt>
                      <c:pt idx="23">
                        <c:v>2024-Q4</c:v>
                      </c:pt>
                      <c:pt idx="24">
                        <c:v>2025-Q1</c:v>
                      </c:pt>
                      <c:pt idx="25">
                        <c:v>2025-Q2</c:v>
                      </c:pt>
                      <c:pt idx="26">
                        <c:v>2025-Q3</c:v>
                      </c:pt>
                      <c:pt idx="27">
                        <c:v>2025-Q4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'24'!$H$29:$H$56</c15:sqref>
                        </c15:formulaRef>
                      </c:ext>
                    </c:extLst>
                    <c:numCache>
                      <c:formatCode>0.00</c:formatCode>
                      <c:ptCount val="28"/>
                      <c:pt idx="0">
                        <c:v>104.12478889</c:v>
                      </c:pt>
                      <c:pt idx="1">
                        <c:v>71.051758242000005</c:v>
                      </c:pt>
                      <c:pt idx="2">
                        <c:v>76.457391303999998</c:v>
                      </c:pt>
                      <c:pt idx="3">
                        <c:v>89.793630434999997</c:v>
                      </c:pt>
                      <c:pt idx="4">
                        <c:v>100.16534066</c:v>
                      </c:pt>
                      <c:pt idx="5">
                        <c:v>71.147945054999994</c:v>
                      </c:pt>
                      <c:pt idx="6">
                        <c:v>76.407923913000005</c:v>
                      </c:pt>
                      <c:pt idx="7">
                        <c:v>86.469597825999998</c:v>
                      </c:pt>
                      <c:pt idx="8">
                        <c:v>100.78931111</c:v>
                      </c:pt>
                      <c:pt idx="9">
                        <c:v>72.857934065999999</c:v>
                      </c:pt>
                      <c:pt idx="10">
                        <c:v>76.000728261000006</c:v>
                      </c:pt>
                      <c:pt idx="11">
                        <c:v>86.440489130000003</c:v>
                      </c:pt>
                      <c:pt idx="12">
                        <c:v>104.81111111</c:v>
                      </c:pt>
                      <c:pt idx="13">
                        <c:v>76.028186813000005</c:v>
                      </c:pt>
                      <c:pt idx="14">
                        <c:v>80.762358696000007</c:v>
                      </c:pt>
                      <c:pt idx="15">
                        <c:v>92.462217390999996</c:v>
                      </c:pt>
                      <c:pt idx="16">
                        <c:v>102.99135189</c:v>
                      </c:pt>
                      <c:pt idx="17">
                        <c:v>78.040325933999995</c:v>
                      </c:pt>
                      <c:pt idx="18">
                        <c:v>83.868397228000006</c:v>
                      </c:pt>
                      <c:pt idx="19">
                        <c:v>91.668036999999998</c:v>
                      </c:pt>
                      <c:pt idx="20">
                        <c:v>103.73599016</c:v>
                      </c:pt>
                      <c:pt idx="21">
                        <c:v>76.656735165000001</c:v>
                      </c:pt>
                      <c:pt idx="22">
                        <c:v>84.079900652000006</c:v>
                      </c:pt>
                      <c:pt idx="23">
                        <c:v>92.804463260999995</c:v>
                      </c:pt>
                      <c:pt idx="24">
                        <c:v>104.57313610999999</c:v>
                      </c:pt>
                      <c:pt idx="25">
                        <c:v>77.316667033000002</c:v>
                      </c:pt>
                      <c:pt idx="26">
                        <c:v>83.718742282999997</c:v>
                      </c:pt>
                      <c:pt idx="27">
                        <c:v>93.132411086999994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6-1BAF-4D58-83F3-2E3B0514952E}"/>
                  </c:ext>
                </c:extLst>
              </c15:ser>
            </c15:filteredLineSeries>
            <c15:filteredLineSeries>
              <c15:ser>
                <c:idx val="2"/>
                <c:order val="3"/>
                <c:tx>
                  <c:v>gross imports</c:v>
                </c:tx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'24'!$A$29:$A$56</c15:sqref>
                        </c15:formulaRef>
                      </c:ext>
                    </c:extLst>
                    <c:strCache>
                      <c:ptCount val="28"/>
                      <c:pt idx="0">
                        <c:v>2019-Q1</c:v>
                      </c:pt>
                      <c:pt idx="1">
                        <c:v>2019-Q2</c:v>
                      </c:pt>
                      <c:pt idx="2">
                        <c:v>2019-Q3</c:v>
                      </c:pt>
                      <c:pt idx="3">
                        <c:v>2019-Q4</c:v>
                      </c:pt>
                      <c:pt idx="4">
                        <c:v>2020-Q1</c:v>
                      </c:pt>
                      <c:pt idx="5">
                        <c:v>2020-Q2</c:v>
                      </c:pt>
                      <c:pt idx="6">
                        <c:v>2020-Q3</c:v>
                      </c:pt>
                      <c:pt idx="7">
                        <c:v>2020-Q4</c:v>
                      </c:pt>
                      <c:pt idx="8">
                        <c:v>2021-Q1</c:v>
                      </c:pt>
                      <c:pt idx="9">
                        <c:v>2021-Q2</c:v>
                      </c:pt>
                      <c:pt idx="10">
                        <c:v>2021-Q3</c:v>
                      </c:pt>
                      <c:pt idx="11">
                        <c:v>2021-Q4</c:v>
                      </c:pt>
                      <c:pt idx="12">
                        <c:v>2022-Q1</c:v>
                      </c:pt>
                      <c:pt idx="13">
                        <c:v>2022-Q2</c:v>
                      </c:pt>
                      <c:pt idx="14">
                        <c:v>2022-Q3</c:v>
                      </c:pt>
                      <c:pt idx="15">
                        <c:v>2022-Q4</c:v>
                      </c:pt>
                      <c:pt idx="16">
                        <c:v>2023-Q1</c:v>
                      </c:pt>
                      <c:pt idx="17">
                        <c:v>2023-Q2</c:v>
                      </c:pt>
                      <c:pt idx="18">
                        <c:v>2023-Q3</c:v>
                      </c:pt>
                      <c:pt idx="19">
                        <c:v>2023-Q4</c:v>
                      </c:pt>
                      <c:pt idx="20">
                        <c:v>2024-Q1</c:v>
                      </c:pt>
                      <c:pt idx="21">
                        <c:v>2024-Q2</c:v>
                      </c:pt>
                      <c:pt idx="22">
                        <c:v>2024-Q3</c:v>
                      </c:pt>
                      <c:pt idx="23">
                        <c:v>2024-Q4</c:v>
                      </c:pt>
                      <c:pt idx="24">
                        <c:v>2025-Q1</c:v>
                      </c:pt>
                      <c:pt idx="25">
                        <c:v>2025-Q2</c:v>
                      </c:pt>
                      <c:pt idx="26">
                        <c:v>2025-Q3</c:v>
                      </c:pt>
                      <c:pt idx="27">
                        <c:v>2025-Q4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'24'!$F$29:$F$56</c15:sqref>
                        </c15:formulaRef>
                      </c:ext>
                    </c:extLst>
                    <c:numCache>
                      <c:formatCode>0.00</c:formatCode>
                      <c:ptCount val="28"/>
                      <c:pt idx="0">
                        <c:v>8.6357701444000003</c:v>
                      </c:pt>
                      <c:pt idx="1">
                        <c:v>6.7623325164999999</c:v>
                      </c:pt>
                      <c:pt idx="2">
                        <c:v>7.1605461848000003</c:v>
                      </c:pt>
                      <c:pt idx="3">
                        <c:v>7.5038555109000002</c:v>
                      </c:pt>
                      <c:pt idx="4">
                        <c:v>7.8421954945000003</c:v>
                      </c:pt>
                      <c:pt idx="5">
                        <c:v>6.1982936923</c:v>
                      </c:pt>
                      <c:pt idx="6">
                        <c:v>6.4782173478000002</c:v>
                      </c:pt>
                      <c:pt idx="7">
                        <c:v>7.3640721957000004</c:v>
                      </c:pt>
                      <c:pt idx="8">
                        <c:v>8.8296274888999999</c:v>
                      </c:pt>
                      <c:pt idx="9">
                        <c:v>6.8254648571000001</c:v>
                      </c:pt>
                      <c:pt idx="10">
                        <c:v>7.2711268151999997</c:v>
                      </c:pt>
                      <c:pt idx="11">
                        <c:v>7.8612327826000001</c:v>
                      </c:pt>
                      <c:pt idx="12">
                        <c:v>9.0413863778000003</c:v>
                      </c:pt>
                      <c:pt idx="13">
                        <c:v>7.7448291647999996</c:v>
                      </c:pt>
                      <c:pt idx="14">
                        <c:v>7.9022582283</c:v>
                      </c:pt>
                      <c:pt idx="15">
                        <c:v>8.4635667935000001</c:v>
                      </c:pt>
                      <c:pt idx="16">
                        <c:v>8.5408796222000003</c:v>
                      </c:pt>
                      <c:pt idx="17">
                        <c:v>7.3416162856999998</c:v>
                      </c:pt>
                      <c:pt idx="18">
                        <c:v>7.9623520978000002</c:v>
                      </c:pt>
                      <c:pt idx="19">
                        <c:v>8.2606864783000002</c:v>
                      </c:pt>
                      <c:pt idx="20">
                        <c:v>9.0987095384999996</c:v>
                      </c:pt>
                      <c:pt idx="21">
                        <c:v>6.9656153407000003</c:v>
                      </c:pt>
                      <c:pt idx="22">
                        <c:v>7.2635885761000001</c:v>
                      </c:pt>
                      <c:pt idx="23">
                        <c:v>7.5379040870000003</c:v>
                      </c:pt>
                      <c:pt idx="24">
                        <c:v>8.3813414110999993</c:v>
                      </c:pt>
                      <c:pt idx="25">
                        <c:v>7.0157762418000003</c:v>
                      </c:pt>
                      <c:pt idx="26">
                        <c:v>7.2827392608999997</c:v>
                      </c:pt>
                      <c:pt idx="27">
                        <c:v>7.5393808804000004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7-1BAF-4D58-83F3-2E3B0514952E}"/>
                  </c:ext>
                </c:extLst>
              </c15:ser>
            </c15:filteredLineSeries>
            <c15:filteredLineSeries>
              <c15:ser>
                <c:idx val="4"/>
                <c:order val="4"/>
                <c:tx>
                  <c:v>storage withdrawals</c:v>
                </c:tx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'24'!$A$29:$A$56</c15:sqref>
                        </c15:formulaRef>
                      </c:ext>
                    </c:extLst>
                    <c:strCache>
                      <c:ptCount val="28"/>
                      <c:pt idx="0">
                        <c:v>2019-Q1</c:v>
                      </c:pt>
                      <c:pt idx="1">
                        <c:v>2019-Q2</c:v>
                      </c:pt>
                      <c:pt idx="2">
                        <c:v>2019-Q3</c:v>
                      </c:pt>
                      <c:pt idx="3">
                        <c:v>2019-Q4</c:v>
                      </c:pt>
                      <c:pt idx="4">
                        <c:v>2020-Q1</c:v>
                      </c:pt>
                      <c:pt idx="5">
                        <c:v>2020-Q2</c:v>
                      </c:pt>
                      <c:pt idx="6">
                        <c:v>2020-Q3</c:v>
                      </c:pt>
                      <c:pt idx="7">
                        <c:v>2020-Q4</c:v>
                      </c:pt>
                      <c:pt idx="8">
                        <c:v>2021-Q1</c:v>
                      </c:pt>
                      <c:pt idx="9">
                        <c:v>2021-Q2</c:v>
                      </c:pt>
                      <c:pt idx="10">
                        <c:v>2021-Q3</c:v>
                      </c:pt>
                      <c:pt idx="11">
                        <c:v>2021-Q4</c:v>
                      </c:pt>
                      <c:pt idx="12">
                        <c:v>2022-Q1</c:v>
                      </c:pt>
                      <c:pt idx="13">
                        <c:v>2022-Q2</c:v>
                      </c:pt>
                      <c:pt idx="14">
                        <c:v>2022-Q3</c:v>
                      </c:pt>
                      <c:pt idx="15">
                        <c:v>2022-Q4</c:v>
                      </c:pt>
                      <c:pt idx="16">
                        <c:v>2023-Q1</c:v>
                      </c:pt>
                      <c:pt idx="17">
                        <c:v>2023-Q2</c:v>
                      </c:pt>
                      <c:pt idx="18">
                        <c:v>2023-Q3</c:v>
                      </c:pt>
                      <c:pt idx="19">
                        <c:v>2023-Q4</c:v>
                      </c:pt>
                      <c:pt idx="20">
                        <c:v>2024-Q1</c:v>
                      </c:pt>
                      <c:pt idx="21">
                        <c:v>2024-Q2</c:v>
                      </c:pt>
                      <c:pt idx="22">
                        <c:v>2024-Q3</c:v>
                      </c:pt>
                      <c:pt idx="23">
                        <c:v>2024-Q4</c:v>
                      </c:pt>
                      <c:pt idx="24">
                        <c:v>2025-Q1</c:v>
                      </c:pt>
                      <c:pt idx="25">
                        <c:v>2025-Q2</c:v>
                      </c:pt>
                      <c:pt idx="26">
                        <c:v>2025-Q3</c:v>
                      </c:pt>
                      <c:pt idx="27">
                        <c:v>2025-Q4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'24'!$L$29:$L$56</c15:sqref>
                        </c15:formulaRef>
                      </c:ext>
                    </c:extLst>
                    <c:numCache>
                      <c:formatCode>0.00</c:formatCode>
                      <c:ptCount val="28"/>
                      <c:pt idx="0">
                        <c:v>-17.271044444000001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-2.5090326087000001</c:v>
                      </c:pt>
                      <c:pt idx="4">
                        <c:v>-12.957142856999999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-5.3847391303999999</c:v>
                      </c:pt>
                      <c:pt idx="8">
                        <c:v>-17.528411111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-1.0811086957</c:v>
                      </c:pt>
                      <c:pt idx="12">
                        <c:v>-20.629522221999999</c:v>
                      </c:pt>
                      <c:pt idx="13">
                        <c:v>0</c:v>
                      </c:pt>
                      <c:pt idx="14">
                        <c:v>0</c:v>
                      </c:pt>
                      <c:pt idx="15">
                        <c:v>-2.5449347825999999</c:v>
                      </c:pt>
                      <c:pt idx="16">
                        <c:v>-11.958911111000001</c:v>
                      </c:pt>
                      <c:pt idx="17">
                        <c:v>0</c:v>
                      </c:pt>
                      <c:pt idx="18">
                        <c:v>0</c:v>
                      </c:pt>
                      <c:pt idx="19">
                        <c:v>-0.29425000000000001</c:v>
                      </c:pt>
                      <c:pt idx="20">
                        <c:v>-12.838416013</c:v>
                      </c:pt>
                      <c:pt idx="21">
                        <c:v>0</c:v>
                      </c:pt>
                      <c:pt idx="22">
                        <c:v>0</c:v>
                      </c:pt>
                      <c:pt idx="23">
                        <c:v>-3.6136217391000001</c:v>
                      </c:pt>
                      <c:pt idx="24">
                        <c:v>-14.825580588999999</c:v>
                      </c:pt>
                      <c:pt idx="25">
                        <c:v>0</c:v>
                      </c:pt>
                      <c:pt idx="26">
                        <c:v>0</c:v>
                      </c:pt>
                      <c:pt idx="27">
                        <c:v>-4.0578350978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8-1BAF-4D58-83F3-2E3B0514952E}"/>
                  </c:ext>
                </c:extLst>
              </c15:ser>
            </c15:filteredLineSeries>
          </c:ext>
        </c:extLst>
      </c:lineChart>
      <c:scatterChart>
        <c:scatterStyle val="lineMarker"/>
        <c:varyColors val="0"/>
        <c:ser>
          <c:idx val="3"/>
          <c:order val="2"/>
          <c:tx>
            <c:strRef>
              <c:f>'24'!$B$59</c:f>
              <c:strCache>
                <c:ptCount val="1"/>
                <c:pt idx="0">
                  <c:v>Forecast</c:v>
                </c:pt>
              </c:strCache>
            </c:strRef>
          </c:tx>
          <c:spPr>
            <a:ln w="9525" cap="flat">
              <a:solidFill>
                <a:schemeClr val="bg1">
                  <a:lumMod val="65000"/>
                </a:schemeClr>
              </a:solidFill>
              <a:prstDash val="lg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BAF-4D58-83F3-2E3B0514952E}"/>
                </c:ext>
              </c:extLst>
            </c:dLbl>
            <c:dLbl>
              <c:idx val="1"/>
              <c:layout>
                <c:manualLayout>
                  <c:x val="3.4816400476688249E-2"/>
                  <c:y val="4.4838853749428483E-2"/>
                </c:manualLayout>
              </c:layout>
              <c:tx>
                <c:rich>
                  <a:bodyPr/>
                  <a:lstStyle/>
                  <a:p>
                    <a:r>
                      <a:rPr lang="en-US" b="0"/>
                      <a:t>forecast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3-1BAF-4D58-83F3-2E3B0514952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aseline="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'24'!$A$63:$A$64</c:f>
              <c:numCache>
                <c:formatCode>General</c:formatCode>
                <c:ptCount val="2"/>
                <c:pt idx="0">
                  <c:v>21.5</c:v>
                </c:pt>
                <c:pt idx="1">
                  <c:v>21.5</c:v>
                </c:pt>
              </c:numCache>
            </c:numRef>
          </c:xVal>
          <c:yVal>
            <c:numRef>
              <c:f>'24'!$B$63:$B$64</c:f>
              <c:numCache>
                <c:formatCode>0</c:formatCode>
                <c:ptCount val="2"/>
                <c:pt idx="0">
                  <c:v>-50</c:v>
                </c:pt>
                <c:pt idx="1">
                  <c:v>50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1BAF-4D58-83F3-2E3B051495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975116544"/>
        <c:axId val="-975126336"/>
        <c:extLst>
          <c:ext xmlns:c15="http://schemas.microsoft.com/office/drawing/2012/chart" uri="{02D57815-91ED-43cb-92C2-25804820EDAC}">
            <c15:filteredScatterSeries>
              <c15:ser>
                <c:idx val="5"/>
                <c:order val="5"/>
                <c:tx>
                  <c:v>exports</c:v>
                </c:tx>
                <c:marker>
                  <c:symbol val="none"/>
                </c:marker>
                <c:xVal>
                  <c:strRef>
                    <c:extLst>
                      <c:ext uri="{02D57815-91ED-43cb-92C2-25804820EDAC}">
                        <c15:formulaRef>
                          <c15:sqref>'24'!$A$29:$A$56</c15:sqref>
                        </c15:formulaRef>
                      </c:ext>
                    </c:extLst>
                    <c:strCache>
                      <c:ptCount val="28"/>
                      <c:pt idx="0">
                        <c:v>2019-Q1</c:v>
                      </c:pt>
                      <c:pt idx="1">
                        <c:v>2019-Q2</c:v>
                      </c:pt>
                      <c:pt idx="2">
                        <c:v>2019-Q3</c:v>
                      </c:pt>
                      <c:pt idx="3">
                        <c:v>2019-Q4</c:v>
                      </c:pt>
                      <c:pt idx="4">
                        <c:v>2020-Q1</c:v>
                      </c:pt>
                      <c:pt idx="5">
                        <c:v>2020-Q2</c:v>
                      </c:pt>
                      <c:pt idx="6">
                        <c:v>2020-Q3</c:v>
                      </c:pt>
                      <c:pt idx="7">
                        <c:v>2020-Q4</c:v>
                      </c:pt>
                      <c:pt idx="8">
                        <c:v>2021-Q1</c:v>
                      </c:pt>
                      <c:pt idx="9">
                        <c:v>2021-Q2</c:v>
                      </c:pt>
                      <c:pt idx="10">
                        <c:v>2021-Q3</c:v>
                      </c:pt>
                      <c:pt idx="11">
                        <c:v>2021-Q4</c:v>
                      </c:pt>
                      <c:pt idx="12">
                        <c:v>2022-Q1</c:v>
                      </c:pt>
                      <c:pt idx="13">
                        <c:v>2022-Q2</c:v>
                      </c:pt>
                      <c:pt idx="14">
                        <c:v>2022-Q3</c:v>
                      </c:pt>
                      <c:pt idx="15">
                        <c:v>2022-Q4</c:v>
                      </c:pt>
                      <c:pt idx="16">
                        <c:v>2023-Q1</c:v>
                      </c:pt>
                      <c:pt idx="17">
                        <c:v>2023-Q2</c:v>
                      </c:pt>
                      <c:pt idx="18">
                        <c:v>2023-Q3</c:v>
                      </c:pt>
                      <c:pt idx="19">
                        <c:v>2023-Q4</c:v>
                      </c:pt>
                      <c:pt idx="20">
                        <c:v>2024-Q1</c:v>
                      </c:pt>
                      <c:pt idx="21">
                        <c:v>2024-Q2</c:v>
                      </c:pt>
                      <c:pt idx="22">
                        <c:v>2024-Q3</c:v>
                      </c:pt>
                      <c:pt idx="23">
                        <c:v>2024-Q4</c:v>
                      </c:pt>
                      <c:pt idx="24">
                        <c:v>2025-Q1</c:v>
                      </c:pt>
                      <c:pt idx="25">
                        <c:v>2025-Q2</c:v>
                      </c:pt>
                      <c:pt idx="26">
                        <c:v>2025-Q3</c:v>
                      </c:pt>
                      <c:pt idx="27">
                        <c:v>2025-Q4</c:v>
                      </c:pt>
                    </c:strCache>
                  </c:strRef>
                </c:xVal>
                <c:yVal>
                  <c:numRef>
                    <c:extLst>
                      <c:ext uri="{02D57815-91ED-43cb-92C2-25804820EDAC}">
                        <c15:formulaRef>
                          <c15:sqref>'24'!$I$29:$I$56</c15:sqref>
                        </c15:formulaRef>
                      </c:ext>
                    </c:extLst>
                    <c:numCache>
                      <c:formatCode>0.00</c:formatCode>
                      <c:ptCount val="28"/>
                      <c:pt idx="0">
                        <c:v>11.869779943999999</c:v>
                      </c:pt>
                      <c:pt idx="1">
                        <c:v>11.725342802</c:v>
                      </c:pt>
                      <c:pt idx="2">
                        <c:v>12.748861609</c:v>
                      </c:pt>
                      <c:pt idx="3">
                        <c:v>14.668214359</c:v>
                      </c:pt>
                      <c:pt idx="4">
                        <c:v>16.067314285999998</c:v>
                      </c:pt>
                      <c:pt idx="5">
                        <c:v>12.689283066</c:v>
                      </c:pt>
                      <c:pt idx="6">
                        <c:v>12.008919043000001</c:v>
                      </c:pt>
                      <c:pt idx="7">
                        <c:v>16.989207272000002</c:v>
                      </c:pt>
                      <c:pt idx="8">
                        <c:v>17.588114811000001</c:v>
                      </c:pt>
                      <c:pt idx="9">
                        <c:v>18.478610208999999</c:v>
                      </c:pt>
                      <c:pt idx="10">
                        <c:v>18.100015272</c:v>
                      </c:pt>
                      <c:pt idx="11">
                        <c:v>18.727429478000001</c:v>
                      </c:pt>
                      <c:pt idx="12">
                        <c:v>19.959302222000002</c:v>
                      </c:pt>
                      <c:pt idx="13">
                        <c:v>19.316591802000001</c:v>
                      </c:pt>
                      <c:pt idx="14">
                        <c:v>17.873232457</c:v>
                      </c:pt>
                      <c:pt idx="15">
                        <c:v>18.537148793</c:v>
                      </c:pt>
                      <c:pt idx="16">
                        <c:v>20.379453655999999</c:v>
                      </c:pt>
                      <c:pt idx="17">
                        <c:v>20.509733978</c:v>
                      </c:pt>
                      <c:pt idx="18">
                        <c:v>20.593575804</c:v>
                      </c:pt>
                      <c:pt idx="19">
                        <c:v>21.912186814999998</c:v>
                      </c:pt>
                      <c:pt idx="20">
                        <c:v>21.947630878999998</c:v>
                      </c:pt>
                      <c:pt idx="21">
                        <c:v>20.403238022</c:v>
                      </c:pt>
                      <c:pt idx="22">
                        <c:v>21.148796412999999</c:v>
                      </c:pt>
                      <c:pt idx="23">
                        <c:v>22.734299565000001</c:v>
                      </c:pt>
                      <c:pt idx="24">
                        <c:v>23.243131111</c:v>
                      </c:pt>
                      <c:pt idx="25">
                        <c:v>23.349071758000001</c:v>
                      </c:pt>
                      <c:pt idx="26">
                        <c:v>24.251995325999999</c:v>
                      </c:pt>
                      <c:pt idx="27">
                        <c:v>24.902347390999999</c:v>
                      </c:pt>
                    </c:numCache>
                  </c:numRef>
                </c:yVal>
                <c:smooth val="0"/>
                <c:extLst>
                  <c:ext xmlns:c16="http://schemas.microsoft.com/office/drawing/2014/chart" uri="{C3380CC4-5D6E-409C-BE32-E72D297353CC}">
                    <c16:uniqueId val="{00000009-1BAF-4D58-83F3-2E3B0514952E}"/>
                  </c:ext>
                </c:extLst>
              </c15:ser>
            </c15:filteredScatterSeries>
            <c15:filteredScatterSeries>
              <c15:ser>
                <c:idx val="6"/>
                <c:order val="6"/>
                <c:tx>
                  <c:v>net imports</c:v>
                </c:tx>
                <c:marker>
                  <c:symbol val="none"/>
                </c:marker>
                <c:xVal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'24'!$A$29:$A$56</c15:sqref>
                        </c15:formulaRef>
                      </c:ext>
                    </c:extLst>
                    <c:strCache>
                      <c:ptCount val="28"/>
                      <c:pt idx="0">
                        <c:v>2019-Q1</c:v>
                      </c:pt>
                      <c:pt idx="1">
                        <c:v>2019-Q2</c:v>
                      </c:pt>
                      <c:pt idx="2">
                        <c:v>2019-Q3</c:v>
                      </c:pt>
                      <c:pt idx="3">
                        <c:v>2019-Q4</c:v>
                      </c:pt>
                      <c:pt idx="4">
                        <c:v>2020-Q1</c:v>
                      </c:pt>
                      <c:pt idx="5">
                        <c:v>2020-Q2</c:v>
                      </c:pt>
                      <c:pt idx="6">
                        <c:v>2020-Q3</c:v>
                      </c:pt>
                      <c:pt idx="7">
                        <c:v>2020-Q4</c:v>
                      </c:pt>
                      <c:pt idx="8">
                        <c:v>2021-Q1</c:v>
                      </c:pt>
                      <c:pt idx="9">
                        <c:v>2021-Q2</c:v>
                      </c:pt>
                      <c:pt idx="10">
                        <c:v>2021-Q3</c:v>
                      </c:pt>
                      <c:pt idx="11">
                        <c:v>2021-Q4</c:v>
                      </c:pt>
                      <c:pt idx="12">
                        <c:v>2022-Q1</c:v>
                      </c:pt>
                      <c:pt idx="13">
                        <c:v>2022-Q2</c:v>
                      </c:pt>
                      <c:pt idx="14">
                        <c:v>2022-Q3</c:v>
                      </c:pt>
                      <c:pt idx="15">
                        <c:v>2022-Q4</c:v>
                      </c:pt>
                      <c:pt idx="16">
                        <c:v>2023-Q1</c:v>
                      </c:pt>
                      <c:pt idx="17">
                        <c:v>2023-Q2</c:v>
                      </c:pt>
                      <c:pt idx="18">
                        <c:v>2023-Q3</c:v>
                      </c:pt>
                      <c:pt idx="19">
                        <c:v>2023-Q4</c:v>
                      </c:pt>
                      <c:pt idx="20">
                        <c:v>2024-Q1</c:v>
                      </c:pt>
                      <c:pt idx="21">
                        <c:v>2024-Q2</c:v>
                      </c:pt>
                      <c:pt idx="22">
                        <c:v>2024-Q3</c:v>
                      </c:pt>
                      <c:pt idx="23">
                        <c:v>2024-Q4</c:v>
                      </c:pt>
                      <c:pt idx="24">
                        <c:v>2025-Q1</c:v>
                      </c:pt>
                      <c:pt idx="25">
                        <c:v>2025-Q2</c:v>
                      </c:pt>
                      <c:pt idx="26">
                        <c:v>2025-Q3</c:v>
                      </c:pt>
                      <c:pt idx="27">
                        <c:v>2025-Q4</c:v>
                      </c:pt>
                    </c:strCache>
                  </c:str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'24'!$J$29:$J$56</c15:sqref>
                        </c15:formulaRef>
                      </c:ext>
                    </c:extLst>
                    <c:numCache>
                      <c:formatCode>0.00</c:formatCode>
                      <c:ptCount val="28"/>
                      <c:pt idx="0">
                        <c:v>-3.234009799599999</c:v>
                      </c:pt>
                      <c:pt idx="1">
                        <c:v>-4.9630102855000002</c:v>
                      </c:pt>
                      <c:pt idx="2">
                        <c:v>-5.5883154242000002</c:v>
                      </c:pt>
                      <c:pt idx="3">
                        <c:v>-7.1643588481</c:v>
                      </c:pt>
                      <c:pt idx="4">
                        <c:v>-8.2251187914999981</c:v>
                      </c:pt>
                      <c:pt idx="5">
                        <c:v>-6.4909893736999997</c:v>
                      </c:pt>
                      <c:pt idx="6">
                        <c:v>-5.5307016952000003</c:v>
                      </c:pt>
                      <c:pt idx="7">
                        <c:v>-9.6251350763000012</c:v>
                      </c:pt>
                      <c:pt idx="8">
                        <c:v>-8.7584873221000006</c:v>
                      </c:pt>
                      <c:pt idx="9">
                        <c:v>-11.653145351899999</c:v>
                      </c:pt>
                      <c:pt idx="10">
                        <c:v>-10.828888456800001</c:v>
                      </c:pt>
                      <c:pt idx="11">
                        <c:v>-10.866196695400001</c:v>
                      </c:pt>
                      <c:pt idx="12">
                        <c:v>-10.917915844200001</c:v>
                      </c:pt>
                      <c:pt idx="13">
                        <c:v>-11.571762637200003</c:v>
                      </c:pt>
                      <c:pt idx="14">
                        <c:v>-9.9709742287000012</c:v>
                      </c:pt>
                      <c:pt idx="15">
                        <c:v>-10.0735819995</c:v>
                      </c:pt>
                      <c:pt idx="16">
                        <c:v>-11.838574033799999</c:v>
                      </c:pt>
                      <c:pt idx="17">
                        <c:v>-13.168117692300001</c:v>
                      </c:pt>
                      <c:pt idx="18">
                        <c:v>-12.6312237062</c:v>
                      </c:pt>
                      <c:pt idx="19">
                        <c:v>-13.651500336699998</c:v>
                      </c:pt>
                      <c:pt idx="20">
                        <c:v>-12.848921340499999</c:v>
                      </c:pt>
                      <c:pt idx="21">
                        <c:v>-13.437622681299999</c:v>
                      </c:pt>
                      <c:pt idx="22">
                        <c:v>-13.885207836899999</c:v>
                      </c:pt>
                      <c:pt idx="23">
                        <c:v>-15.196395477999999</c:v>
                      </c:pt>
                      <c:pt idx="24">
                        <c:v>-14.861789699900001</c:v>
                      </c:pt>
                      <c:pt idx="25">
                        <c:v>-16.3332955162</c:v>
                      </c:pt>
                      <c:pt idx="26">
                        <c:v>-16.969256065099998</c:v>
                      </c:pt>
                      <c:pt idx="27">
                        <c:v>-17.3629665106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A-1BAF-4D58-83F3-2E3B0514952E}"/>
                  </c:ext>
                </c:extLst>
              </c15:ser>
            </c15:filteredScatterSeries>
            <c15:filteredScatterSeries>
              <c15:ser>
                <c:idx val="7"/>
                <c:order val="7"/>
                <c:tx>
                  <c:v>net storage builds</c:v>
                </c:tx>
                <c:marker>
                  <c:symbol val="none"/>
                </c:marker>
                <c:xVal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'24'!$A$29:$A$56</c15:sqref>
                        </c15:formulaRef>
                      </c:ext>
                    </c:extLst>
                    <c:strCache>
                      <c:ptCount val="28"/>
                      <c:pt idx="0">
                        <c:v>2019-Q1</c:v>
                      </c:pt>
                      <c:pt idx="1">
                        <c:v>2019-Q2</c:v>
                      </c:pt>
                      <c:pt idx="2">
                        <c:v>2019-Q3</c:v>
                      </c:pt>
                      <c:pt idx="3">
                        <c:v>2019-Q4</c:v>
                      </c:pt>
                      <c:pt idx="4">
                        <c:v>2020-Q1</c:v>
                      </c:pt>
                      <c:pt idx="5">
                        <c:v>2020-Q2</c:v>
                      </c:pt>
                      <c:pt idx="6">
                        <c:v>2020-Q3</c:v>
                      </c:pt>
                      <c:pt idx="7">
                        <c:v>2020-Q4</c:v>
                      </c:pt>
                      <c:pt idx="8">
                        <c:v>2021-Q1</c:v>
                      </c:pt>
                      <c:pt idx="9">
                        <c:v>2021-Q2</c:v>
                      </c:pt>
                      <c:pt idx="10">
                        <c:v>2021-Q3</c:v>
                      </c:pt>
                      <c:pt idx="11">
                        <c:v>2021-Q4</c:v>
                      </c:pt>
                      <c:pt idx="12">
                        <c:v>2022-Q1</c:v>
                      </c:pt>
                      <c:pt idx="13">
                        <c:v>2022-Q2</c:v>
                      </c:pt>
                      <c:pt idx="14">
                        <c:v>2022-Q3</c:v>
                      </c:pt>
                      <c:pt idx="15">
                        <c:v>2022-Q4</c:v>
                      </c:pt>
                      <c:pt idx="16">
                        <c:v>2023-Q1</c:v>
                      </c:pt>
                      <c:pt idx="17">
                        <c:v>2023-Q2</c:v>
                      </c:pt>
                      <c:pt idx="18">
                        <c:v>2023-Q3</c:v>
                      </c:pt>
                      <c:pt idx="19">
                        <c:v>2023-Q4</c:v>
                      </c:pt>
                      <c:pt idx="20">
                        <c:v>2024-Q1</c:v>
                      </c:pt>
                      <c:pt idx="21">
                        <c:v>2024-Q2</c:v>
                      </c:pt>
                      <c:pt idx="22">
                        <c:v>2024-Q3</c:v>
                      </c:pt>
                      <c:pt idx="23">
                        <c:v>2024-Q4</c:v>
                      </c:pt>
                      <c:pt idx="24">
                        <c:v>2025-Q1</c:v>
                      </c:pt>
                      <c:pt idx="25">
                        <c:v>2025-Q2</c:v>
                      </c:pt>
                      <c:pt idx="26">
                        <c:v>2025-Q3</c:v>
                      </c:pt>
                      <c:pt idx="27">
                        <c:v>2025-Q4</c:v>
                      </c:pt>
                    </c:strCache>
                  </c:str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'24'!$N$29:$N$56</c15:sqref>
                        </c15:formulaRef>
                      </c:ext>
                    </c:extLst>
                    <c:numCache>
                      <c:formatCode>0.00</c:formatCode>
                      <c:ptCount val="28"/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B-1BAF-4D58-83F3-2E3B0514952E}"/>
                  </c:ext>
                </c:extLst>
              </c15:ser>
            </c15:filteredScatterSeries>
          </c:ext>
        </c:extLst>
      </c:scatterChart>
      <c:catAx>
        <c:axId val="-975116544"/>
        <c:scaling>
          <c:orientation val="minMax"/>
        </c:scaling>
        <c:delete val="0"/>
        <c:axPos val="b"/>
        <c:numFmt formatCode="yyyy" sourceLinked="0"/>
        <c:majorTickMark val="cross"/>
        <c:minorTickMark val="none"/>
        <c:tickLblPos val="none"/>
        <c:spPr>
          <a:ln>
            <a:solidFill>
              <a:schemeClr val="tx1"/>
            </a:solidFill>
          </a:ln>
        </c:spPr>
        <c:txPr>
          <a:bodyPr/>
          <a:lstStyle/>
          <a:p>
            <a:pPr>
              <a:defRPr sz="900" baseline="0"/>
            </a:pPr>
            <a:endParaRPr lang="en-US"/>
          </a:p>
        </c:txPr>
        <c:crossAx val="-975126336"/>
        <c:crosses val="autoZero"/>
        <c:auto val="0"/>
        <c:lblAlgn val="ctr"/>
        <c:lblOffset val="130"/>
        <c:tickLblSkip val="4"/>
        <c:tickMarkSkip val="4"/>
        <c:noMultiLvlLbl val="0"/>
      </c:catAx>
      <c:valAx>
        <c:axId val="-975126336"/>
        <c:scaling>
          <c:orientation val="minMax"/>
          <c:max val="30"/>
          <c:min val="-3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 baseline="0"/>
            </a:pPr>
            <a:endParaRPr lang="en-US"/>
          </a:p>
        </c:txPr>
        <c:crossAx val="-975116544"/>
        <c:crosses val="autoZero"/>
        <c:crossBetween val="between"/>
        <c:majorUnit val="10"/>
      </c:valAx>
      <c:spPr>
        <a:ln>
          <a:solidFill>
            <a:schemeClr val="bg1">
              <a:lumMod val="75000"/>
            </a:schemeClr>
          </a:solidFill>
        </a:ln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000">
          <a:latin typeface="Arial" pitchFamily="34" charset="0"/>
          <a:cs typeface="Arial" pitchFamily="34" charset="0"/>
        </a:defRPr>
      </a:pPr>
      <a:endParaRPr lang="en-US"/>
    </a:p>
  </c:txPr>
  <c:printSettings>
    <c:headerFooter/>
    <c:pageMargins b="0.75000000000001465" l="0.70000000000000095" r="0.70000000000000095" t="0.75000000000001465" header="0.30000000000000032" footer="0.30000000000000032"/>
    <c:pageSetup orientation="landscape"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1968596105876234E-2"/>
          <c:y val="0.16857050477385979"/>
          <c:w val="0.86779235137077115"/>
          <c:h val="0.63742984332876018"/>
        </c:manualLayout>
      </c:layout>
      <c:lineChart>
        <c:grouping val="standard"/>
        <c:varyColors val="0"/>
        <c:ser>
          <c:idx val="0"/>
          <c:order val="0"/>
          <c:tx>
            <c:v>World production</c:v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multiLvlStrRef>
              <c:f>'24'!$B$29:$C$56</c:f>
              <c:multiLvlStrCache>
                <c:ptCount val="28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  <c:pt idx="16">
                    <c:v>2023</c:v>
                  </c:pt>
                  <c:pt idx="20">
                    <c:v>2024</c:v>
                  </c:pt>
                  <c:pt idx="24">
                    <c:v>2025</c:v>
                  </c:pt>
                </c:lvl>
              </c:multiLvlStrCache>
            </c:multiLvlStrRef>
          </c:cat>
          <c:val>
            <c:numRef>
              <c:f>'24'!$E$29:$E$56</c:f>
              <c:numCache>
                <c:formatCode>0.00</c:formatCode>
                <c:ptCount val="28"/>
                <c:pt idx="0">
                  <c:v>89.794122221999999</c:v>
                </c:pt>
                <c:pt idx="1">
                  <c:v>91.257362637</c:v>
                </c:pt>
                <c:pt idx="2">
                  <c:v>93.763630434999996</c:v>
                </c:pt>
                <c:pt idx="3">
                  <c:v>96.596423912999995</c:v>
                </c:pt>
                <c:pt idx="4">
                  <c:v>96.051703297000003</c:v>
                </c:pt>
                <c:pt idx="5">
                  <c:v>91.061505495000006</c:v>
                </c:pt>
                <c:pt idx="6">
                  <c:v>90.669608695999997</c:v>
                </c:pt>
                <c:pt idx="7">
                  <c:v>91.763217390999998</c:v>
                </c:pt>
                <c:pt idx="8">
                  <c:v>90.822333333000003</c:v>
                </c:pt>
                <c:pt idx="9">
                  <c:v>94.124329669999995</c:v>
                </c:pt>
                <c:pt idx="10">
                  <c:v>95.156804347999994</c:v>
                </c:pt>
                <c:pt idx="11">
                  <c:v>98.212184782999998</c:v>
                </c:pt>
                <c:pt idx="12">
                  <c:v>96.627866667000006</c:v>
                </c:pt>
                <c:pt idx="13">
                  <c:v>98.923560440000003</c:v>
                </c:pt>
                <c:pt idx="14">
                  <c:v>101.19847826</c:v>
                </c:pt>
                <c:pt idx="15">
                  <c:v>101.56744565</c:v>
                </c:pt>
                <c:pt idx="16">
                  <c:v>102.26363333</c:v>
                </c:pt>
                <c:pt idx="17">
                  <c:v>103.15780220000001</c:v>
                </c:pt>
                <c:pt idx="18">
                  <c:v>104.12497826000001</c:v>
                </c:pt>
                <c:pt idx="19">
                  <c:v>105.56627174</c:v>
                </c:pt>
                <c:pt idx="20">
                  <c:v>104.00633297</c:v>
                </c:pt>
                <c:pt idx="21">
                  <c:v>102.27356484000001</c:v>
                </c:pt>
                <c:pt idx="22">
                  <c:v>102.38024022</c:v>
                </c:pt>
                <c:pt idx="23">
                  <c:v>103.31278261</c:v>
                </c:pt>
                <c:pt idx="24">
                  <c:v>103.84485222000001</c:v>
                </c:pt>
                <c:pt idx="25">
                  <c:v>104.88733077000001</c:v>
                </c:pt>
                <c:pt idx="26">
                  <c:v>104.96597065</c:v>
                </c:pt>
                <c:pt idx="27">
                  <c:v>105.45955326000001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58E-444F-AC16-856B820703DF}"/>
            </c:ext>
          </c:extLst>
        </c:ser>
        <c:ser>
          <c:idx val="1"/>
          <c:order val="1"/>
          <c:tx>
            <c:v>World consumption</c:v>
          </c:tx>
          <c:spPr>
            <a:ln>
              <a:solidFill>
                <a:schemeClr val="accent6"/>
              </a:solidFill>
            </a:ln>
          </c:spPr>
          <c:marker>
            <c:symbol val="none"/>
          </c:marker>
          <c:cat>
            <c:multiLvlStrRef>
              <c:f>'24'!$B$29:$C$56</c:f>
              <c:multiLvlStrCache>
                <c:ptCount val="28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  <c:pt idx="16">
                    <c:v>2023</c:v>
                  </c:pt>
                  <c:pt idx="20">
                    <c:v>2024</c:v>
                  </c:pt>
                  <c:pt idx="24">
                    <c:v>2025</c:v>
                  </c:pt>
                </c:lvl>
              </c:multiLvlStrCache>
            </c:multiLvlStrRef>
          </c:cat>
          <c:val>
            <c:numRef>
              <c:f>'24'!$H$29:$H$56</c:f>
              <c:numCache>
                <c:formatCode>0.00</c:formatCode>
                <c:ptCount val="28"/>
                <c:pt idx="0">
                  <c:v>104.12478889</c:v>
                </c:pt>
                <c:pt idx="1">
                  <c:v>71.051758242000005</c:v>
                </c:pt>
                <c:pt idx="2">
                  <c:v>76.457391303999998</c:v>
                </c:pt>
                <c:pt idx="3">
                  <c:v>89.793630434999997</c:v>
                </c:pt>
                <c:pt idx="4">
                  <c:v>100.16534066</c:v>
                </c:pt>
                <c:pt idx="5">
                  <c:v>71.147945054999994</c:v>
                </c:pt>
                <c:pt idx="6">
                  <c:v>76.407923913000005</c:v>
                </c:pt>
                <c:pt idx="7">
                  <c:v>86.469597825999998</c:v>
                </c:pt>
                <c:pt idx="8">
                  <c:v>100.78931111</c:v>
                </c:pt>
                <c:pt idx="9">
                  <c:v>72.857934065999999</c:v>
                </c:pt>
                <c:pt idx="10">
                  <c:v>76.000728261000006</c:v>
                </c:pt>
                <c:pt idx="11">
                  <c:v>86.440489130000003</c:v>
                </c:pt>
                <c:pt idx="12">
                  <c:v>104.81111111</c:v>
                </c:pt>
                <c:pt idx="13">
                  <c:v>76.028186813000005</c:v>
                </c:pt>
                <c:pt idx="14">
                  <c:v>80.762358696000007</c:v>
                </c:pt>
                <c:pt idx="15">
                  <c:v>92.462217390999996</c:v>
                </c:pt>
                <c:pt idx="16">
                  <c:v>102.99135189</c:v>
                </c:pt>
                <c:pt idx="17">
                  <c:v>78.040325933999995</c:v>
                </c:pt>
                <c:pt idx="18">
                  <c:v>83.868397228000006</c:v>
                </c:pt>
                <c:pt idx="19">
                  <c:v>91.668036999999998</c:v>
                </c:pt>
                <c:pt idx="20">
                  <c:v>103.73599016</c:v>
                </c:pt>
                <c:pt idx="21">
                  <c:v>76.656735165000001</c:v>
                </c:pt>
                <c:pt idx="22">
                  <c:v>84.079900652000006</c:v>
                </c:pt>
                <c:pt idx="23">
                  <c:v>92.804463260999995</c:v>
                </c:pt>
                <c:pt idx="24">
                  <c:v>104.57313610999999</c:v>
                </c:pt>
                <c:pt idx="25">
                  <c:v>77.316667033000002</c:v>
                </c:pt>
                <c:pt idx="26">
                  <c:v>83.718742282999997</c:v>
                </c:pt>
                <c:pt idx="27">
                  <c:v>93.132411086999994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58E-444F-AC16-856B820703DF}"/>
            </c:ext>
          </c:extLst>
        </c:ser>
        <c:ser>
          <c:idx val="6"/>
          <c:order val="6"/>
          <c:tx>
            <c:v>net imports</c:v>
          </c:tx>
          <c:spPr>
            <a:ln>
              <a:solidFill>
                <a:schemeClr val="accent3"/>
              </a:solidFill>
            </a:ln>
          </c:spPr>
          <c:marker>
            <c:symbol val="none"/>
          </c:marker>
          <c:cat>
            <c:strRef>
              <c:f>'24'!$A$29:$A$56</c:f>
              <c:strCache>
                <c:ptCount val="28"/>
                <c:pt idx="0">
                  <c:v>2019-Q1</c:v>
                </c:pt>
                <c:pt idx="1">
                  <c:v>2019-Q2</c:v>
                </c:pt>
                <c:pt idx="2">
                  <c:v>2019-Q3</c:v>
                </c:pt>
                <c:pt idx="3">
                  <c:v>2019-Q4</c:v>
                </c:pt>
                <c:pt idx="4">
                  <c:v>2020-Q1</c:v>
                </c:pt>
                <c:pt idx="5">
                  <c:v>2020-Q2</c:v>
                </c:pt>
                <c:pt idx="6">
                  <c:v>2020-Q3</c:v>
                </c:pt>
                <c:pt idx="7">
                  <c:v>2020-Q4</c:v>
                </c:pt>
                <c:pt idx="8">
                  <c:v>2021-Q1</c:v>
                </c:pt>
                <c:pt idx="9">
                  <c:v>2021-Q2</c:v>
                </c:pt>
                <c:pt idx="10">
                  <c:v>2021-Q3</c:v>
                </c:pt>
                <c:pt idx="11">
                  <c:v>2021-Q4</c:v>
                </c:pt>
                <c:pt idx="12">
                  <c:v>2022-Q1</c:v>
                </c:pt>
                <c:pt idx="13">
                  <c:v>2022-Q2</c:v>
                </c:pt>
                <c:pt idx="14">
                  <c:v>2022-Q3</c:v>
                </c:pt>
                <c:pt idx="15">
                  <c:v>2022-Q4</c:v>
                </c:pt>
                <c:pt idx="16">
                  <c:v>2023-Q1</c:v>
                </c:pt>
                <c:pt idx="17">
                  <c:v>2023-Q2</c:v>
                </c:pt>
                <c:pt idx="18">
                  <c:v>2023-Q3</c:v>
                </c:pt>
                <c:pt idx="19">
                  <c:v>2023-Q4</c:v>
                </c:pt>
                <c:pt idx="20">
                  <c:v>2024-Q1</c:v>
                </c:pt>
                <c:pt idx="21">
                  <c:v>2024-Q2</c:v>
                </c:pt>
                <c:pt idx="22">
                  <c:v>2024-Q3</c:v>
                </c:pt>
                <c:pt idx="23">
                  <c:v>2024-Q4</c:v>
                </c:pt>
                <c:pt idx="24">
                  <c:v>2025-Q1</c:v>
                </c:pt>
                <c:pt idx="25">
                  <c:v>2025-Q2</c:v>
                </c:pt>
                <c:pt idx="26">
                  <c:v>2025-Q3</c:v>
                </c:pt>
                <c:pt idx="27">
                  <c:v>2025-Q4</c:v>
                </c:pt>
              </c:strCache>
            </c:strRef>
          </c:cat>
          <c:val>
            <c:numRef>
              <c:f>'24'!$J$29:$J$56</c:f>
              <c:numCache>
                <c:formatCode>0.00</c:formatCode>
                <c:ptCount val="28"/>
                <c:pt idx="0">
                  <c:v>-3.234009799599999</c:v>
                </c:pt>
                <c:pt idx="1">
                  <c:v>-4.9630102855000002</c:v>
                </c:pt>
                <c:pt idx="2">
                  <c:v>-5.5883154242000002</c:v>
                </c:pt>
                <c:pt idx="3">
                  <c:v>-7.1643588481</c:v>
                </c:pt>
                <c:pt idx="4">
                  <c:v>-8.2251187914999981</c:v>
                </c:pt>
                <c:pt idx="5">
                  <c:v>-6.4909893736999997</c:v>
                </c:pt>
                <c:pt idx="6">
                  <c:v>-5.5307016952000003</c:v>
                </c:pt>
                <c:pt idx="7">
                  <c:v>-9.6251350763000012</c:v>
                </c:pt>
                <c:pt idx="8">
                  <c:v>-8.7584873221000006</c:v>
                </c:pt>
                <c:pt idx="9">
                  <c:v>-11.653145351899999</c:v>
                </c:pt>
                <c:pt idx="10">
                  <c:v>-10.828888456800001</c:v>
                </c:pt>
                <c:pt idx="11">
                  <c:v>-10.866196695400001</c:v>
                </c:pt>
                <c:pt idx="12">
                  <c:v>-10.917915844200001</c:v>
                </c:pt>
                <c:pt idx="13">
                  <c:v>-11.571762637200003</c:v>
                </c:pt>
                <c:pt idx="14">
                  <c:v>-9.9709742287000012</c:v>
                </c:pt>
                <c:pt idx="15">
                  <c:v>-10.0735819995</c:v>
                </c:pt>
                <c:pt idx="16">
                  <c:v>-11.838574033799999</c:v>
                </c:pt>
                <c:pt idx="17">
                  <c:v>-13.168117692300001</c:v>
                </c:pt>
                <c:pt idx="18">
                  <c:v>-12.6312237062</c:v>
                </c:pt>
                <c:pt idx="19">
                  <c:v>-13.651500336699998</c:v>
                </c:pt>
                <c:pt idx="20">
                  <c:v>-12.848921340499999</c:v>
                </c:pt>
                <c:pt idx="21">
                  <c:v>-13.437622681299999</c:v>
                </c:pt>
                <c:pt idx="22">
                  <c:v>-13.885207836899999</c:v>
                </c:pt>
                <c:pt idx="23">
                  <c:v>-15.196395477999999</c:v>
                </c:pt>
                <c:pt idx="24">
                  <c:v>-14.861789699900001</c:v>
                </c:pt>
                <c:pt idx="25">
                  <c:v>-16.3332955162</c:v>
                </c:pt>
                <c:pt idx="26">
                  <c:v>-16.969256065099998</c:v>
                </c:pt>
                <c:pt idx="27">
                  <c:v>-17.3629665106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58E-444F-AC16-856B820703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75106752"/>
        <c:axId val="-975125248"/>
        <c:extLst>
          <c:ext xmlns:c15="http://schemas.microsoft.com/office/drawing/2012/chart" uri="{02D57815-91ED-43cb-92C2-25804820EDAC}">
            <c15:filteredLineSeries>
              <c15:ser>
                <c:idx val="2"/>
                <c:order val="3"/>
                <c:tx>
                  <c:v>gross imports</c:v>
                </c:tx>
                <c:cat>
                  <c:multiLvlStrRef>
                    <c:extLst>
                      <c:ext uri="{02D57815-91ED-43cb-92C2-25804820EDAC}">
                        <c15:formulaRef>
                          <c15:sqref>'24'!$B$29:$C$56</c15:sqref>
                        </c15:formulaRef>
                      </c:ext>
                    </c:extLst>
                    <c:multiLvlStrCache>
                      <c:ptCount val="28"/>
                      <c:lvl>
                        <c:pt idx="0">
                          <c:v>Q1</c:v>
                        </c:pt>
                        <c:pt idx="1">
                          <c:v>Q2</c:v>
                        </c:pt>
                        <c:pt idx="2">
                          <c:v>Q3</c:v>
                        </c:pt>
                        <c:pt idx="3">
                          <c:v>Q4</c:v>
                        </c:pt>
                        <c:pt idx="4">
                          <c:v>Q1</c:v>
                        </c:pt>
                        <c:pt idx="5">
                          <c:v>Q2</c:v>
                        </c:pt>
                        <c:pt idx="6">
                          <c:v>Q3</c:v>
                        </c:pt>
                        <c:pt idx="7">
                          <c:v>Q4</c:v>
                        </c:pt>
                        <c:pt idx="8">
                          <c:v>Q1</c:v>
                        </c:pt>
                        <c:pt idx="9">
                          <c:v>Q2</c:v>
                        </c:pt>
                        <c:pt idx="10">
                          <c:v>Q3</c:v>
                        </c:pt>
                        <c:pt idx="11">
                          <c:v>Q4</c:v>
                        </c:pt>
                        <c:pt idx="12">
                          <c:v>Q1</c:v>
                        </c:pt>
                        <c:pt idx="13">
                          <c:v>Q2</c:v>
                        </c:pt>
                        <c:pt idx="14">
                          <c:v>Q3</c:v>
                        </c:pt>
                        <c:pt idx="15">
                          <c:v>Q4</c:v>
                        </c:pt>
                        <c:pt idx="16">
                          <c:v>Q1</c:v>
                        </c:pt>
                        <c:pt idx="17">
                          <c:v>Q2</c:v>
                        </c:pt>
                        <c:pt idx="18">
                          <c:v>Q3</c:v>
                        </c:pt>
                        <c:pt idx="19">
                          <c:v>Q4</c:v>
                        </c:pt>
                        <c:pt idx="20">
                          <c:v>Q1</c:v>
                        </c:pt>
                        <c:pt idx="21">
                          <c:v>Q2</c:v>
                        </c:pt>
                        <c:pt idx="22">
                          <c:v>Q3</c:v>
                        </c:pt>
                        <c:pt idx="23">
                          <c:v>Q4</c:v>
                        </c:pt>
                        <c:pt idx="24">
                          <c:v>Q1</c:v>
                        </c:pt>
                        <c:pt idx="25">
                          <c:v>Q2</c:v>
                        </c:pt>
                        <c:pt idx="26">
                          <c:v>Q3</c:v>
                        </c:pt>
                        <c:pt idx="27">
                          <c:v>Q4</c:v>
                        </c:pt>
                      </c:lvl>
                      <c:lvl>
                        <c:pt idx="0">
                          <c:v>2019</c:v>
                        </c:pt>
                        <c:pt idx="4">
                          <c:v>2020</c:v>
                        </c:pt>
                        <c:pt idx="8">
                          <c:v>2021</c:v>
                        </c:pt>
                        <c:pt idx="12">
                          <c:v>2022</c:v>
                        </c:pt>
                        <c:pt idx="16">
                          <c:v>2023</c:v>
                        </c:pt>
                        <c:pt idx="20">
                          <c:v>2024</c:v>
                        </c:pt>
                        <c:pt idx="24">
                          <c:v>2025</c:v>
                        </c:pt>
                      </c:lvl>
                    </c:multiLvlStrCache>
                  </c:multiLvlStrRef>
                </c:cat>
                <c:val>
                  <c:numRef>
                    <c:extLst>
                      <c:ext uri="{02D57815-91ED-43cb-92C2-25804820EDAC}">
                        <c15:formulaRef>
                          <c15:sqref>'24'!$F$29:$F$56</c15:sqref>
                        </c15:formulaRef>
                      </c:ext>
                    </c:extLst>
                    <c:numCache>
                      <c:formatCode>0.00</c:formatCode>
                      <c:ptCount val="28"/>
                      <c:pt idx="0">
                        <c:v>8.6357701444000003</c:v>
                      </c:pt>
                      <c:pt idx="1">
                        <c:v>6.7623325164999999</c:v>
                      </c:pt>
                      <c:pt idx="2">
                        <c:v>7.1605461848000003</c:v>
                      </c:pt>
                      <c:pt idx="3">
                        <c:v>7.5038555109000002</c:v>
                      </c:pt>
                      <c:pt idx="4">
                        <c:v>7.8421954945000003</c:v>
                      </c:pt>
                      <c:pt idx="5">
                        <c:v>6.1982936923</c:v>
                      </c:pt>
                      <c:pt idx="6">
                        <c:v>6.4782173478000002</c:v>
                      </c:pt>
                      <c:pt idx="7">
                        <c:v>7.3640721957000004</c:v>
                      </c:pt>
                      <c:pt idx="8">
                        <c:v>8.8296274888999999</c:v>
                      </c:pt>
                      <c:pt idx="9">
                        <c:v>6.8254648571000001</c:v>
                      </c:pt>
                      <c:pt idx="10">
                        <c:v>7.2711268151999997</c:v>
                      </c:pt>
                      <c:pt idx="11">
                        <c:v>7.8612327826000001</c:v>
                      </c:pt>
                      <c:pt idx="12">
                        <c:v>9.0413863778000003</c:v>
                      </c:pt>
                      <c:pt idx="13">
                        <c:v>7.7448291647999996</c:v>
                      </c:pt>
                      <c:pt idx="14">
                        <c:v>7.9022582283</c:v>
                      </c:pt>
                      <c:pt idx="15">
                        <c:v>8.4635667935000001</c:v>
                      </c:pt>
                      <c:pt idx="16">
                        <c:v>8.5408796222000003</c:v>
                      </c:pt>
                      <c:pt idx="17">
                        <c:v>7.3416162856999998</c:v>
                      </c:pt>
                      <c:pt idx="18">
                        <c:v>7.9623520978000002</c:v>
                      </c:pt>
                      <c:pt idx="19">
                        <c:v>8.2606864783000002</c:v>
                      </c:pt>
                      <c:pt idx="20">
                        <c:v>9.0987095384999996</c:v>
                      </c:pt>
                      <c:pt idx="21">
                        <c:v>6.9656153407000003</c:v>
                      </c:pt>
                      <c:pt idx="22">
                        <c:v>7.2635885761000001</c:v>
                      </c:pt>
                      <c:pt idx="23">
                        <c:v>7.5379040870000003</c:v>
                      </c:pt>
                      <c:pt idx="24">
                        <c:v>8.3813414110999993</c:v>
                      </c:pt>
                      <c:pt idx="25">
                        <c:v>7.0157762418000003</c:v>
                      </c:pt>
                      <c:pt idx="26">
                        <c:v>7.2827392608999997</c:v>
                      </c:pt>
                      <c:pt idx="27">
                        <c:v>7.5393808804000004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6-158E-444F-AC16-856B820703DF}"/>
                  </c:ext>
                </c:extLst>
              </c15:ser>
            </c15:filteredLineSeries>
            <c15:filteredLineSeries>
              <c15:ser>
                <c:idx val="4"/>
                <c:order val="4"/>
                <c:tx>
                  <c:v>storage withdrawals</c:v>
                </c:tx>
                <c:cat>
                  <c:multiLvl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'24'!$B$29:$C$56</c15:sqref>
                        </c15:formulaRef>
                      </c:ext>
                    </c:extLst>
                    <c:multiLvlStrCache>
                      <c:ptCount val="28"/>
                      <c:lvl>
                        <c:pt idx="0">
                          <c:v>Q1</c:v>
                        </c:pt>
                        <c:pt idx="1">
                          <c:v>Q2</c:v>
                        </c:pt>
                        <c:pt idx="2">
                          <c:v>Q3</c:v>
                        </c:pt>
                        <c:pt idx="3">
                          <c:v>Q4</c:v>
                        </c:pt>
                        <c:pt idx="4">
                          <c:v>Q1</c:v>
                        </c:pt>
                        <c:pt idx="5">
                          <c:v>Q2</c:v>
                        </c:pt>
                        <c:pt idx="6">
                          <c:v>Q3</c:v>
                        </c:pt>
                        <c:pt idx="7">
                          <c:v>Q4</c:v>
                        </c:pt>
                        <c:pt idx="8">
                          <c:v>Q1</c:v>
                        </c:pt>
                        <c:pt idx="9">
                          <c:v>Q2</c:v>
                        </c:pt>
                        <c:pt idx="10">
                          <c:v>Q3</c:v>
                        </c:pt>
                        <c:pt idx="11">
                          <c:v>Q4</c:v>
                        </c:pt>
                        <c:pt idx="12">
                          <c:v>Q1</c:v>
                        </c:pt>
                        <c:pt idx="13">
                          <c:v>Q2</c:v>
                        </c:pt>
                        <c:pt idx="14">
                          <c:v>Q3</c:v>
                        </c:pt>
                        <c:pt idx="15">
                          <c:v>Q4</c:v>
                        </c:pt>
                        <c:pt idx="16">
                          <c:v>Q1</c:v>
                        </c:pt>
                        <c:pt idx="17">
                          <c:v>Q2</c:v>
                        </c:pt>
                        <c:pt idx="18">
                          <c:v>Q3</c:v>
                        </c:pt>
                        <c:pt idx="19">
                          <c:v>Q4</c:v>
                        </c:pt>
                        <c:pt idx="20">
                          <c:v>Q1</c:v>
                        </c:pt>
                        <c:pt idx="21">
                          <c:v>Q2</c:v>
                        </c:pt>
                        <c:pt idx="22">
                          <c:v>Q3</c:v>
                        </c:pt>
                        <c:pt idx="23">
                          <c:v>Q4</c:v>
                        </c:pt>
                        <c:pt idx="24">
                          <c:v>Q1</c:v>
                        </c:pt>
                        <c:pt idx="25">
                          <c:v>Q2</c:v>
                        </c:pt>
                        <c:pt idx="26">
                          <c:v>Q3</c:v>
                        </c:pt>
                        <c:pt idx="27">
                          <c:v>Q4</c:v>
                        </c:pt>
                      </c:lvl>
                      <c:lvl>
                        <c:pt idx="0">
                          <c:v>2019</c:v>
                        </c:pt>
                        <c:pt idx="4">
                          <c:v>2020</c:v>
                        </c:pt>
                        <c:pt idx="8">
                          <c:v>2021</c:v>
                        </c:pt>
                        <c:pt idx="12">
                          <c:v>2022</c:v>
                        </c:pt>
                        <c:pt idx="16">
                          <c:v>2023</c:v>
                        </c:pt>
                        <c:pt idx="20">
                          <c:v>2024</c:v>
                        </c:pt>
                        <c:pt idx="24">
                          <c:v>2025</c:v>
                        </c:pt>
                      </c:lvl>
                    </c:multiLvlStrCache>
                  </c:multiLvl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'24'!$L$29:$L$56</c15:sqref>
                        </c15:formulaRef>
                      </c:ext>
                    </c:extLst>
                    <c:numCache>
                      <c:formatCode>0.00</c:formatCode>
                      <c:ptCount val="28"/>
                      <c:pt idx="0">
                        <c:v>-17.271044444000001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-2.5090326087000001</c:v>
                      </c:pt>
                      <c:pt idx="4">
                        <c:v>-12.957142856999999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-5.3847391303999999</c:v>
                      </c:pt>
                      <c:pt idx="8">
                        <c:v>-17.528411111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-1.0811086957</c:v>
                      </c:pt>
                      <c:pt idx="12">
                        <c:v>-20.629522221999999</c:v>
                      </c:pt>
                      <c:pt idx="13">
                        <c:v>0</c:v>
                      </c:pt>
                      <c:pt idx="14">
                        <c:v>0</c:v>
                      </c:pt>
                      <c:pt idx="15">
                        <c:v>-2.5449347825999999</c:v>
                      </c:pt>
                      <c:pt idx="16">
                        <c:v>-11.958911111000001</c:v>
                      </c:pt>
                      <c:pt idx="17">
                        <c:v>0</c:v>
                      </c:pt>
                      <c:pt idx="18">
                        <c:v>0</c:v>
                      </c:pt>
                      <c:pt idx="19">
                        <c:v>-0.29425000000000001</c:v>
                      </c:pt>
                      <c:pt idx="20">
                        <c:v>-12.838416013</c:v>
                      </c:pt>
                      <c:pt idx="21">
                        <c:v>0</c:v>
                      </c:pt>
                      <c:pt idx="22">
                        <c:v>0</c:v>
                      </c:pt>
                      <c:pt idx="23">
                        <c:v>-3.6136217391000001</c:v>
                      </c:pt>
                      <c:pt idx="24">
                        <c:v>-14.825580588999999</c:v>
                      </c:pt>
                      <c:pt idx="25">
                        <c:v>0</c:v>
                      </c:pt>
                      <c:pt idx="26">
                        <c:v>0</c:v>
                      </c:pt>
                      <c:pt idx="27">
                        <c:v>-4.0578350978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7-158E-444F-AC16-856B820703DF}"/>
                  </c:ext>
                </c:extLst>
              </c15:ser>
            </c15:filteredLineSeries>
          </c:ext>
        </c:extLst>
      </c:lineChart>
      <c:scatterChart>
        <c:scatterStyle val="lineMarker"/>
        <c:varyColors val="0"/>
        <c:ser>
          <c:idx val="3"/>
          <c:order val="2"/>
          <c:tx>
            <c:strRef>
              <c:f>'24'!$B$59</c:f>
              <c:strCache>
                <c:ptCount val="1"/>
                <c:pt idx="0">
                  <c:v>Forecast</c:v>
                </c:pt>
              </c:strCache>
            </c:strRef>
          </c:tx>
          <c:spPr>
            <a:ln w="9525" cap="flat">
              <a:solidFill>
                <a:schemeClr val="bg1">
                  <a:lumMod val="65000"/>
                </a:schemeClr>
              </a:solidFill>
              <a:prstDash val="lg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58E-444F-AC16-856B820703DF}"/>
                </c:ext>
              </c:extLst>
            </c:dLbl>
            <c:dLbl>
              <c:idx val="1"/>
              <c:layout>
                <c:manualLayout>
                  <c:x val="4.3514353562298234E-2"/>
                  <c:y val="4.6110140607212573E-2"/>
                </c:manualLayout>
              </c:layout>
              <c:tx>
                <c:rich>
                  <a:bodyPr/>
                  <a:lstStyle/>
                  <a:p>
                    <a:r>
                      <a:rPr lang="en-US" b="0" i="0" baseline="0"/>
                      <a:t>forecast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4-158E-444F-AC16-856B820703D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aseline="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'24'!$A$60:$A$61</c:f>
              <c:numCache>
                <c:formatCode>General</c:formatCode>
                <c:ptCount val="2"/>
                <c:pt idx="0">
                  <c:v>21.5</c:v>
                </c:pt>
                <c:pt idx="1">
                  <c:v>21.5</c:v>
                </c:pt>
              </c:numCache>
            </c:numRef>
          </c:xVal>
          <c:yVal>
            <c:numRef>
              <c:f>'24'!$B$60:$B$61</c:f>
              <c:numCache>
                <c:formatCode>0</c:formatCode>
                <c:ptCount val="2"/>
                <c:pt idx="0">
                  <c:v>-25</c:v>
                </c:pt>
                <c:pt idx="1">
                  <c:v>125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158E-444F-AC16-856B820703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975106752"/>
        <c:axId val="-975125248"/>
        <c:extLst>
          <c:ext xmlns:c15="http://schemas.microsoft.com/office/drawing/2012/chart" uri="{02D57815-91ED-43cb-92C2-25804820EDAC}">
            <c15:filteredScatterSeries>
              <c15:ser>
                <c:idx val="5"/>
                <c:order val="5"/>
                <c:tx>
                  <c:v>exports</c:v>
                </c:tx>
                <c:marker>
                  <c:symbol val="none"/>
                </c:marker>
                <c:xVal>
                  <c:strRef>
                    <c:extLst>
                      <c:ext uri="{02D57815-91ED-43cb-92C2-25804820EDAC}">
                        <c15:formulaRef>
                          <c15:sqref>'24'!$A$29:$A$56</c15:sqref>
                        </c15:formulaRef>
                      </c:ext>
                    </c:extLst>
                    <c:strCache>
                      <c:ptCount val="28"/>
                      <c:pt idx="0">
                        <c:v>2019-Q1</c:v>
                      </c:pt>
                      <c:pt idx="1">
                        <c:v>2019-Q2</c:v>
                      </c:pt>
                      <c:pt idx="2">
                        <c:v>2019-Q3</c:v>
                      </c:pt>
                      <c:pt idx="3">
                        <c:v>2019-Q4</c:v>
                      </c:pt>
                      <c:pt idx="4">
                        <c:v>2020-Q1</c:v>
                      </c:pt>
                      <c:pt idx="5">
                        <c:v>2020-Q2</c:v>
                      </c:pt>
                      <c:pt idx="6">
                        <c:v>2020-Q3</c:v>
                      </c:pt>
                      <c:pt idx="7">
                        <c:v>2020-Q4</c:v>
                      </c:pt>
                      <c:pt idx="8">
                        <c:v>2021-Q1</c:v>
                      </c:pt>
                      <c:pt idx="9">
                        <c:v>2021-Q2</c:v>
                      </c:pt>
                      <c:pt idx="10">
                        <c:v>2021-Q3</c:v>
                      </c:pt>
                      <c:pt idx="11">
                        <c:v>2021-Q4</c:v>
                      </c:pt>
                      <c:pt idx="12">
                        <c:v>2022-Q1</c:v>
                      </c:pt>
                      <c:pt idx="13">
                        <c:v>2022-Q2</c:v>
                      </c:pt>
                      <c:pt idx="14">
                        <c:v>2022-Q3</c:v>
                      </c:pt>
                      <c:pt idx="15">
                        <c:v>2022-Q4</c:v>
                      </c:pt>
                      <c:pt idx="16">
                        <c:v>2023-Q1</c:v>
                      </c:pt>
                      <c:pt idx="17">
                        <c:v>2023-Q2</c:v>
                      </c:pt>
                      <c:pt idx="18">
                        <c:v>2023-Q3</c:v>
                      </c:pt>
                      <c:pt idx="19">
                        <c:v>2023-Q4</c:v>
                      </c:pt>
                      <c:pt idx="20">
                        <c:v>2024-Q1</c:v>
                      </c:pt>
                      <c:pt idx="21">
                        <c:v>2024-Q2</c:v>
                      </c:pt>
                      <c:pt idx="22">
                        <c:v>2024-Q3</c:v>
                      </c:pt>
                      <c:pt idx="23">
                        <c:v>2024-Q4</c:v>
                      </c:pt>
                      <c:pt idx="24">
                        <c:v>2025-Q1</c:v>
                      </c:pt>
                      <c:pt idx="25">
                        <c:v>2025-Q2</c:v>
                      </c:pt>
                      <c:pt idx="26">
                        <c:v>2025-Q3</c:v>
                      </c:pt>
                      <c:pt idx="27">
                        <c:v>2025-Q4</c:v>
                      </c:pt>
                    </c:strCache>
                  </c:strRef>
                </c:xVal>
                <c:yVal>
                  <c:numRef>
                    <c:extLst>
                      <c:ext uri="{02D57815-91ED-43cb-92C2-25804820EDAC}">
                        <c15:formulaRef>
                          <c15:sqref>'24'!$I$29:$I$56</c15:sqref>
                        </c15:formulaRef>
                      </c:ext>
                    </c:extLst>
                    <c:numCache>
                      <c:formatCode>0.00</c:formatCode>
                      <c:ptCount val="28"/>
                      <c:pt idx="0">
                        <c:v>11.869779943999999</c:v>
                      </c:pt>
                      <c:pt idx="1">
                        <c:v>11.725342802</c:v>
                      </c:pt>
                      <c:pt idx="2">
                        <c:v>12.748861609</c:v>
                      </c:pt>
                      <c:pt idx="3">
                        <c:v>14.668214359</c:v>
                      </c:pt>
                      <c:pt idx="4">
                        <c:v>16.067314285999998</c:v>
                      </c:pt>
                      <c:pt idx="5">
                        <c:v>12.689283066</c:v>
                      </c:pt>
                      <c:pt idx="6">
                        <c:v>12.008919043000001</c:v>
                      </c:pt>
                      <c:pt idx="7">
                        <c:v>16.989207272000002</c:v>
                      </c:pt>
                      <c:pt idx="8">
                        <c:v>17.588114811000001</c:v>
                      </c:pt>
                      <c:pt idx="9">
                        <c:v>18.478610208999999</c:v>
                      </c:pt>
                      <c:pt idx="10">
                        <c:v>18.100015272</c:v>
                      </c:pt>
                      <c:pt idx="11">
                        <c:v>18.727429478000001</c:v>
                      </c:pt>
                      <c:pt idx="12">
                        <c:v>19.959302222000002</c:v>
                      </c:pt>
                      <c:pt idx="13">
                        <c:v>19.316591802000001</c:v>
                      </c:pt>
                      <c:pt idx="14">
                        <c:v>17.873232457</c:v>
                      </c:pt>
                      <c:pt idx="15">
                        <c:v>18.537148793</c:v>
                      </c:pt>
                      <c:pt idx="16">
                        <c:v>20.379453655999999</c:v>
                      </c:pt>
                      <c:pt idx="17">
                        <c:v>20.509733978</c:v>
                      </c:pt>
                      <c:pt idx="18">
                        <c:v>20.593575804</c:v>
                      </c:pt>
                      <c:pt idx="19">
                        <c:v>21.912186814999998</c:v>
                      </c:pt>
                      <c:pt idx="20">
                        <c:v>21.947630878999998</c:v>
                      </c:pt>
                      <c:pt idx="21">
                        <c:v>20.403238022</c:v>
                      </c:pt>
                      <c:pt idx="22">
                        <c:v>21.148796412999999</c:v>
                      </c:pt>
                      <c:pt idx="23">
                        <c:v>22.734299565000001</c:v>
                      </c:pt>
                      <c:pt idx="24">
                        <c:v>23.243131111</c:v>
                      </c:pt>
                      <c:pt idx="25">
                        <c:v>23.349071758000001</c:v>
                      </c:pt>
                      <c:pt idx="26">
                        <c:v>24.251995325999999</c:v>
                      </c:pt>
                      <c:pt idx="27">
                        <c:v>24.902347390999999</c:v>
                      </c:pt>
                    </c:numCache>
                  </c:numRef>
                </c:yVal>
                <c:smooth val="0"/>
                <c:extLst>
                  <c:ext xmlns:c16="http://schemas.microsoft.com/office/drawing/2014/chart" uri="{C3380CC4-5D6E-409C-BE32-E72D297353CC}">
                    <c16:uniqueId val="{00000008-158E-444F-AC16-856B820703DF}"/>
                  </c:ext>
                </c:extLst>
              </c15:ser>
            </c15:filteredScatterSeries>
            <c15:filteredScatterSeries>
              <c15:ser>
                <c:idx val="7"/>
                <c:order val="7"/>
                <c:tx>
                  <c:v>net storage builds</c:v>
                </c:tx>
                <c:marker>
                  <c:symbol val="none"/>
                </c:marker>
                <c:xVal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'24'!$A$29:$A$56</c15:sqref>
                        </c15:formulaRef>
                      </c:ext>
                    </c:extLst>
                    <c:strCache>
                      <c:ptCount val="28"/>
                      <c:pt idx="0">
                        <c:v>2019-Q1</c:v>
                      </c:pt>
                      <c:pt idx="1">
                        <c:v>2019-Q2</c:v>
                      </c:pt>
                      <c:pt idx="2">
                        <c:v>2019-Q3</c:v>
                      </c:pt>
                      <c:pt idx="3">
                        <c:v>2019-Q4</c:v>
                      </c:pt>
                      <c:pt idx="4">
                        <c:v>2020-Q1</c:v>
                      </c:pt>
                      <c:pt idx="5">
                        <c:v>2020-Q2</c:v>
                      </c:pt>
                      <c:pt idx="6">
                        <c:v>2020-Q3</c:v>
                      </c:pt>
                      <c:pt idx="7">
                        <c:v>2020-Q4</c:v>
                      </c:pt>
                      <c:pt idx="8">
                        <c:v>2021-Q1</c:v>
                      </c:pt>
                      <c:pt idx="9">
                        <c:v>2021-Q2</c:v>
                      </c:pt>
                      <c:pt idx="10">
                        <c:v>2021-Q3</c:v>
                      </c:pt>
                      <c:pt idx="11">
                        <c:v>2021-Q4</c:v>
                      </c:pt>
                      <c:pt idx="12">
                        <c:v>2022-Q1</c:v>
                      </c:pt>
                      <c:pt idx="13">
                        <c:v>2022-Q2</c:v>
                      </c:pt>
                      <c:pt idx="14">
                        <c:v>2022-Q3</c:v>
                      </c:pt>
                      <c:pt idx="15">
                        <c:v>2022-Q4</c:v>
                      </c:pt>
                      <c:pt idx="16">
                        <c:v>2023-Q1</c:v>
                      </c:pt>
                      <c:pt idx="17">
                        <c:v>2023-Q2</c:v>
                      </c:pt>
                      <c:pt idx="18">
                        <c:v>2023-Q3</c:v>
                      </c:pt>
                      <c:pt idx="19">
                        <c:v>2023-Q4</c:v>
                      </c:pt>
                      <c:pt idx="20">
                        <c:v>2024-Q1</c:v>
                      </c:pt>
                      <c:pt idx="21">
                        <c:v>2024-Q2</c:v>
                      </c:pt>
                      <c:pt idx="22">
                        <c:v>2024-Q3</c:v>
                      </c:pt>
                      <c:pt idx="23">
                        <c:v>2024-Q4</c:v>
                      </c:pt>
                      <c:pt idx="24">
                        <c:v>2025-Q1</c:v>
                      </c:pt>
                      <c:pt idx="25">
                        <c:v>2025-Q2</c:v>
                      </c:pt>
                      <c:pt idx="26">
                        <c:v>2025-Q3</c:v>
                      </c:pt>
                      <c:pt idx="27">
                        <c:v>2025-Q4</c:v>
                      </c:pt>
                    </c:strCache>
                  </c:str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'24'!$N$29:$N$56</c15:sqref>
                        </c15:formulaRef>
                      </c:ext>
                    </c:extLst>
                    <c:numCache>
                      <c:formatCode>0.00</c:formatCode>
                      <c:ptCount val="28"/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9-158E-444F-AC16-856B820703DF}"/>
                  </c:ext>
                </c:extLst>
              </c15:ser>
            </c15:filteredScatterSeries>
          </c:ext>
        </c:extLst>
      </c:scatterChart>
      <c:catAx>
        <c:axId val="-975106752"/>
        <c:scaling>
          <c:orientation val="minMax"/>
        </c:scaling>
        <c:delete val="0"/>
        <c:axPos val="b"/>
        <c:numFmt formatCode="yyyy" sourceLinked="0"/>
        <c:majorTickMark val="none"/>
        <c:minorTickMark val="none"/>
        <c:tickLblPos val="low"/>
        <c:spPr>
          <a:ln>
            <a:solidFill>
              <a:schemeClr val="tx1"/>
            </a:solidFill>
          </a:ln>
        </c:spPr>
        <c:txPr>
          <a:bodyPr/>
          <a:lstStyle/>
          <a:p>
            <a:pPr>
              <a:defRPr sz="800" baseline="0"/>
            </a:pPr>
            <a:endParaRPr lang="en-US"/>
          </a:p>
        </c:txPr>
        <c:crossAx val="-975125248"/>
        <c:crosses val="autoZero"/>
        <c:auto val="0"/>
        <c:lblAlgn val="ctr"/>
        <c:lblOffset val="130"/>
        <c:tickLblSkip val="1"/>
        <c:tickMarkSkip val="1"/>
        <c:noMultiLvlLbl val="0"/>
      </c:catAx>
      <c:valAx>
        <c:axId val="-975125248"/>
        <c:scaling>
          <c:orientation val="minMax"/>
          <c:max val="125"/>
          <c:min val="-25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 baseline="0"/>
            </a:pPr>
            <a:endParaRPr lang="en-US"/>
          </a:p>
        </c:txPr>
        <c:crossAx val="-975106752"/>
        <c:crosses val="autoZero"/>
        <c:crossBetween val="between"/>
        <c:majorUnit val="25"/>
      </c:valAx>
      <c:spPr>
        <a:ln>
          <a:solidFill>
            <a:schemeClr val="bg1">
              <a:lumMod val="75000"/>
            </a:schemeClr>
          </a:solidFill>
        </a:ln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000">
          <a:latin typeface="Arial" pitchFamily="34" charset="0"/>
          <a:cs typeface="Arial" pitchFamily="34" charset="0"/>
        </a:defRPr>
      </a:pPr>
      <a:endParaRPr lang="en-US"/>
    </a:p>
  </c:txPr>
  <c:printSettings>
    <c:headerFooter/>
    <c:pageMargins b="0.75000000000001465" l="0.70000000000000095" r="0.70000000000000095" t="0.75000000000001465" header="0.30000000000000032" footer="0.30000000000000032"/>
    <c:pageSetup orientation="landscape"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607306099128696"/>
          <c:y val="0.12225967933393349"/>
          <c:w val="0.80331524067990301"/>
          <c:h val="0.71736448026356714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'25'!$H$26</c:f>
              <c:strCache>
                <c:ptCount val="1"/>
                <c:pt idx="0">
                  <c:v>Federal Gulf of Mexico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'25'!$I$25:$L$25</c:f>
              <c:numCache>
                <c:formatCode>General</c:formatCode>
                <c:ptCount val="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</c:numCache>
            </c:numRef>
          </c:cat>
          <c:val>
            <c:numRef>
              <c:f>'25'!$I$26:$L$26</c:f>
              <c:numCache>
                <c:formatCode>0.000</c:formatCode>
                <c:ptCount val="4"/>
                <c:pt idx="0">
                  <c:v>-2.8014948000000039E-2</c:v>
                </c:pt>
                <c:pt idx="1">
                  <c:v>-0.11748106570000005</c:v>
                </c:pt>
                <c:pt idx="2">
                  <c:v>-9.3670341900000009E-2</c:v>
                </c:pt>
                <c:pt idx="3">
                  <c:v>7.8722651500000129E-2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13-4934-B92D-B7768DE47599}"/>
            </c:ext>
          </c:extLst>
        </c:ser>
        <c:ser>
          <c:idx val="2"/>
          <c:order val="1"/>
          <c:tx>
            <c:strRef>
              <c:f>'25'!$H$27</c:f>
              <c:strCache>
                <c:ptCount val="1"/>
                <c:pt idx="0">
                  <c:v>U.S. excluding Gulf of Mexico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'25'!$I$25:$L$25</c:f>
              <c:numCache>
                <c:formatCode>General</c:formatCode>
                <c:ptCount val="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</c:numCache>
            </c:numRef>
          </c:cat>
          <c:val>
            <c:numRef>
              <c:f>'25'!$I$27:$L$27</c:f>
              <c:numCache>
                <c:formatCode>0.000</c:formatCode>
                <c:ptCount val="4"/>
                <c:pt idx="0">
                  <c:v>5.70475042999999</c:v>
                </c:pt>
                <c:pt idx="1">
                  <c:v>5.2485840000000081</c:v>
                </c:pt>
                <c:pt idx="2">
                  <c:v>-0.56420108999999741</c:v>
                </c:pt>
                <c:pt idx="3">
                  <c:v>2.0257070199999987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13-4934-B92D-B7768DE475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-975123072"/>
        <c:axId val="-975120896"/>
        <c:extLst>
          <c:ext xmlns:c15="http://schemas.microsoft.com/office/drawing/2012/chart" uri="{02D57815-91ED-43cb-92C2-25804820EDAC}">
            <c15:filteredBarSeries>
              <c15:ser>
                <c:idx val="4"/>
                <c:order val="2"/>
                <c:tx>
                  <c:strRef>
                    <c:extLst>
                      <c:ext uri="{02D57815-91ED-43cb-92C2-25804820EDAC}">
                        <c15:formulaRef>
                          <c15:sqref>'24'!#REF!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:tx>
                <c:spPr>
                  <a:solidFill>
                    <a:schemeClr val="accent4"/>
                  </a:solidFill>
                  <a:ln w="28575" cap="rnd">
                    <a:noFill/>
                    <a:round/>
                  </a:ln>
                  <a:effectLst/>
                </c:spPr>
                <c:invertIfNegative val="0"/>
                <c:cat>
                  <c:numRef>
                    <c:extLst>
                      <c:ext uri="{02D57815-91ED-43cb-92C2-25804820EDAC}">
                        <c15:formulaRef>
                          <c15:sqref>'25'!$I$25:$L$25</c15:sqref>
                        </c15:formulaRef>
                      </c:ext>
                    </c:extLst>
                    <c:numCache>
                      <c:formatCode>General</c:formatCode>
                      <c:ptCount val="4"/>
                      <c:pt idx="0">
                        <c:v>2022</c:v>
                      </c:pt>
                      <c:pt idx="1">
                        <c:v>2023</c:v>
                      </c:pt>
                      <c:pt idx="2">
                        <c:v>2024</c:v>
                      </c:pt>
                      <c:pt idx="3">
                        <c:v>2025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'24'!#REF!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8-5D13-4934-B92D-B7768DE47599}"/>
                  </c:ext>
                </c:extLst>
              </c15:ser>
            </c15:filteredBarSeries>
          </c:ext>
        </c:extLst>
      </c:barChart>
      <c:lineChart>
        <c:grouping val="stacked"/>
        <c:varyColors val="0"/>
        <c:ser>
          <c:idx val="3"/>
          <c:order val="3"/>
          <c:tx>
            <c:strRef>
              <c:f>'25'!$B$28</c:f>
              <c:strCache>
                <c:ptCount val="1"/>
                <c:pt idx="0">
                  <c:v>total production</c:v>
                </c:pt>
              </c:strCache>
            </c:strRef>
          </c:tx>
          <c:spPr>
            <a:ln>
              <a:noFill/>
            </a:ln>
          </c:spPr>
          <c:marker>
            <c:symbol val="dot"/>
            <c:size val="5"/>
            <c:spPr>
              <a:solidFill>
                <a:schemeClr val="bg1"/>
              </a:solidFill>
              <a:ln w="38100">
                <a:solidFill>
                  <a:schemeClr val="tx1"/>
                </a:solidFill>
              </a:ln>
            </c:spPr>
          </c:marker>
          <c:dLbls>
            <c:dLbl>
              <c:idx val="0"/>
              <c:layout>
                <c:manualLayout>
                  <c:x val="-5.5054959656855258E-2"/>
                  <c:y val="-4.122133504416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D13-4934-B92D-B7768DE47599}"/>
                </c:ext>
              </c:extLst>
            </c:dLbl>
            <c:dLbl>
              <c:idx val="1"/>
              <c:layout>
                <c:manualLayout>
                  <c:x val="-7.5591347052154548E-2"/>
                  <c:y val="-3.8244570974747545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9144" tIns="9144" rIns="9144" bIns="9144" anchor="ctr">
                  <a:noAutofit/>
                </a:bodyPr>
                <a:lstStyle/>
                <a:p>
                  <a:pPr>
                    <a:defRPr sz="900" b="1" i="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</a:defRPr>
                  </a:pPr>
                  <a:endParaRPr lang="en-U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0997294288561169"/>
                      <c:h val="7.3351825671020915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5D13-4934-B92D-B7768DE47599}"/>
                </c:ext>
              </c:extLst>
            </c:dLbl>
            <c:dLbl>
              <c:idx val="2"/>
              <c:layout>
                <c:manualLayout>
                  <c:x val="-7.989861074690939E-2"/>
                  <c:y val="2.47931091573934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1064488251107596"/>
                      <c:h val="5.4805054371094515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4-5D13-4934-B92D-B7768DE47599}"/>
                </c:ext>
              </c:extLst>
            </c:dLbl>
            <c:dLbl>
              <c:idx val="3"/>
              <c:layout>
                <c:manualLayout>
                  <c:x val="-6.3167653341012209E-2"/>
                  <c:y val="-5.50424064787424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D13-4934-B92D-B7768DE4759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 i="0" baseline="0">
                    <a:solidFill>
                      <a:sysClr val="windowText" lastClr="000000"/>
                    </a:solidFill>
                    <a:latin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numRef>
              <c:f>'25'!$I$25:$L$25</c:f>
              <c:numCache>
                <c:formatCode>General</c:formatCode>
                <c:ptCount val="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</c:numCache>
            </c:numRef>
          </c:cat>
          <c:val>
            <c:numRef>
              <c:f>'25'!$I$28:$L$28</c:f>
              <c:numCache>
                <c:formatCode>0.0</c:formatCode>
                <c:ptCount val="4"/>
                <c:pt idx="0">
                  <c:v>5.67673548199999</c:v>
                </c:pt>
                <c:pt idx="1">
                  <c:v>5.1311029343000083</c:v>
                </c:pt>
                <c:pt idx="2">
                  <c:v>-0.65787143189999742</c:v>
                </c:pt>
                <c:pt idx="3">
                  <c:v>2.1044296714999988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D13-4934-B92D-B7768DE475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75123072"/>
        <c:axId val="-975120896"/>
      </c:lineChart>
      <c:scatterChart>
        <c:scatterStyle val="lineMarker"/>
        <c:varyColors val="0"/>
        <c:ser>
          <c:idx val="0"/>
          <c:order val="4"/>
          <c:tx>
            <c:strRef>
              <c:f>'25'!$B$88</c:f>
              <c:strCache>
                <c:ptCount val="1"/>
                <c:pt idx="0">
                  <c:v>Forecast</c:v>
                </c:pt>
              </c:strCache>
            </c:strRef>
          </c:tx>
          <c:spPr>
            <a:ln w="9525" cap="flat">
              <a:solidFill>
                <a:schemeClr val="bg1">
                  <a:lumMod val="65000"/>
                </a:schemeClr>
              </a:solidFill>
              <a:prstDash val="lgDash"/>
            </a:ln>
          </c:spPr>
          <c:marker>
            <c:symbol val="none"/>
          </c:marker>
          <c:xVal>
            <c:numRef>
              <c:f>'25'!$A$89:$A$90</c:f>
              <c:numCache>
                <c:formatCode>General</c:formatCode>
                <c:ptCount val="2"/>
                <c:pt idx="0">
                  <c:v>2.5</c:v>
                </c:pt>
                <c:pt idx="1">
                  <c:v>2.5</c:v>
                </c:pt>
              </c:numCache>
            </c:numRef>
          </c:xVal>
          <c:yVal>
            <c:numRef>
              <c:f>'25'!$B$89:$B$90</c:f>
              <c:numCache>
                <c:formatCode>0.00</c:formatCode>
                <c:ptCount val="2"/>
                <c:pt idx="0">
                  <c:v>-2</c:v>
                </c:pt>
                <c:pt idx="1">
                  <c:v>10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5D13-4934-B92D-B7768DE475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975106208"/>
        <c:axId val="-975115456"/>
      </c:scatterChart>
      <c:catAx>
        <c:axId val="-975123072"/>
        <c:scaling>
          <c:orientation val="minMax"/>
        </c:scaling>
        <c:delete val="0"/>
        <c:axPos val="b"/>
        <c:majorGridlines>
          <c:spPr>
            <a:ln w="12700">
              <a:solidFill>
                <a:schemeClr val="bg1">
                  <a:lumMod val="95000"/>
                </a:schemeClr>
              </a:solidFill>
            </a:ln>
          </c:spPr>
        </c:majorGridlines>
        <c:numFmt formatCode="General" sourceLinked="1"/>
        <c:majorTickMark val="cross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endParaRPr lang="en-US"/>
          </a:p>
        </c:txPr>
        <c:crossAx val="-975120896"/>
        <c:crosses val="autoZero"/>
        <c:auto val="1"/>
        <c:lblAlgn val="ctr"/>
        <c:lblOffset val="100"/>
        <c:tickLblSkip val="1"/>
        <c:noMultiLvlLbl val="0"/>
      </c:catAx>
      <c:valAx>
        <c:axId val="-975120896"/>
        <c:scaling>
          <c:orientation val="minMax"/>
          <c:min val="-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endParaRPr lang="en-US"/>
          </a:p>
        </c:txPr>
        <c:crossAx val="-975123072"/>
        <c:crosses val="autoZero"/>
        <c:crossBetween val="between"/>
        <c:majorUnit val="1"/>
      </c:valAx>
      <c:valAx>
        <c:axId val="-975115456"/>
        <c:scaling>
          <c:orientation val="minMax"/>
          <c:max val="10"/>
          <c:min val="-2"/>
        </c:scaling>
        <c:delete val="0"/>
        <c:axPos val="r"/>
        <c:numFmt formatCode="0.00" sourceLinked="1"/>
        <c:majorTickMark val="none"/>
        <c:minorTickMark val="none"/>
        <c:tickLblPos val="none"/>
        <c:spPr>
          <a:ln>
            <a:solidFill>
              <a:schemeClr val="bg1">
                <a:lumMod val="85000"/>
              </a:schemeClr>
            </a:solidFill>
          </a:ln>
        </c:spPr>
        <c:crossAx val="-975106208"/>
        <c:crosses val="max"/>
        <c:crossBetween val="midCat"/>
      </c:valAx>
      <c:valAx>
        <c:axId val="-9751062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97511545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229221347331583"/>
          <c:y val="0.12744684181763474"/>
          <c:w val="0.80381889763779524"/>
          <c:h val="0.71706326800922748"/>
        </c:manualLayout>
      </c:layout>
      <c:lineChart>
        <c:grouping val="standard"/>
        <c:varyColors val="0"/>
        <c:ser>
          <c:idx val="0"/>
          <c:order val="0"/>
          <c:tx>
            <c:v>monthly history</c:v>
          </c:tx>
          <c:spPr>
            <a:ln w="28575" cap="rnd">
              <a:solidFill>
                <a:schemeClr val="accent1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'25'!$A$34:$A$81</c:f>
              <c:numCache>
                <c:formatCode>General</c:formatCode>
                <c:ptCount val="48"/>
                <c:pt idx="0">
                  <c:v>2022</c:v>
                </c:pt>
                <c:pt idx="1">
                  <c:v>2022</c:v>
                </c:pt>
                <c:pt idx="2">
                  <c:v>2022</c:v>
                </c:pt>
                <c:pt idx="3">
                  <c:v>2022</c:v>
                </c:pt>
                <c:pt idx="4">
                  <c:v>2022</c:v>
                </c:pt>
                <c:pt idx="5">
                  <c:v>2022</c:v>
                </c:pt>
                <c:pt idx="6">
                  <c:v>2022</c:v>
                </c:pt>
                <c:pt idx="7">
                  <c:v>2022</c:v>
                </c:pt>
                <c:pt idx="8">
                  <c:v>2022</c:v>
                </c:pt>
                <c:pt idx="9">
                  <c:v>2022</c:v>
                </c:pt>
                <c:pt idx="10">
                  <c:v>2022</c:v>
                </c:pt>
                <c:pt idx="11">
                  <c:v>2022</c:v>
                </c:pt>
                <c:pt idx="12">
                  <c:v>2023</c:v>
                </c:pt>
                <c:pt idx="13">
                  <c:v>2023</c:v>
                </c:pt>
                <c:pt idx="14">
                  <c:v>2023</c:v>
                </c:pt>
                <c:pt idx="15">
                  <c:v>2023</c:v>
                </c:pt>
                <c:pt idx="16">
                  <c:v>2023</c:v>
                </c:pt>
                <c:pt idx="17">
                  <c:v>2023</c:v>
                </c:pt>
                <c:pt idx="18">
                  <c:v>2023</c:v>
                </c:pt>
                <c:pt idx="19">
                  <c:v>2023</c:v>
                </c:pt>
                <c:pt idx="20">
                  <c:v>2023</c:v>
                </c:pt>
                <c:pt idx="21">
                  <c:v>2023</c:v>
                </c:pt>
                <c:pt idx="22">
                  <c:v>2023</c:v>
                </c:pt>
                <c:pt idx="23">
                  <c:v>2023</c:v>
                </c:pt>
                <c:pt idx="24">
                  <c:v>2024</c:v>
                </c:pt>
                <c:pt idx="25">
                  <c:v>2024</c:v>
                </c:pt>
                <c:pt idx="26">
                  <c:v>2024</c:v>
                </c:pt>
                <c:pt idx="27">
                  <c:v>2024</c:v>
                </c:pt>
                <c:pt idx="28">
                  <c:v>2024</c:v>
                </c:pt>
                <c:pt idx="29">
                  <c:v>2024</c:v>
                </c:pt>
                <c:pt idx="30">
                  <c:v>2024</c:v>
                </c:pt>
                <c:pt idx="31">
                  <c:v>2024</c:v>
                </c:pt>
                <c:pt idx="32">
                  <c:v>2024</c:v>
                </c:pt>
                <c:pt idx="33">
                  <c:v>2024</c:v>
                </c:pt>
                <c:pt idx="34">
                  <c:v>2024</c:v>
                </c:pt>
                <c:pt idx="35">
                  <c:v>2024</c:v>
                </c:pt>
                <c:pt idx="36">
                  <c:v>2025</c:v>
                </c:pt>
                <c:pt idx="37">
                  <c:v>2025</c:v>
                </c:pt>
                <c:pt idx="38">
                  <c:v>2025</c:v>
                </c:pt>
                <c:pt idx="39">
                  <c:v>2025</c:v>
                </c:pt>
                <c:pt idx="40">
                  <c:v>2025</c:v>
                </c:pt>
                <c:pt idx="41">
                  <c:v>2025</c:v>
                </c:pt>
                <c:pt idx="42">
                  <c:v>2025</c:v>
                </c:pt>
                <c:pt idx="43">
                  <c:v>2025</c:v>
                </c:pt>
                <c:pt idx="44">
                  <c:v>2025</c:v>
                </c:pt>
                <c:pt idx="45">
                  <c:v>2025</c:v>
                </c:pt>
                <c:pt idx="46">
                  <c:v>2025</c:v>
                </c:pt>
                <c:pt idx="47">
                  <c:v>2025</c:v>
                </c:pt>
              </c:numCache>
            </c:numRef>
          </c:cat>
          <c:val>
            <c:numRef>
              <c:f>'25'!$C$34:$C$81</c:f>
              <c:numCache>
                <c:formatCode>0.000</c:formatCode>
                <c:ptCount val="48"/>
                <c:pt idx="0">
                  <c:v>104.36343297000001</c:v>
                </c:pt>
                <c:pt idx="1">
                  <c:v>104.08858029</c:v>
                </c:pt>
                <c:pt idx="2">
                  <c:v>105.88560242</c:v>
                </c:pt>
                <c:pt idx="3">
                  <c:v>106.64060189999999</c:v>
                </c:pt>
                <c:pt idx="4">
                  <c:v>107.48518405999999</c:v>
                </c:pt>
                <c:pt idx="5">
                  <c:v>107.7441848</c:v>
                </c:pt>
                <c:pt idx="6">
                  <c:v>108.87345168</c:v>
                </c:pt>
                <c:pt idx="7">
                  <c:v>109.43172561</c:v>
                </c:pt>
                <c:pt idx="8">
                  <c:v>111.01379813</c:v>
                </c:pt>
                <c:pt idx="9">
                  <c:v>110.89492432</c:v>
                </c:pt>
                <c:pt idx="10">
                  <c:v>110.88574967</c:v>
                </c:pt>
                <c:pt idx="11">
                  <c:v>108.72179158</c:v>
                </c:pt>
                <c:pt idx="12">
                  <c:v>110.60544461000001</c:v>
                </c:pt>
                <c:pt idx="13">
                  <c:v>110.81359239</c:v>
                </c:pt>
                <c:pt idx="14">
                  <c:v>112.09463432</c:v>
                </c:pt>
                <c:pt idx="15">
                  <c:v>112.06689787000001</c:v>
                </c:pt>
                <c:pt idx="16">
                  <c:v>112.90029839</c:v>
                </c:pt>
                <c:pt idx="17">
                  <c:v>112.51499977</c:v>
                </c:pt>
                <c:pt idx="18">
                  <c:v>112.73555652</c:v>
                </c:pt>
                <c:pt idx="19">
                  <c:v>113.99102803</c:v>
                </c:pt>
                <c:pt idx="20">
                  <c:v>114.20006807</c:v>
                </c:pt>
                <c:pt idx="21">
                  <c:v>114.08685558000001</c:v>
                </c:pt>
                <c:pt idx="22">
                  <c:v>115.62534157</c:v>
                </c:pt>
                <c:pt idx="23">
                  <c:v>115.87935568</c:v>
                </c:pt>
                <c:pt idx="24">
                  <c:v>112.0778749</c:v>
                </c:pt>
                <c:pt idx="25">
                  <c:v>115.17013489999999</c:v>
                </c:pt>
                <c:pt idx="26">
                  <c:v>112.6459</c:v>
                </c:pt>
                <c:pt idx="27">
                  <c:v>112.283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14C-44BF-936A-90F59187D717}"/>
            </c:ext>
          </c:extLst>
        </c:ser>
        <c:ser>
          <c:idx val="2"/>
          <c:order val="1"/>
          <c:tx>
            <c:v>monthly forecast</c:v>
          </c:tx>
          <c:spPr>
            <a:ln w="28575" cap="rnd">
              <a:solidFill>
                <a:schemeClr val="accent1">
                  <a:lumMod val="40000"/>
                  <a:lumOff val="6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'25'!$A$34:$A$81</c:f>
              <c:numCache>
                <c:formatCode>General</c:formatCode>
                <c:ptCount val="48"/>
                <c:pt idx="0">
                  <c:v>2022</c:v>
                </c:pt>
                <c:pt idx="1">
                  <c:v>2022</c:v>
                </c:pt>
                <c:pt idx="2">
                  <c:v>2022</c:v>
                </c:pt>
                <c:pt idx="3">
                  <c:v>2022</c:v>
                </c:pt>
                <c:pt idx="4">
                  <c:v>2022</c:v>
                </c:pt>
                <c:pt idx="5">
                  <c:v>2022</c:v>
                </c:pt>
                <c:pt idx="6">
                  <c:v>2022</c:v>
                </c:pt>
                <c:pt idx="7">
                  <c:v>2022</c:v>
                </c:pt>
                <c:pt idx="8">
                  <c:v>2022</c:v>
                </c:pt>
                <c:pt idx="9">
                  <c:v>2022</c:v>
                </c:pt>
                <c:pt idx="10">
                  <c:v>2022</c:v>
                </c:pt>
                <c:pt idx="11">
                  <c:v>2022</c:v>
                </c:pt>
                <c:pt idx="12">
                  <c:v>2023</c:v>
                </c:pt>
                <c:pt idx="13">
                  <c:v>2023</c:v>
                </c:pt>
                <c:pt idx="14">
                  <c:v>2023</c:v>
                </c:pt>
                <c:pt idx="15">
                  <c:v>2023</c:v>
                </c:pt>
                <c:pt idx="16">
                  <c:v>2023</c:v>
                </c:pt>
                <c:pt idx="17">
                  <c:v>2023</c:v>
                </c:pt>
                <c:pt idx="18">
                  <c:v>2023</c:v>
                </c:pt>
                <c:pt idx="19">
                  <c:v>2023</c:v>
                </c:pt>
                <c:pt idx="20">
                  <c:v>2023</c:v>
                </c:pt>
                <c:pt idx="21">
                  <c:v>2023</c:v>
                </c:pt>
                <c:pt idx="22">
                  <c:v>2023</c:v>
                </c:pt>
                <c:pt idx="23">
                  <c:v>2023</c:v>
                </c:pt>
                <c:pt idx="24">
                  <c:v>2024</c:v>
                </c:pt>
                <c:pt idx="25">
                  <c:v>2024</c:v>
                </c:pt>
                <c:pt idx="26">
                  <c:v>2024</c:v>
                </c:pt>
                <c:pt idx="27">
                  <c:v>2024</c:v>
                </c:pt>
                <c:pt idx="28">
                  <c:v>2024</c:v>
                </c:pt>
                <c:pt idx="29">
                  <c:v>2024</c:v>
                </c:pt>
                <c:pt idx="30">
                  <c:v>2024</c:v>
                </c:pt>
                <c:pt idx="31">
                  <c:v>2024</c:v>
                </c:pt>
                <c:pt idx="32">
                  <c:v>2024</c:v>
                </c:pt>
                <c:pt idx="33">
                  <c:v>2024</c:v>
                </c:pt>
                <c:pt idx="34">
                  <c:v>2024</c:v>
                </c:pt>
                <c:pt idx="35">
                  <c:v>2024</c:v>
                </c:pt>
                <c:pt idx="36">
                  <c:v>2025</c:v>
                </c:pt>
                <c:pt idx="37">
                  <c:v>2025</c:v>
                </c:pt>
                <c:pt idx="38">
                  <c:v>2025</c:v>
                </c:pt>
                <c:pt idx="39">
                  <c:v>2025</c:v>
                </c:pt>
                <c:pt idx="40">
                  <c:v>2025</c:v>
                </c:pt>
                <c:pt idx="41">
                  <c:v>2025</c:v>
                </c:pt>
                <c:pt idx="42">
                  <c:v>2025</c:v>
                </c:pt>
                <c:pt idx="43">
                  <c:v>2025</c:v>
                </c:pt>
                <c:pt idx="44">
                  <c:v>2025</c:v>
                </c:pt>
                <c:pt idx="45">
                  <c:v>2025</c:v>
                </c:pt>
                <c:pt idx="46">
                  <c:v>2025</c:v>
                </c:pt>
                <c:pt idx="47">
                  <c:v>2025</c:v>
                </c:pt>
              </c:numCache>
            </c:numRef>
          </c:cat>
          <c:val>
            <c:numRef>
              <c:f>'25'!$D$34:$D$81</c:f>
              <c:numCache>
                <c:formatCode>0.000</c:formatCode>
                <c:ptCount val="48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112.283</c:v>
                </c:pt>
                <c:pt idx="28">
                  <c:v>111.5809</c:v>
                </c:pt>
                <c:pt idx="29">
                  <c:v>111.488</c:v>
                </c:pt>
                <c:pt idx="30">
                  <c:v>111.7206</c:v>
                </c:pt>
                <c:pt idx="31">
                  <c:v>111.6657</c:v>
                </c:pt>
                <c:pt idx="32">
                  <c:v>112.32040000000001</c:v>
                </c:pt>
                <c:pt idx="33">
                  <c:v>112.5718</c:v>
                </c:pt>
                <c:pt idx="34">
                  <c:v>113.03700000000001</c:v>
                </c:pt>
                <c:pt idx="35">
                  <c:v>113.14490000000001</c:v>
                </c:pt>
                <c:pt idx="36">
                  <c:v>113.95269999999999</c:v>
                </c:pt>
                <c:pt idx="37">
                  <c:v>112.10250000000001</c:v>
                </c:pt>
                <c:pt idx="38">
                  <c:v>114.3036</c:v>
                </c:pt>
                <c:pt idx="39">
                  <c:v>114.4866</c:v>
                </c:pt>
                <c:pt idx="40">
                  <c:v>114.57470000000001</c:v>
                </c:pt>
                <c:pt idx="41">
                  <c:v>114.85250000000001</c:v>
                </c:pt>
                <c:pt idx="42">
                  <c:v>114.76819999999999</c:v>
                </c:pt>
                <c:pt idx="43">
                  <c:v>114.7047</c:v>
                </c:pt>
                <c:pt idx="44">
                  <c:v>114.6957</c:v>
                </c:pt>
                <c:pt idx="45">
                  <c:v>114.8887</c:v>
                </c:pt>
                <c:pt idx="46">
                  <c:v>115.26739999999999</c:v>
                </c:pt>
                <c:pt idx="47">
                  <c:v>115.6319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14C-44BF-936A-90F59187D717}"/>
            </c:ext>
          </c:extLst>
        </c:ser>
        <c:ser>
          <c:idx val="1"/>
          <c:order val="2"/>
          <c:tx>
            <c:strRef>
              <c:f>'25'!$E$33</c:f>
              <c:strCache>
                <c:ptCount val="1"/>
                <c:pt idx="0">
                  <c:v>annual average</c:v>
                </c:pt>
              </c:strCache>
            </c:strRef>
          </c:tx>
          <c:spPr>
            <a:ln w="25400" cap="rnd">
              <a:solidFill>
                <a:schemeClr val="tx1">
                  <a:alpha val="7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'25'!$A$34:$A$81</c:f>
              <c:numCache>
                <c:formatCode>General</c:formatCode>
                <c:ptCount val="48"/>
                <c:pt idx="0">
                  <c:v>2022</c:v>
                </c:pt>
                <c:pt idx="1">
                  <c:v>2022</c:v>
                </c:pt>
                <c:pt idx="2">
                  <c:v>2022</c:v>
                </c:pt>
                <c:pt idx="3">
                  <c:v>2022</c:v>
                </c:pt>
                <c:pt idx="4">
                  <c:v>2022</c:v>
                </c:pt>
                <c:pt idx="5">
                  <c:v>2022</c:v>
                </c:pt>
                <c:pt idx="6">
                  <c:v>2022</c:v>
                </c:pt>
                <c:pt idx="7">
                  <c:v>2022</c:v>
                </c:pt>
                <c:pt idx="8">
                  <c:v>2022</c:v>
                </c:pt>
                <c:pt idx="9">
                  <c:v>2022</c:v>
                </c:pt>
                <c:pt idx="10">
                  <c:v>2022</c:v>
                </c:pt>
                <c:pt idx="11">
                  <c:v>2022</c:v>
                </c:pt>
                <c:pt idx="12">
                  <c:v>2023</c:v>
                </c:pt>
                <c:pt idx="13">
                  <c:v>2023</c:v>
                </c:pt>
                <c:pt idx="14">
                  <c:v>2023</c:v>
                </c:pt>
                <c:pt idx="15">
                  <c:v>2023</c:v>
                </c:pt>
                <c:pt idx="16">
                  <c:v>2023</c:v>
                </c:pt>
                <c:pt idx="17">
                  <c:v>2023</c:v>
                </c:pt>
                <c:pt idx="18">
                  <c:v>2023</c:v>
                </c:pt>
                <c:pt idx="19">
                  <c:v>2023</c:v>
                </c:pt>
                <c:pt idx="20">
                  <c:v>2023</c:v>
                </c:pt>
                <c:pt idx="21">
                  <c:v>2023</c:v>
                </c:pt>
                <c:pt idx="22">
                  <c:v>2023</c:v>
                </c:pt>
                <c:pt idx="23">
                  <c:v>2023</c:v>
                </c:pt>
                <c:pt idx="24">
                  <c:v>2024</c:v>
                </c:pt>
                <c:pt idx="25">
                  <c:v>2024</c:v>
                </c:pt>
                <c:pt idx="26">
                  <c:v>2024</c:v>
                </c:pt>
                <c:pt idx="27">
                  <c:v>2024</c:v>
                </c:pt>
                <c:pt idx="28">
                  <c:v>2024</c:v>
                </c:pt>
                <c:pt idx="29">
                  <c:v>2024</c:v>
                </c:pt>
                <c:pt idx="30">
                  <c:v>2024</c:v>
                </c:pt>
                <c:pt idx="31">
                  <c:v>2024</c:v>
                </c:pt>
                <c:pt idx="32">
                  <c:v>2024</c:v>
                </c:pt>
                <c:pt idx="33">
                  <c:v>2024</c:v>
                </c:pt>
                <c:pt idx="34">
                  <c:v>2024</c:v>
                </c:pt>
                <c:pt idx="35">
                  <c:v>2024</c:v>
                </c:pt>
                <c:pt idx="36">
                  <c:v>2025</c:v>
                </c:pt>
                <c:pt idx="37">
                  <c:v>2025</c:v>
                </c:pt>
                <c:pt idx="38">
                  <c:v>2025</c:v>
                </c:pt>
                <c:pt idx="39">
                  <c:v>2025</c:v>
                </c:pt>
                <c:pt idx="40">
                  <c:v>2025</c:v>
                </c:pt>
                <c:pt idx="41">
                  <c:v>2025</c:v>
                </c:pt>
                <c:pt idx="42">
                  <c:v>2025</c:v>
                </c:pt>
                <c:pt idx="43">
                  <c:v>2025</c:v>
                </c:pt>
                <c:pt idx="44">
                  <c:v>2025</c:v>
                </c:pt>
                <c:pt idx="45">
                  <c:v>2025</c:v>
                </c:pt>
                <c:pt idx="46">
                  <c:v>2025</c:v>
                </c:pt>
                <c:pt idx="47">
                  <c:v>2025</c:v>
                </c:pt>
              </c:numCache>
            </c:numRef>
          </c:cat>
          <c:val>
            <c:numRef>
              <c:f>'25'!$E$34:$E$81</c:f>
              <c:numCache>
                <c:formatCode>0.000</c:formatCode>
                <c:ptCount val="48"/>
                <c:pt idx="1">
                  <c:v>108.00241895249998</c:v>
                </c:pt>
                <c:pt idx="2">
                  <c:v>108.00241895249998</c:v>
                </c:pt>
                <c:pt idx="3">
                  <c:v>108.00241895249998</c:v>
                </c:pt>
                <c:pt idx="4">
                  <c:v>108.00241895249998</c:v>
                </c:pt>
                <c:pt idx="5">
                  <c:v>108.00241895249998</c:v>
                </c:pt>
                <c:pt idx="6">
                  <c:v>108.00241895249998</c:v>
                </c:pt>
                <c:pt idx="7">
                  <c:v>108.00241895249998</c:v>
                </c:pt>
                <c:pt idx="8">
                  <c:v>108.00241895249998</c:v>
                </c:pt>
                <c:pt idx="9">
                  <c:v>108.00241895249998</c:v>
                </c:pt>
                <c:pt idx="10">
                  <c:v>108.00241895249998</c:v>
                </c:pt>
                <c:pt idx="13">
                  <c:v>113.12617273333335</c:v>
                </c:pt>
                <c:pt idx="14">
                  <c:v>113.12617273333335</c:v>
                </c:pt>
                <c:pt idx="15">
                  <c:v>113.12617273333335</c:v>
                </c:pt>
                <c:pt idx="16">
                  <c:v>113.12617273333335</c:v>
                </c:pt>
                <c:pt idx="17">
                  <c:v>113.12617273333335</c:v>
                </c:pt>
                <c:pt idx="18">
                  <c:v>113.12617273333335</c:v>
                </c:pt>
                <c:pt idx="19">
                  <c:v>113.12617273333335</c:v>
                </c:pt>
                <c:pt idx="20">
                  <c:v>113.12617273333335</c:v>
                </c:pt>
                <c:pt idx="21">
                  <c:v>113.12617273333335</c:v>
                </c:pt>
                <c:pt idx="22">
                  <c:v>113.12617273333335</c:v>
                </c:pt>
                <c:pt idx="25">
                  <c:v>112.47551748333332</c:v>
                </c:pt>
                <c:pt idx="26">
                  <c:v>112.47551748333332</c:v>
                </c:pt>
                <c:pt idx="27">
                  <c:v>112.47551748333332</c:v>
                </c:pt>
                <c:pt idx="28">
                  <c:v>112.47551748333332</c:v>
                </c:pt>
                <c:pt idx="29">
                  <c:v>112.47551748333332</c:v>
                </c:pt>
                <c:pt idx="30">
                  <c:v>112.47551748333332</c:v>
                </c:pt>
                <c:pt idx="31">
                  <c:v>112.47551748333332</c:v>
                </c:pt>
                <c:pt idx="32">
                  <c:v>112.47551748333332</c:v>
                </c:pt>
                <c:pt idx="33">
                  <c:v>112.47551748333332</c:v>
                </c:pt>
                <c:pt idx="34">
                  <c:v>112.47551748333332</c:v>
                </c:pt>
                <c:pt idx="37">
                  <c:v>114.51909999999999</c:v>
                </c:pt>
                <c:pt idx="38">
                  <c:v>114.51909999999999</c:v>
                </c:pt>
                <c:pt idx="39">
                  <c:v>114.51909999999999</c:v>
                </c:pt>
                <c:pt idx="40">
                  <c:v>114.51909999999999</c:v>
                </c:pt>
                <c:pt idx="41">
                  <c:v>114.51909999999999</c:v>
                </c:pt>
                <c:pt idx="42">
                  <c:v>114.51909999999999</c:v>
                </c:pt>
                <c:pt idx="43">
                  <c:v>114.51909999999999</c:v>
                </c:pt>
                <c:pt idx="44">
                  <c:v>114.51909999999999</c:v>
                </c:pt>
                <c:pt idx="45">
                  <c:v>114.51909999999999</c:v>
                </c:pt>
                <c:pt idx="46">
                  <c:v>114.51909999999999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14C-44BF-936A-90F59187D7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975118720"/>
        <c:axId val="-975124160"/>
      </c:lineChart>
      <c:catAx>
        <c:axId val="-97511872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endParaRPr lang="en-US"/>
          </a:p>
        </c:txPr>
        <c:crossAx val="-975124160"/>
        <c:crosses val="autoZero"/>
        <c:auto val="1"/>
        <c:lblAlgn val="ctr"/>
        <c:lblOffset val="100"/>
        <c:tickLblSkip val="12"/>
        <c:tickMarkSkip val="12"/>
        <c:noMultiLvlLbl val="0"/>
      </c:catAx>
      <c:valAx>
        <c:axId val="-975124160"/>
        <c:scaling>
          <c:orientation val="minMax"/>
          <c:min val="7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endParaRPr lang="en-US"/>
          </a:p>
        </c:txPr>
        <c:crossAx val="-975118720"/>
        <c:crosses val="autoZero"/>
        <c:crossBetween val="midCat"/>
        <c:majorUnit val="5"/>
        <c:minorUnit val="0.5"/>
      </c:valAx>
      <c:spPr>
        <a:noFill/>
        <a:ln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14824167978930899"/>
          <c:y val="0.57749675661901956"/>
          <c:w val="0.521829250510353"/>
          <c:h val="0.1854776948263670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solidFill>
            <a:schemeClr val="tx1"/>
          </a:solidFill>
          <a:latin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690215806357542"/>
          <c:y val="0.1380914885639295"/>
          <c:w val="0.81249599008457274"/>
          <c:h val="0.71351956005499317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'26'!$H$26</c:f>
              <c:strCache>
                <c:ptCount val="1"/>
                <c:pt idx="0">
                  <c:v>electric power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'26'!$I$25:$L$25</c:f>
              <c:numCache>
                <c:formatCode>General</c:formatCode>
                <c:ptCount val="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</c:numCache>
            </c:numRef>
          </c:cat>
          <c:val>
            <c:numRef>
              <c:f>'26'!$I$26:$L$26</c:f>
              <c:numCache>
                <c:formatCode>0.00</c:formatCode>
                <c:ptCount val="4"/>
                <c:pt idx="0">
                  <c:v>2.3642736709999994</c:v>
                </c:pt>
                <c:pt idx="1">
                  <c:v>2.2978954680000001</c:v>
                </c:pt>
                <c:pt idx="2">
                  <c:v>0.29119857700000296</c:v>
                </c:pt>
                <c:pt idx="3">
                  <c:v>-0.23185430000000196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93F-4EA2-8CC4-8A28EAA3BDC7}"/>
            </c:ext>
          </c:extLst>
        </c:ser>
        <c:ser>
          <c:idx val="2"/>
          <c:order val="1"/>
          <c:tx>
            <c:strRef>
              <c:f>'26'!$H$27</c:f>
              <c:strCache>
                <c:ptCount val="1"/>
                <c:pt idx="0">
                  <c:v>industrial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'26'!$I$25:$L$25</c:f>
              <c:numCache>
                <c:formatCode>General</c:formatCode>
                <c:ptCount val="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</c:numCache>
            </c:numRef>
          </c:cat>
          <c:val>
            <c:numRef>
              <c:f>'26'!$I$27:$L$27</c:f>
              <c:numCache>
                <c:formatCode>0.00</c:formatCode>
                <c:ptCount val="4"/>
                <c:pt idx="0">
                  <c:v>0.44441095899999894</c:v>
                </c:pt>
                <c:pt idx="1">
                  <c:v>2.7945200000019099E-3</c:v>
                </c:pt>
                <c:pt idx="2">
                  <c:v>-0.38602483200000037</c:v>
                </c:pt>
                <c:pt idx="3">
                  <c:v>-7.0714646999999076E-2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93F-4EA2-8CC4-8A28EAA3BDC7}"/>
            </c:ext>
          </c:extLst>
        </c:ser>
        <c:ser>
          <c:idx val="4"/>
          <c:order val="2"/>
          <c:tx>
            <c:strRef>
              <c:f>'26'!$H$28</c:f>
              <c:strCache>
                <c:ptCount val="1"/>
                <c:pt idx="0">
                  <c:v>residential and commercial</c:v>
                </c:pt>
              </c:strCache>
            </c:strRef>
          </c:tx>
          <c:spPr>
            <a:solidFill>
              <a:schemeClr val="accent4"/>
            </a:solidFill>
            <a:ln w="28575" cap="rnd">
              <a:noFill/>
              <a:round/>
            </a:ln>
            <a:effectLst/>
          </c:spPr>
          <c:invertIfNegative val="0"/>
          <c:cat>
            <c:numRef>
              <c:f>'26'!$I$25:$L$25</c:f>
              <c:numCache>
                <c:formatCode>General</c:formatCode>
                <c:ptCount val="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</c:numCache>
            </c:numRef>
          </c:cat>
          <c:val>
            <c:numRef>
              <c:f>'26'!$I$28:$L$28</c:f>
              <c:numCache>
                <c:formatCode>0.00</c:formatCode>
                <c:ptCount val="4"/>
                <c:pt idx="0">
                  <c:v>1.2808410953000013</c:v>
                </c:pt>
                <c:pt idx="1">
                  <c:v>-1.864556164699998</c:v>
                </c:pt>
                <c:pt idx="2">
                  <c:v>0.33971659049999658</c:v>
                </c:pt>
                <c:pt idx="3">
                  <c:v>0.50425485099999889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93F-4EA2-8CC4-8A28EAA3BDC7}"/>
            </c:ext>
          </c:extLst>
        </c:ser>
        <c:ser>
          <c:idx val="0"/>
          <c:order val="3"/>
          <c:tx>
            <c:strRef>
              <c:f>'26'!$H$29</c:f>
              <c:strCache>
                <c:ptCount val="1"/>
                <c:pt idx="0">
                  <c:v>other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cat>
            <c:numRef>
              <c:f>'26'!$I$25:$L$25</c:f>
              <c:numCache>
                <c:formatCode>General</c:formatCode>
                <c:ptCount val="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</c:numCache>
            </c:numRef>
          </c:cat>
          <c:val>
            <c:numRef>
              <c:f>'26'!$I$29:$L$29</c:f>
              <c:numCache>
                <c:formatCode>0.00</c:formatCode>
                <c:ptCount val="4"/>
                <c:pt idx="0">
                  <c:v>0.41054002869999806</c:v>
                </c:pt>
                <c:pt idx="1">
                  <c:v>0.19952995469999735</c:v>
                </c:pt>
                <c:pt idx="2">
                  <c:v>-2.6967797500006441E-2</c:v>
                </c:pt>
                <c:pt idx="3">
                  <c:v>0.12138273900001195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93F-4EA2-8CC4-8A28EAA3BD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-975119808"/>
        <c:axId val="-975131232"/>
      </c:barChart>
      <c:lineChart>
        <c:grouping val="stacked"/>
        <c:varyColors val="0"/>
        <c:ser>
          <c:idx val="3"/>
          <c:order val="4"/>
          <c:tx>
            <c:strRef>
              <c:f>'26'!$B$30</c:f>
              <c:strCache>
                <c:ptCount val="1"/>
                <c:pt idx="0">
                  <c:v>total</c:v>
                </c:pt>
              </c:strCache>
            </c:strRef>
          </c:tx>
          <c:spPr>
            <a:ln>
              <a:noFill/>
            </a:ln>
          </c:spPr>
          <c:marker>
            <c:symbol val="dot"/>
            <c:size val="5"/>
            <c:spPr>
              <a:solidFill>
                <a:schemeClr val="tx1"/>
              </a:solidFill>
              <a:ln w="38100">
                <a:solidFill>
                  <a:schemeClr val="tx1"/>
                </a:solidFill>
              </a:ln>
            </c:spPr>
          </c:marker>
          <c:dLbls>
            <c:dLbl>
              <c:idx val="0"/>
              <c:layout>
                <c:manualLayout>
                  <c:x val="-6.0776590736952997E-2"/>
                  <c:y val="-2.50118772197000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93F-4EA2-8CC4-8A28EAA3BDC7}"/>
                </c:ext>
              </c:extLst>
            </c:dLbl>
            <c:dLbl>
              <c:idx val="2"/>
              <c:layout>
                <c:manualLayout>
                  <c:x val="-6.4220567072792417E-2"/>
                  <c:y val="-4.97140312033200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025-4888-B146-4A92B65DD4B3}"/>
                </c:ext>
              </c:extLst>
            </c:dLbl>
            <c:dLbl>
              <c:idx val="3"/>
              <c:layout>
                <c:manualLayout>
                  <c:x val="-6.3106751197866295E-2"/>
                  <c:y val="-5.40805021859690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93F-4EA2-8CC4-8A28EAA3BDC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numRef>
              <c:f>'26'!$I$25:$L$25</c:f>
              <c:numCache>
                <c:formatCode>General</c:formatCode>
                <c:ptCount val="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</c:numCache>
            </c:numRef>
          </c:cat>
          <c:val>
            <c:numRef>
              <c:f>'26'!$I$30:$L$30</c:f>
              <c:numCache>
                <c:formatCode>0.0</c:formatCode>
                <c:ptCount val="4"/>
                <c:pt idx="0">
                  <c:v>4.5000657539999978</c:v>
                </c:pt>
                <c:pt idx="1">
                  <c:v>0.6356637780000014</c:v>
                </c:pt>
                <c:pt idx="2">
                  <c:v>0.21792253799999273</c:v>
                </c:pt>
                <c:pt idx="3">
                  <c:v>0.32306864300000981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93F-4EA2-8CC4-8A28EAA3BD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75119808"/>
        <c:axId val="-975131232"/>
      </c:lineChart>
      <c:scatterChart>
        <c:scatterStyle val="lineMarker"/>
        <c:varyColors val="0"/>
        <c:ser>
          <c:idx val="5"/>
          <c:order val="5"/>
          <c:tx>
            <c:strRef>
              <c:f>'26'!$B$89</c:f>
              <c:strCache>
                <c:ptCount val="1"/>
                <c:pt idx="0">
                  <c:v>Forecast</c:v>
                </c:pt>
              </c:strCache>
            </c:strRef>
          </c:tx>
          <c:spPr>
            <a:ln w="9525" cap="flat">
              <a:solidFill>
                <a:schemeClr val="bg1">
                  <a:lumMod val="65000"/>
                </a:schemeClr>
              </a:solidFill>
              <a:prstDash val="lgDash"/>
            </a:ln>
          </c:spPr>
          <c:marker>
            <c:symbol val="none"/>
          </c:marker>
          <c:xVal>
            <c:numRef>
              <c:f>'26'!$A$90:$A$91</c:f>
              <c:numCache>
                <c:formatCode>General</c:formatCode>
                <c:ptCount val="2"/>
                <c:pt idx="0">
                  <c:v>2.5</c:v>
                </c:pt>
                <c:pt idx="1">
                  <c:v>2.5</c:v>
                </c:pt>
              </c:numCache>
            </c:numRef>
          </c:xVal>
          <c:yVal>
            <c:numRef>
              <c:f>'26'!$B$90:$B$91</c:f>
              <c:numCache>
                <c:formatCode>0.00</c:formatCode>
                <c:ptCount val="2"/>
                <c:pt idx="0">
                  <c:v>-2</c:v>
                </c:pt>
                <c:pt idx="1">
                  <c:v>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893F-4EA2-8CC4-8A28EAA3BD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975117088"/>
        <c:axId val="-975110016"/>
      </c:scatterChart>
      <c:catAx>
        <c:axId val="-975119808"/>
        <c:scaling>
          <c:orientation val="minMax"/>
        </c:scaling>
        <c:delete val="0"/>
        <c:axPos val="b"/>
        <c:majorGridlines>
          <c:spPr>
            <a:ln w="12700"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1"/>
        <c:majorTickMark val="cross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endParaRPr lang="en-US"/>
          </a:p>
        </c:txPr>
        <c:crossAx val="-975131232"/>
        <c:crosses val="autoZero"/>
        <c:auto val="1"/>
        <c:lblAlgn val="ctr"/>
        <c:lblOffset val="100"/>
        <c:tickLblSkip val="1"/>
        <c:noMultiLvlLbl val="0"/>
      </c:catAx>
      <c:valAx>
        <c:axId val="-975131232"/>
        <c:scaling>
          <c:orientation val="minMax"/>
          <c:max val="5"/>
          <c:min val="-3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endParaRPr lang="en-US"/>
          </a:p>
        </c:txPr>
        <c:crossAx val="-975119808"/>
        <c:crosses val="autoZero"/>
        <c:crossBetween val="between"/>
        <c:majorUnit val="1"/>
      </c:valAx>
      <c:valAx>
        <c:axId val="-975110016"/>
        <c:scaling>
          <c:orientation val="minMax"/>
          <c:max val="4"/>
          <c:min val="-2"/>
        </c:scaling>
        <c:delete val="0"/>
        <c:axPos val="r"/>
        <c:numFmt formatCode="0.00" sourceLinked="1"/>
        <c:majorTickMark val="none"/>
        <c:minorTickMark val="none"/>
        <c:tickLblPos val="none"/>
        <c:spPr>
          <a:ln>
            <a:solidFill>
              <a:schemeClr val="bg1">
                <a:lumMod val="85000"/>
              </a:schemeClr>
            </a:solidFill>
          </a:ln>
        </c:spPr>
        <c:crossAx val="-975117088"/>
        <c:crosses val="max"/>
        <c:crossBetween val="midCat"/>
      </c:valAx>
      <c:valAx>
        <c:axId val="-9751170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97511001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/>
            </a:pPr>
            <a:r>
              <a:rPr lang="en-US" sz="1000" b="1">
                <a:effectLst/>
              </a:rPr>
              <a:t>World liquid</a:t>
            </a:r>
            <a:r>
              <a:rPr lang="en-US" sz="1000" b="1" baseline="0">
                <a:effectLst/>
              </a:rPr>
              <a:t> fuels consumption </a:t>
            </a:r>
            <a:endParaRPr lang="en-US" sz="1000">
              <a:effectLst/>
            </a:endParaRPr>
          </a:p>
          <a:p>
            <a:pPr algn="l">
              <a:defRPr/>
            </a:pPr>
            <a:r>
              <a:rPr lang="en-US" sz="1000" b="0" baseline="0">
                <a:effectLst/>
              </a:rPr>
              <a:t>million barrels per day</a:t>
            </a:r>
            <a:endParaRPr lang="en-US" sz="1000" b="0">
              <a:effectLst/>
            </a:endParaRPr>
          </a:p>
        </c:rich>
      </c:tx>
      <c:layout>
        <c:manualLayout>
          <c:xMode val="edge"/>
          <c:yMode val="edge"/>
          <c:x val="6.2299504228638077E-4"/>
          <c:y val="1.578291741745448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6226836611978677E-2"/>
          <c:y val="0.14555020139693087"/>
          <c:w val="0.84472940568883736"/>
          <c:h val="0.65701979474291239"/>
        </c:manualLayout>
      </c:layout>
      <c:areaChart>
        <c:grouping val="stacked"/>
        <c:varyColors val="0"/>
        <c:ser>
          <c:idx val="2"/>
          <c:order val="0"/>
          <c:tx>
            <c:strRef>
              <c:f>'3'!$G$27</c:f>
              <c:strCache>
                <c:ptCount val="1"/>
                <c:pt idx="0">
                  <c:v>OECD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  <a:ln w="25400">
              <a:noFill/>
            </a:ln>
          </c:spPr>
          <c:cat>
            <c:numRef>
              <c:f>'3'!$B$28:$B$75</c:f>
              <c:numCache>
                <c:formatCode>mmm\ yyyy</c:formatCode>
                <c:ptCount val="48"/>
                <c:pt idx="0">
                  <c:v>44562</c:v>
                </c:pt>
                <c:pt idx="1">
                  <c:v>44593</c:v>
                </c:pt>
                <c:pt idx="2">
                  <c:v>44621</c:v>
                </c:pt>
                <c:pt idx="3">
                  <c:v>44652</c:v>
                </c:pt>
                <c:pt idx="4">
                  <c:v>44682</c:v>
                </c:pt>
                <c:pt idx="5">
                  <c:v>44713</c:v>
                </c:pt>
                <c:pt idx="6">
                  <c:v>44743</c:v>
                </c:pt>
                <c:pt idx="7">
                  <c:v>44774</c:v>
                </c:pt>
                <c:pt idx="8">
                  <c:v>44805</c:v>
                </c:pt>
                <c:pt idx="9">
                  <c:v>44835</c:v>
                </c:pt>
                <c:pt idx="10">
                  <c:v>44866</c:v>
                </c:pt>
                <c:pt idx="11">
                  <c:v>44896</c:v>
                </c:pt>
                <c:pt idx="12">
                  <c:v>44927</c:v>
                </c:pt>
                <c:pt idx="13">
                  <c:v>44958</c:v>
                </c:pt>
                <c:pt idx="14">
                  <c:v>44986</c:v>
                </c:pt>
                <c:pt idx="15">
                  <c:v>45017</c:v>
                </c:pt>
                <c:pt idx="16">
                  <c:v>45047</c:v>
                </c:pt>
                <c:pt idx="17">
                  <c:v>45078</c:v>
                </c:pt>
                <c:pt idx="18">
                  <c:v>45108</c:v>
                </c:pt>
                <c:pt idx="19">
                  <c:v>45139</c:v>
                </c:pt>
                <c:pt idx="20">
                  <c:v>45170</c:v>
                </c:pt>
                <c:pt idx="21">
                  <c:v>45200</c:v>
                </c:pt>
                <c:pt idx="22">
                  <c:v>45231</c:v>
                </c:pt>
                <c:pt idx="23">
                  <c:v>45261</c:v>
                </c:pt>
                <c:pt idx="24">
                  <c:v>45292</c:v>
                </c:pt>
                <c:pt idx="25">
                  <c:v>45323</c:v>
                </c:pt>
                <c:pt idx="26">
                  <c:v>45352</c:v>
                </c:pt>
                <c:pt idx="27">
                  <c:v>45383</c:v>
                </c:pt>
                <c:pt idx="28">
                  <c:v>45413</c:v>
                </c:pt>
                <c:pt idx="29">
                  <c:v>45444</c:v>
                </c:pt>
                <c:pt idx="30">
                  <c:v>45474</c:v>
                </c:pt>
                <c:pt idx="31">
                  <c:v>45505</c:v>
                </c:pt>
                <c:pt idx="32">
                  <c:v>45536</c:v>
                </c:pt>
                <c:pt idx="33">
                  <c:v>45566</c:v>
                </c:pt>
                <c:pt idx="34">
                  <c:v>45597</c:v>
                </c:pt>
                <c:pt idx="35">
                  <c:v>45627</c:v>
                </c:pt>
                <c:pt idx="36">
                  <c:v>45658</c:v>
                </c:pt>
                <c:pt idx="37">
                  <c:v>45689</c:v>
                </c:pt>
                <c:pt idx="38">
                  <c:v>45717</c:v>
                </c:pt>
                <c:pt idx="39">
                  <c:v>45748</c:v>
                </c:pt>
                <c:pt idx="40">
                  <c:v>45778</c:v>
                </c:pt>
                <c:pt idx="41">
                  <c:v>45809</c:v>
                </c:pt>
                <c:pt idx="42">
                  <c:v>45839</c:v>
                </c:pt>
                <c:pt idx="43">
                  <c:v>45870</c:v>
                </c:pt>
                <c:pt idx="44">
                  <c:v>45901</c:v>
                </c:pt>
                <c:pt idx="45">
                  <c:v>45931</c:v>
                </c:pt>
                <c:pt idx="46">
                  <c:v>45962</c:v>
                </c:pt>
                <c:pt idx="47">
                  <c:v>45992</c:v>
                </c:pt>
              </c:numCache>
            </c:numRef>
          </c:cat>
          <c:val>
            <c:numRef>
              <c:f>'3'!$G$28:$G$75</c:f>
              <c:numCache>
                <c:formatCode>0.000</c:formatCode>
                <c:ptCount val="48"/>
                <c:pt idx="0">
                  <c:v>44.408938114000001</c:v>
                </c:pt>
                <c:pt idx="1">
                  <c:v>46.562634869999997</c:v>
                </c:pt>
                <c:pt idx="2">
                  <c:v>46.112055310999999</c:v>
                </c:pt>
                <c:pt idx="3">
                  <c:v>44.503242270999998</c:v>
                </c:pt>
                <c:pt idx="4">
                  <c:v>44.910808631000002</c:v>
                </c:pt>
                <c:pt idx="5">
                  <c:v>46.094582781</c:v>
                </c:pt>
                <c:pt idx="6">
                  <c:v>45.679342968999997</c:v>
                </c:pt>
                <c:pt idx="7">
                  <c:v>46.538584376999999</c:v>
                </c:pt>
                <c:pt idx="8">
                  <c:v>46.125044647999999</c:v>
                </c:pt>
                <c:pt idx="9">
                  <c:v>44.966195132000003</c:v>
                </c:pt>
                <c:pt idx="10">
                  <c:v>45.991691684000003</c:v>
                </c:pt>
                <c:pt idx="11">
                  <c:v>45.973327503</c:v>
                </c:pt>
                <c:pt idx="12">
                  <c:v>43.847579000000003</c:v>
                </c:pt>
                <c:pt idx="13">
                  <c:v>46.079360999999999</c:v>
                </c:pt>
                <c:pt idx="14">
                  <c:v>45.807448999999998</c:v>
                </c:pt>
                <c:pt idx="15">
                  <c:v>44.662677000000002</c:v>
                </c:pt>
                <c:pt idx="16">
                  <c:v>45.811279999999996</c:v>
                </c:pt>
                <c:pt idx="17">
                  <c:v>46.561861999999998</c:v>
                </c:pt>
                <c:pt idx="18">
                  <c:v>45.892128999999997</c:v>
                </c:pt>
                <c:pt idx="19">
                  <c:v>46.508325999999997</c:v>
                </c:pt>
                <c:pt idx="20">
                  <c:v>45.713130999999997</c:v>
                </c:pt>
                <c:pt idx="21">
                  <c:v>46.185251000000001</c:v>
                </c:pt>
                <c:pt idx="22">
                  <c:v>46.253601000000003</c:v>
                </c:pt>
                <c:pt idx="23">
                  <c:v>45.798696999999997</c:v>
                </c:pt>
                <c:pt idx="24">
                  <c:v>44.493012878999998</c:v>
                </c:pt>
                <c:pt idx="25">
                  <c:v>46.243041218000002</c:v>
                </c:pt>
                <c:pt idx="26">
                  <c:v>45.469138559000001</c:v>
                </c:pt>
                <c:pt idx="27">
                  <c:v>44.725365185000001</c:v>
                </c:pt>
                <c:pt idx="28">
                  <c:v>44.886113111999997</c:v>
                </c:pt>
                <c:pt idx="29">
                  <c:v>45.934011726999998</c:v>
                </c:pt>
                <c:pt idx="30">
                  <c:v>46.008650646</c:v>
                </c:pt>
                <c:pt idx="31">
                  <c:v>46.531914319000002</c:v>
                </c:pt>
                <c:pt idx="32">
                  <c:v>45.992463018000002</c:v>
                </c:pt>
                <c:pt idx="33">
                  <c:v>46.196271842999998</c:v>
                </c:pt>
                <c:pt idx="34">
                  <c:v>46.083323012999998</c:v>
                </c:pt>
                <c:pt idx="35">
                  <c:v>46.595904081</c:v>
                </c:pt>
                <c:pt idx="36">
                  <c:v>44.876265052000001</c:v>
                </c:pt>
                <c:pt idx="37">
                  <c:v>46.497078766999998</c:v>
                </c:pt>
                <c:pt idx="38">
                  <c:v>45.924072649999999</c:v>
                </c:pt>
                <c:pt idx="39">
                  <c:v>45.323812144000001</c:v>
                </c:pt>
                <c:pt idx="40">
                  <c:v>45.006094251999997</c:v>
                </c:pt>
                <c:pt idx="41">
                  <c:v>46.009955607999999</c:v>
                </c:pt>
                <c:pt idx="42">
                  <c:v>46.060398972000002</c:v>
                </c:pt>
                <c:pt idx="43">
                  <c:v>46.420626689999999</c:v>
                </c:pt>
                <c:pt idx="44">
                  <c:v>46.053923816000001</c:v>
                </c:pt>
                <c:pt idx="45">
                  <c:v>46.199488563000003</c:v>
                </c:pt>
                <c:pt idx="46">
                  <c:v>46.043470272999997</c:v>
                </c:pt>
                <c:pt idx="47">
                  <c:v>46.698222997999999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D63-4A3A-AC63-E2868896075E}"/>
            </c:ext>
          </c:extLst>
        </c:ser>
        <c:ser>
          <c:idx val="3"/>
          <c:order val="1"/>
          <c:tx>
            <c:strRef>
              <c:f>'3'!$H$27</c:f>
              <c:strCache>
                <c:ptCount val="1"/>
                <c:pt idx="0">
                  <c:v>non-OECD</c:v>
                </c:pt>
              </c:strCache>
            </c:strRef>
          </c:tx>
          <c:spPr>
            <a:solidFill>
              <a:schemeClr val="accent3"/>
            </a:solidFill>
            <a:ln w="25400">
              <a:noFill/>
            </a:ln>
          </c:spPr>
          <c:cat>
            <c:numRef>
              <c:f>'3'!$B$28:$B$75</c:f>
              <c:numCache>
                <c:formatCode>mmm\ yyyy</c:formatCode>
                <c:ptCount val="48"/>
                <c:pt idx="0">
                  <c:v>44562</c:v>
                </c:pt>
                <c:pt idx="1">
                  <c:v>44593</c:v>
                </c:pt>
                <c:pt idx="2">
                  <c:v>44621</c:v>
                </c:pt>
                <c:pt idx="3">
                  <c:v>44652</c:v>
                </c:pt>
                <c:pt idx="4">
                  <c:v>44682</c:v>
                </c:pt>
                <c:pt idx="5">
                  <c:v>44713</c:v>
                </c:pt>
                <c:pt idx="6">
                  <c:v>44743</c:v>
                </c:pt>
                <c:pt idx="7">
                  <c:v>44774</c:v>
                </c:pt>
                <c:pt idx="8">
                  <c:v>44805</c:v>
                </c:pt>
                <c:pt idx="9">
                  <c:v>44835</c:v>
                </c:pt>
                <c:pt idx="10">
                  <c:v>44866</c:v>
                </c:pt>
                <c:pt idx="11">
                  <c:v>44896</c:v>
                </c:pt>
                <c:pt idx="12">
                  <c:v>44927</c:v>
                </c:pt>
                <c:pt idx="13">
                  <c:v>44958</c:v>
                </c:pt>
                <c:pt idx="14">
                  <c:v>44986</c:v>
                </c:pt>
                <c:pt idx="15">
                  <c:v>45017</c:v>
                </c:pt>
                <c:pt idx="16">
                  <c:v>45047</c:v>
                </c:pt>
                <c:pt idx="17">
                  <c:v>45078</c:v>
                </c:pt>
                <c:pt idx="18">
                  <c:v>45108</c:v>
                </c:pt>
                <c:pt idx="19">
                  <c:v>45139</c:v>
                </c:pt>
                <c:pt idx="20">
                  <c:v>45170</c:v>
                </c:pt>
                <c:pt idx="21">
                  <c:v>45200</c:v>
                </c:pt>
                <c:pt idx="22">
                  <c:v>45231</c:v>
                </c:pt>
                <c:pt idx="23">
                  <c:v>45261</c:v>
                </c:pt>
                <c:pt idx="24">
                  <c:v>45292</c:v>
                </c:pt>
                <c:pt idx="25">
                  <c:v>45323</c:v>
                </c:pt>
                <c:pt idx="26">
                  <c:v>45352</c:v>
                </c:pt>
                <c:pt idx="27">
                  <c:v>45383</c:v>
                </c:pt>
                <c:pt idx="28">
                  <c:v>45413</c:v>
                </c:pt>
                <c:pt idx="29">
                  <c:v>45444</c:v>
                </c:pt>
                <c:pt idx="30">
                  <c:v>45474</c:v>
                </c:pt>
                <c:pt idx="31">
                  <c:v>45505</c:v>
                </c:pt>
                <c:pt idx="32">
                  <c:v>45536</c:v>
                </c:pt>
                <c:pt idx="33">
                  <c:v>45566</c:v>
                </c:pt>
                <c:pt idx="34">
                  <c:v>45597</c:v>
                </c:pt>
                <c:pt idx="35">
                  <c:v>45627</c:v>
                </c:pt>
                <c:pt idx="36">
                  <c:v>45658</c:v>
                </c:pt>
                <c:pt idx="37">
                  <c:v>45689</c:v>
                </c:pt>
                <c:pt idx="38">
                  <c:v>45717</c:v>
                </c:pt>
                <c:pt idx="39">
                  <c:v>45748</c:v>
                </c:pt>
                <c:pt idx="40">
                  <c:v>45778</c:v>
                </c:pt>
                <c:pt idx="41">
                  <c:v>45809</c:v>
                </c:pt>
                <c:pt idx="42">
                  <c:v>45839</c:v>
                </c:pt>
                <c:pt idx="43">
                  <c:v>45870</c:v>
                </c:pt>
                <c:pt idx="44">
                  <c:v>45901</c:v>
                </c:pt>
                <c:pt idx="45">
                  <c:v>45931</c:v>
                </c:pt>
                <c:pt idx="46">
                  <c:v>45962</c:v>
                </c:pt>
                <c:pt idx="47">
                  <c:v>45992</c:v>
                </c:pt>
              </c:numCache>
            </c:numRef>
          </c:cat>
          <c:val>
            <c:numRef>
              <c:f>'3'!$H$28:$H$75</c:f>
              <c:numCache>
                <c:formatCode>0.000</c:formatCode>
                <c:ptCount val="48"/>
                <c:pt idx="0">
                  <c:v>52.989596999</c:v>
                </c:pt>
                <c:pt idx="1">
                  <c:v>54.057841734999997</c:v>
                </c:pt>
                <c:pt idx="2">
                  <c:v>53.307131703000003</c:v>
                </c:pt>
                <c:pt idx="3">
                  <c:v>53.641049557999999</c:v>
                </c:pt>
                <c:pt idx="4">
                  <c:v>54.475062801999997</c:v>
                </c:pt>
                <c:pt idx="5">
                  <c:v>55.084642058999997</c:v>
                </c:pt>
                <c:pt idx="6">
                  <c:v>54.711614396999998</c:v>
                </c:pt>
                <c:pt idx="7">
                  <c:v>54.45326987</c:v>
                </c:pt>
                <c:pt idx="8">
                  <c:v>55.112654990999999</c:v>
                </c:pt>
                <c:pt idx="9">
                  <c:v>53.986975680999997</c:v>
                </c:pt>
                <c:pt idx="10">
                  <c:v>54.546200024000001</c:v>
                </c:pt>
                <c:pt idx="11">
                  <c:v>55.164855963000001</c:v>
                </c:pt>
                <c:pt idx="12">
                  <c:v>54.881818903000003</c:v>
                </c:pt>
                <c:pt idx="13">
                  <c:v>56.376296648</c:v>
                </c:pt>
                <c:pt idx="14">
                  <c:v>55.946034828000002</c:v>
                </c:pt>
                <c:pt idx="15">
                  <c:v>55.628357719999997</c:v>
                </c:pt>
                <c:pt idx="16">
                  <c:v>56.296278051000002</c:v>
                </c:pt>
                <c:pt idx="17">
                  <c:v>56.886827158000003</c:v>
                </c:pt>
                <c:pt idx="18">
                  <c:v>56.169478920000003</c:v>
                </c:pt>
                <c:pt idx="19">
                  <c:v>56.077591169000002</c:v>
                </c:pt>
                <c:pt idx="20">
                  <c:v>56.760957906999998</c:v>
                </c:pt>
                <c:pt idx="21">
                  <c:v>55.245565747999997</c:v>
                </c:pt>
                <c:pt idx="22">
                  <c:v>56.375823904000001</c:v>
                </c:pt>
                <c:pt idx="23">
                  <c:v>57.326958771999998</c:v>
                </c:pt>
                <c:pt idx="24">
                  <c:v>56.035271733999998</c:v>
                </c:pt>
                <c:pt idx="25">
                  <c:v>57.443778622000004</c:v>
                </c:pt>
                <c:pt idx="26">
                  <c:v>56.753552411999998</c:v>
                </c:pt>
                <c:pt idx="27">
                  <c:v>56.712097544999999</c:v>
                </c:pt>
                <c:pt idx="28">
                  <c:v>57.147584911000003</c:v>
                </c:pt>
                <c:pt idx="29">
                  <c:v>57.823504427000003</c:v>
                </c:pt>
                <c:pt idx="30">
                  <c:v>57.176156130000003</c:v>
                </c:pt>
                <c:pt idx="31">
                  <c:v>56.797372860999999</c:v>
                </c:pt>
                <c:pt idx="32">
                  <c:v>57.562276371000003</c:v>
                </c:pt>
                <c:pt idx="33">
                  <c:v>56.105873860000003</c:v>
                </c:pt>
                <c:pt idx="34">
                  <c:v>57.175986576</c:v>
                </c:pt>
                <c:pt idx="35">
                  <c:v>58.204206618999997</c:v>
                </c:pt>
                <c:pt idx="36">
                  <c:v>57.272625923</c:v>
                </c:pt>
                <c:pt idx="37">
                  <c:v>58.718355817999999</c:v>
                </c:pt>
                <c:pt idx="38">
                  <c:v>58.017946473999999</c:v>
                </c:pt>
                <c:pt idx="39">
                  <c:v>57.976209736000001</c:v>
                </c:pt>
                <c:pt idx="40">
                  <c:v>58.425478484000003</c:v>
                </c:pt>
                <c:pt idx="41">
                  <c:v>59.111968093999998</c:v>
                </c:pt>
                <c:pt idx="42">
                  <c:v>58.440163763999998</c:v>
                </c:pt>
                <c:pt idx="43">
                  <c:v>58.049191723</c:v>
                </c:pt>
                <c:pt idx="44">
                  <c:v>58.830882256999999</c:v>
                </c:pt>
                <c:pt idx="45">
                  <c:v>57.351368473999997</c:v>
                </c:pt>
                <c:pt idx="46">
                  <c:v>58.444311269000004</c:v>
                </c:pt>
                <c:pt idx="47">
                  <c:v>59.493198053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D63-4A3A-AC63-E286889607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500297824"/>
        <c:axId val="-1500325568"/>
      </c:areaChart>
      <c:scatterChart>
        <c:scatterStyle val="lineMarker"/>
        <c:varyColors val="0"/>
        <c:ser>
          <c:idx val="0"/>
          <c:order val="2"/>
          <c:tx>
            <c:strRef>
              <c:f>'3'!$C$79</c:f>
              <c:strCache>
                <c:ptCount val="1"/>
                <c:pt idx="0">
                  <c:v>forecast</c:v>
                </c:pt>
              </c:strCache>
            </c:strRef>
          </c:tx>
          <c:spPr>
            <a:ln w="9525" cap="flat">
              <a:solidFill>
                <a:schemeClr val="bg1">
                  <a:lumMod val="65000"/>
                </a:schemeClr>
              </a:solidFill>
              <a:prstDash val="lgDash"/>
            </a:ln>
          </c:spPr>
          <c:marker>
            <c:symbol val="none"/>
          </c:marker>
          <c:xVal>
            <c:numRef>
              <c:f>'3'!$B$80:$B$81</c:f>
              <c:numCache>
                <c:formatCode>0</c:formatCode>
                <c:ptCount val="2"/>
                <c:pt idx="0">
                  <c:v>28.5</c:v>
                </c:pt>
                <c:pt idx="1">
                  <c:v>28.5</c:v>
                </c:pt>
              </c:numCache>
            </c:numRef>
          </c:xVal>
          <c:yVal>
            <c:numRef>
              <c:f>'3'!$C$80:$C$81</c:f>
              <c:numCache>
                <c:formatCode>General</c:formatCode>
                <c:ptCount val="2"/>
                <c:pt idx="0">
                  <c:v>0</c:v>
                </c:pt>
                <c:pt idx="1">
                  <c:v>1.2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6D63-4A3A-AC63-E286889607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501322512"/>
        <c:axId val="-1501330128"/>
      </c:scatterChart>
      <c:dateAx>
        <c:axId val="-1500297824"/>
        <c:scaling>
          <c:orientation val="minMax"/>
        </c:scaling>
        <c:delete val="0"/>
        <c:axPos val="b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yyyy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-1500325568"/>
        <c:crosses val="autoZero"/>
        <c:auto val="0"/>
        <c:lblOffset val="100"/>
        <c:baseTimeUnit val="months"/>
        <c:majorUnit val="12"/>
        <c:majorTimeUnit val="months"/>
        <c:minorUnit val="1"/>
        <c:minorTimeUnit val="months"/>
      </c:dateAx>
      <c:valAx>
        <c:axId val="-1500325568"/>
        <c:scaling>
          <c:orientation val="minMax"/>
          <c:min val="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/>
            </a:pPr>
            <a:endParaRPr lang="en-US"/>
          </a:p>
        </c:txPr>
        <c:crossAx val="-1500297824"/>
        <c:crosses val="autoZero"/>
        <c:crossBetween val="midCat"/>
      </c:valAx>
      <c:valAx>
        <c:axId val="-1501330128"/>
        <c:scaling>
          <c:orientation val="minMax"/>
          <c:max val="1"/>
        </c:scaling>
        <c:delete val="0"/>
        <c:axPos val="r"/>
        <c:numFmt formatCode="General" sourceLinked="1"/>
        <c:majorTickMark val="out"/>
        <c:minorTickMark val="none"/>
        <c:tickLblPos val="none"/>
        <c:spPr>
          <a:ln>
            <a:noFill/>
          </a:ln>
        </c:spPr>
        <c:crossAx val="-1501322512"/>
        <c:crosses val="max"/>
        <c:crossBetween val="midCat"/>
      </c:valAx>
      <c:valAx>
        <c:axId val="-1501322512"/>
        <c:scaling>
          <c:orientation val="minMax"/>
          <c:max val="48"/>
          <c:min val="0"/>
        </c:scaling>
        <c:delete val="0"/>
        <c:axPos val="t"/>
        <c:numFmt formatCode="0" sourceLinked="1"/>
        <c:majorTickMark val="none"/>
        <c:minorTickMark val="none"/>
        <c:tickLblPos val="none"/>
        <c:spPr>
          <a:ln>
            <a:noFill/>
          </a:ln>
        </c:spPr>
        <c:crossAx val="-1501330128"/>
        <c:crosses val="max"/>
        <c:crossBetween val="midCat"/>
      </c:valAx>
      <c:spPr>
        <a:ln>
          <a:solidFill>
            <a:schemeClr val="bg1">
              <a:lumMod val="85000"/>
            </a:schemeClr>
          </a:solidFill>
        </a:ln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>
          <a:latin typeface="Arial" pitchFamily="34" charset="0"/>
          <a:cs typeface="Arial" pitchFamily="34" charset="0"/>
        </a:defRPr>
      </a:pPr>
      <a:endParaRPr lang="en-US"/>
    </a:p>
  </c:txPr>
  <c:printSettings>
    <c:headerFooter/>
    <c:pageMargins b="0.75000000000000988" l="0.70000000000000062" r="0.70000000000000062" t="0.75000000000000988" header="0.30000000000000032" footer="0.30000000000000032"/>
    <c:pageSetup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326771653543307"/>
          <c:y val="0.14321428571428574"/>
          <c:w val="0.78747302420530763"/>
          <c:h val="0.70917354080739903"/>
        </c:manualLayout>
      </c:layout>
      <c:lineChart>
        <c:grouping val="standard"/>
        <c:varyColors val="0"/>
        <c:ser>
          <c:idx val="0"/>
          <c:order val="0"/>
          <c:tx>
            <c:v>monthly history</c:v>
          </c:tx>
          <c:spPr>
            <a:ln w="28575" cap="rnd">
              <a:solidFill>
                <a:schemeClr val="accent1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'26'!$A$36:$A$83</c:f>
              <c:numCache>
                <c:formatCode>General</c:formatCode>
                <c:ptCount val="48"/>
                <c:pt idx="0">
                  <c:v>2022</c:v>
                </c:pt>
                <c:pt idx="1">
                  <c:v>2022</c:v>
                </c:pt>
                <c:pt idx="2">
                  <c:v>2022</c:v>
                </c:pt>
                <c:pt idx="3">
                  <c:v>2022</c:v>
                </c:pt>
                <c:pt idx="4">
                  <c:v>2022</c:v>
                </c:pt>
                <c:pt idx="5">
                  <c:v>2022</c:v>
                </c:pt>
                <c:pt idx="6">
                  <c:v>2022</c:v>
                </c:pt>
                <c:pt idx="7">
                  <c:v>2022</c:v>
                </c:pt>
                <c:pt idx="8">
                  <c:v>2022</c:v>
                </c:pt>
                <c:pt idx="9">
                  <c:v>2022</c:v>
                </c:pt>
                <c:pt idx="10">
                  <c:v>2022</c:v>
                </c:pt>
                <c:pt idx="11">
                  <c:v>2022</c:v>
                </c:pt>
                <c:pt idx="12">
                  <c:v>2023</c:v>
                </c:pt>
                <c:pt idx="13">
                  <c:v>2023</c:v>
                </c:pt>
                <c:pt idx="14">
                  <c:v>2023</c:v>
                </c:pt>
                <c:pt idx="15">
                  <c:v>2023</c:v>
                </c:pt>
                <c:pt idx="16">
                  <c:v>2023</c:v>
                </c:pt>
                <c:pt idx="17">
                  <c:v>2023</c:v>
                </c:pt>
                <c:pt idx="18">
                  <c:v>2023</c:v>
                </c:pt>
                <c:pt idx="19">
                  <c:v>2023</c:v>
                </c:pt>
                <c:pt idx="20">
                  <c:v>2023</c:v>
                </c:pt>
                <c:pt idx="21">
                  <c:v>2023</c:v>
                </c:pt>
                <c:pt idx="22">
                  <c:v>2023</c:v>
                </c:pt>
                <c:pt idx="23">
                  <c:v>2023</c:v>
                </c:pt>
                <c:pt idx="24">
                  <c:v>2024</c:v>
                </c:pt>
                <c:pt idx="25">
                  <c:v>2024</c:v>
                </c:pt>
                <c:pt idx="26">
                  <c:v>2024</c:v>
                </c:pt>
                <c:pt idx="27">
                  <c:v>2024</c:v>
                </c:pt>
                <c:pt idx="28">
                  <c:v>2024</c:v>
                </c:pt>
                <c:pt idx="29">
                  <c:v>2024</c:v>
                </c:pt>
                <c:pt idx="30">
                  <c:v>2024</c:v>
                </c:pt>
                <c:pt idx="31">
                  <c:v>2024</c:v>
                </c:pt>
                <c:pt idx="32">
                  <c:v>2024</c:v>
                </c:pt>
                <c:pt idx="33">
                  <c:v>2024</c:v>
                </c:pt>
                <c:pt idx="34">
                  <c:v>2024</c:v>
                </c:pt>
                <c:pt idx="35">
                  <c:v>2024</c:v>
                </c:pt>
                <c:pt idx="36">
                  <c:v>2025</c:v>
                </c:pt>
                <c:pt idx="37">
                  <c:v>2025</c:v>
                </c:pt>
                <c:pt idx="38">
                  <c:v>2025</c:v>
                </c:pt>
                <c:pt idx="39">
                  <c:v>2025</c:v>
                </c:pt>
                <c:pt idx="40">
                  <c:v>2025</c:v>
                </c:pt>
                <c:pt idx="41">
                  <c:v>2025</c:v>
                </c:pt>
                <c:pt idx="42">
                  <c:v>2025</c:v>
                </c:pt>
                <c:pt idx="43">
                  <c:v>2025</c:v>
                </c:pt>
                <c:pt idx="44">
                  <c:v>2025</c:v>
                </c:pt>
                <c:pt idx="45">
                  <c:v>2025</c:v>
                </c:pt>
                <c:pt idx="46">
                  <c:v>2025</c:v>
                </c:pt>
                <c:pt idx="47">
                  <c:v>2025</c:v>
                </c:pt>
              </c:numCache>
            </c:numRef>
          </c:cat>
          <c:val>
            <c:numRef>
              <c:f>'26'!$C$36:$C$83</c:f>
              <c:numCache>
                <c:formatCode>0.00</c:formatCode>
                <c:ptCount val="48"/>
                <c:pt idx="0">
                  <c:v>115.91280645000001</c:v>
                </c:pt>
                <c:pt idx="1">
                  <c:v>109.255</c:v>
                </c:pt>
                <c:pt idx="2">
                  <c:v>89.695580645000007</c:v>
                </c:pt>
                <c:pt idx="3">
                  <c:v>78.679466667</c:v>
                </c:pt>
                <c:pt idx="4">
                  <c:v>72.303193547999996</c:v>
                </c:pt>
                <c:pt idx="5">
                  <c:v>77.226066666999998</c:v>
                </c:pt>
                <c:pt idx="6">
                  <c:v>83.316903225999994</c:v>
                </c:pt>
                <c:pt idx="7">
                  <c:v>82.559096773999997</c:v>
                </c:pt>
                <c:pt idx="8">
                  <c:v>76.266033332999996</c:v>
                </c:pt>
                <c:pt idx="9">
                  <c:v>76.248548387</c:v>
                </c:pt>
                <c:pt idx="10">
                  <c:v>92.231733332999994</c:v>
                </c:pt>
                <c:pt idx="11">
                  <c:v>108.89893548000001</c:v>
                </c:pt>
                <c:pt idx="12">
                  <c:v>106.58602713000001</c:v>
                </c:pt>
                <c:pt idx="13">
                  <c:v>105.36616592999999</c:v>
                </c:pt>
                <c:pt idx="14">
                  <c:v>97.251683322999995</c:v>
                </c:pt>
                <c:pt idx="15">
                  <c:v>80.737469500000003</c:v>
                </c:pt>
                <c:pt idx="16">
                  <c:v>74.706447483999995</c:v>
                </c:pt>
                <c:pt idx="17">
                  <c:v>78.788190099999994</c:v>
                </c:pt>
                <c:pt idx="18">
                  <c:v>86.037800097000002</c:v>
                </c:pt>
                <c:pt idx="19">
                  <c:v>86.270775677000003</c:v>
                </c:pt>
                <c:pt idx="20">
                  <c:v>79.144223199999999</c:v>
                </c:pt>
                <c:pt idx="21">
                  <c:v>78.683093516</c:v>
                </c:pt>
                <c:pt idx="22">
                  <c:v>94.138570267000006</c:v>
                </c:pt>
                <c:pt idx="23">
                  <c:v>102.26214184</c:v>
                </c:pt>
                <c:pt idx="24">
                  <c:v>119.29423616</c:v>
                </c:pt>
                <c:pt idx="25">
                  <c:v>102.43326024</c:v>
                </c:pt>
                <c:pt idx="26">
                  <c:v>89.396427000000003</c:v>
                </c:pt>
                <c:pt idx="27">
                  <c:v>78.748369999999994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85C-4FA1-B98A-95D4C23FAFED}"/>
            </c:ext>
          </c:extLst>
        </c:ser>
        <c:ser>
          <c:idx val="2"/>
          <c:order val="1"/>
          <c:tx>
            <c:v>monthly forecast</c:v>
          </c:tx>
          <c:spPr>
            <a:ln w="28575" cap="rnd">
              <a:solidFill>
                <a:schemeClr val="accent1">
                  <a:lumMod val="40000"/>
                  <a:lumOff val="6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'26'!$A$36:$A$83</c:f>
              <c:numCache>
                <c:formatCode>General</c:formatCode>
                <c:ptCount val="48"/>
                <c:pt idx="0">
                  <c:v>2022</c:v>
                </c:pt>
                <c:pt idx="1">
                  <c:v>2022</c:v>
                </c:pt>
                <c:pt idx="2">
                  <c:v>2022</c:v>
                </c:pt>
                <c:pt idx="3">
                  <c:v>2022</c:v>
                </c:pt>
                <c:pt idx="4">
                  <c:v>2022</c:v>
                </c:pt>
                <c:pt idx="5">
                  <c:v>2022</c:v>
                </c:pt>
                <c:pt idx="6">
                  <c:v>2022</c:v>
                </c:pt>
                <c:pt idx="7">
                  <c:v>2022</c:v>
                </c:pt>
                <c:pt idx="8">
                  <c:v>2022</c:v>
                </c:pt>
                <c:pt idx="9">
                  <c:v>2022</c:v>
                </c:pt>
                <c:pt idx="10">
                  <c:v>2022</c:v>
                </c:pt>
                <c:pt idx="11">
                  <c:v>2022</c:v>
                </c:pt>
                <c:pt idx="12">
                  <c:v>2023</c:v>
                </c:pt>
                <c:pt idx="13">
                  <c:v>2023</c:v>
                </c:pt>
                <c:pt idx="14">
                  <c:v>2023</c:v>
                </c:pt>
                <c:pt idx="15">
                  <c:v>2023</c:v>
                </c:pt>
                <c:pt idx="16">
                  <c:v>2023</c:v>
                </c:pt>
                <c:pt idx="17">
                  <c:v>2023</c:v>
                </c:pt>
                <c:pt idx="18">
                  <c:v>2023</c:v>
                </c:pt>
                <c:pt idx="19">
                  <c:v>2023</c:v>
                </c:pt>
                <c:pt idx="20">
                  <c:v>2023</c:v>
                </c:pt>
                <c:pt idx="21">
                  <c:v>2023</c:v>
                </c:pt>
                <c:pt idx="22">
                  <c:v>2023</c:v>
                </c:pt>
                <c:pt idx="23">
                  <c:v>2023</c:v>
                </c:pt>
                <c:pt idx="24">
                  <c:v>2024</c:v>
                </c:pt>
                <c:pt idx="25">
                  <c:v>2024</c:v>
                </c:pt>
                <c:pt idx="26">
                  <c:v>2024</c:v>
                </c:pt>
                <c:pt idx="27">
                  <c:v>2024</c:v>
                </c:pt>
                <c:pt idx="28">
                  <c:v>2024</c:v>
                </c:pt>
                <c:pt idx="29">
                  <c:v>2024</c:v>
                </c:pt>
                <c:pt idx="30">
                  <c:v>2024</c:v>
                </c:pt>
                <c:pt idx="31">
                  <c:v>2024</c:v>
                </c:pt>
                <c:pt idx="32">
                  <c:v>2024</c:v>
                </c:pt>
                <c:pt idx="33">
                  <c:v>2024</c:v>
                </c:pt>
                <c:pt idx="34">
                  <c:v>2024</c:v>
                </c:pt>
                <c:pt idx="35">
                  <c:v>2024</c:v>
                </c:pt>
                <c:pt idx="36">
                  <c:v>2025</c:v>
                </c:pt>
                <c:pt idx="37">
                  <c:v>2025</c:v>
                </c:pt>
                <c:pt idx="38">
                  <c:v>2025</c:v>
                </c:pt>
                <c:pt idx="39">
                  <c:v>2025</c:v>
                </c:pt>
                <c:pt idx="40">
                  <c:v>2025</c:v>
                </c:pt>
                <c:pt idx="41">
                  <c:v>2025</c:v>
                </c:pt>
                <c:pt idx="42">
                  <c:v>2025</c:v>
                </c:pt>
                <c:pt idx="43">
                  <c:v>2025</c:v>
                </c:pt>
                <c:pt idx="44">
                  <c:v>2025</c:v>
                </c:pt>
                <c:pt idx="45">
                  <c:v>2025</c:v>
                </c:pt>
                <c:pt idx="46">
                  <c:v>2025</c:v>
                </c:pt>
                <c:pt idx="47">
                  <c:v>2025</c:v>
                </c:pt>
              </c:numCache>
            </c:numRef>
          </c:cat>
          <c:val>
            <c:numRef>
              <c:f>'26'!$D$36:$D$83</c:f>
              <c:numCache>
                <c:formatCode>0.00</c:formatCode>
                <c:ptCount val="48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78.748369999999994</c:v>
                </c:pt>
                <c:pt idx="28">
                  <c:v>72.389700000000005</c:v>
                </c:pt>
                <c:pt idx="29">
                  <c:v>78.974369999999993</c:v>
                </c:pt>
                <c:pt idx="30">
                  <c:v>86.455770000000001</c:v>
                </c:pt>
                <c:pt idx="31">
                  <c:v>85.671890000000005</c:v>
                </c:pt>
                <c:pt idx="32">
                  <c:v>79.979780000000005</c:v>
                </c:pt>
                <c:pt idx="33">
                  <c:v>79.703320000000005</c:v>
                </c:pt>
                <c:pt idx="34">
                  <c:v>92.455719999999999</c:v>
                </c:pt>
                <c:pt idx="35">
                  <c:v>106.2431</c:v>
                </c:pt>
                <c:pt idx="36">
                  <c:v>114.342</c:v>
                </c:pt>
                <c:pt idx="37">
                  <c:v>107.0825</c:v>
                </c:pt>
                <c:pt idx="38">
                  <c:v>92.537750000000003</c:v>
                </c:pt>
                <c:pt idx="39">
                  <c:v>78.888279999999995</c:v>
                </c:pt>
                <c:pt idx="40">
                  <c:v>73.881699999999995</c:v>
                </c:pt>
                <c:pt idx="41">
                  <c:v>79.294520000000006</c:v>
                </c:pt>
                <c:pt idx="42">
                  <c:v>85.986609999999999</c:v>
                </c:pt>
                <c:pt idx="43">
                  <c:v>85.837680000000006</c:v>
                </c:pt>
                <c:pt idx="44">
                  <c:v>79.18571</c:v>
                </c:pt>
                <c:pt idx="45">
                  <c:v>79.455520000000007</c:v>
                </c:pt>
                <c:pt idx="46">
                  <c:v>92.290040000000005</c:v>
                </c:pt>
                <c:pt idx="47">
                  <c:v>107.6245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85C-4FA1-B98A-95D4C23FAFED}"/>
            </c:ext>
          </c:extLst>
        </c:ser>
        <c:ser>
          <c:idx val="1"/>
          <c:order val="2"/>
          <c:tx>
            <c:strRef>
              <c:f>'26'!$E$35</c:f>
              <c:strCache>
                <c:ptCount val="1"/>
                <c:pt idx="0">
                  <c:v>annual average</c:v>
                </c:pt>
              </c:strCache>
            </c:strRef>
          </c:tx>
          <c:spPr>
            <a:ln w="28575" cap="rnd">
              <a:solidFill>
                <a:schemeClr val="tx1">
                  <a:alpha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'26'!$A$36:$A$83</c:f>
              <c:numCache>
                <c:formatCode>General</c:formatCode>
                <c:ptCount val="48"/>
                <c:pt idx="0">
                  <c:v>2022</c:v>
                </c:pt>
                <c:pt idx="1">
                  <c:v>2022</c:v>
                </c:pt>
                <c:pt idx="2">
                  <c:v>2022</c:v>
                </c:pt>
                <c:pt idx="3">
                  <c:v>2022</c:v>
                </c:pt>
                <c:pt idx="4">
                  <c:v>2022</c:v>
                </c:pt>
                <c:pt idx="5">
                  <c:v>2022</c:v>
                </c:pt>
                <c:pt idx="6">
                  <c:v>2022</c:v>
                </c:pt>
                <c:pt idx="7">
                  <c:v>2022</c:v>
                </c:pt>
                <c:pt idx="8">
                  <c:v>2022</c:v>
                </c:pt>
                <c:pt idx="9">
                  <c:v>2022</c:v>
                </c:pt>
                <c:pt idx="10">
                  <c:v>2022</c:v>
                </c:pt>
                <c:pt idx="11">
                  <c:v>2022</c:v>
                </c:pt>
                <c:pt idx="12">
                  <c:v>2023</c:v>
                </c:pt>
                <c:pt idx="13">
                  <c:v>2023</c:v>
                </c:pt>
                <c:pt idx="14">
                  <c:v>2023</c:v>
                </c:pt>
                <c:pt idx="15">
                  <c:v>2023</c:v>
                </c:pt>
                <c:pt idx="16">
                  <c:v>2023</c:v>
                </c:pt>
                <c:pt idx="17">
                  <c:v>2023</c:v>
                </c:pt>
                <c:pt idx="18">
                  <c:v>2023</c:v>
                </c:pt>
                <c:pt idx="19">
                  <c:v>2023</c:v>
                </c:pt>
                <c:pt idx="20">
                  <c:v>2023</c:v>
                </c:pt>
                <c:pt idx="21">
                  <c:v>2023</c:v>
                </c:pt>
                <c:pt idx="22">
                  <c:v>2023</c:v>
                </c:pt>
                <c:pt idx="23">
                  <c:v>2023</c:v>
                </c:pt>
                <c:pt idx="24">
                  <c:v>2024</c:v>
                </c:pt>
                <c:pt idx="25">
                  <c:v>2024</c:v>
                </c:pt>
                <c:pt idx="26">
                  <c:v>2024</c:v>
                </c:pt>
                <c:pt idx="27">
                  <c:v>2024</c:v>
                </c:pt>
                <c:pt idx="28">
                  <c:v>2024</c:v>
                </c:pt>
                <c:pt idx="29">
                  <c:v>2024</c:v>
                </c:pt>
                <c:pt idx="30">
                  <c:v>2024</c:v>
                </c:pt>
                <c:pt idx="31">
                  <c:v>2024</c:v>
                </c:pt>
                <c:pt idx="32">
                  <c:v>2024</c:v>
                </c:pt>
                <c:pt idx="33">
                  <c:v>2024</c:v>
                </c:pt>
                <c:pt idx="34">
                  <c:v>2024</c:v>
                </c:pt>
                <c:pt idx="35">
                  <c:v>2024</c:v>
                </c:pt>
                <c:pt idx="36">
                  <c:v>2025</c:v>
                </c:pt>
                <c:pt idx="37">
                  <c:v>2025</c:v>
                </c:pt>
                <c:pt idx="38">
                  <c:v>2025</c:v>
                </c:pt>
                <c:pt idx="39">
                  <c:v>2025</c:v>
                </c:pt>
                <c:pt idx="40">
                  <c:v>2025</c:v>
                </c:pt>
                <c:pt idx="41">
                  <c:v>2025</c:v>
                </c:pt>
                <c:pt idx="42">
                  <c:v>2025</c:v>
                </c:pt>
                <c:pt idx="43">
                  <c:v>2025</c:v>
                </c:pt>
                <c:pt idx="44">
                  <c:v>2025</c:v>
                </c:pt>
                <c:pt idx="45">
                  <c:v>2025</c:v>
                </c:pt>
                <c:pt idx="46">
                  <c:v>2025</c:v>
                </c:pt>
                <c:pt idx="47">
                  <c:v>2025</c:v>
                </c:pt>
              </c:numCache>
            </c:numRef>
          </c:cat>
          <c:val>
            <c:numRef>
              <c:f>'26'!$E$36:$E$83</c:f>
              <c:numCache>
                <c:formatCode>0.00</c:formatCode>
                <c:ptCount val="48"/>
                <c:pt idx="1">
                  <c:v>88.549447042500006</c:v>
                </c:pt>
                <c:pt idx="2">
                  <c:v>88.549447042500006</c:v>
                </c:pt>
                <c:pt idx="3">
                  <c:v>88.549447042500006</c:v>
                </c:pt>
                <c:pt idx="4">
                  <c:v>88.549447042500006</c:v>
                </c:pt>
                <c:pt idx="5">
                  <c:v>88.549447042500006</c:v>
                </c:pt>
                <c:pt idx="6">
                  <c:v>88.549447042500006</c:v>
                </c:pt>
                <c:pt idx="7">
                  <c:v>88.549447042500006</c:v>
                </c:pt>
                <c:pt idx="8">
                  <c:v>88.549447042500006</c:v>
                </c:pt>
                <c:pt idx="9">
                  <c:v>88.549447042500006</c:v>
                </c:pt>
                <c:pt idx="10">
                  <c:v>88.549447042500006</c:v>
                </c:pt>
                <c:pt idx="13">
                  <c:v>89.16438233866667</c:v>
                </c:pt>
                <c:pt idx="14">
                  <c:v>89.16438233866667</c:v>
                </c:pt>
                <c:pt idx="15">
                  <c:v>89.16438233866667</c:v>
                </c:pt>
                <c:pt idx="16">
                  <c:v>89.16438233866667</c:v>
                </c:pt>
                <c:pt idx="17">
                  <c:v>89.16438233866667</c:v>
                </c:pt>
                <c:pt idx="18">
                  <c:v>89.16438233866667</c:v>
                </c:pt>
                <c:pt idx="19">
                  <c:v>89.16438233866667</c:v>
                </c:pt>
                <c:pt idx="20">
                  <c:v>89.16438233866667</c:v>
                </c:pt>
                <c:pt idx="21">
                  <c:v>89.16438233866667</c:v>
                </c:pt>
                <c:pt idx="22">
                  <c:v>89.16438233866667</c:v>
                </c:pt>
                <c:pt idx="25">
                  <c:v>89.312161950000004</c:v>
                </c:pt>
                <c:pt idx="26">
                  <c:v>89.312161950000004</c:v>
                </c:pt>
                <c:pt idx="27">
                  <c:v>89.312161950000004</c:v>
                </c:pt>
                <c:pt idx="28">
                  <c:v>89.312161950000004</c:v>
                </c:pt>
                <c:pt idx="29">
                  <c:v>89.312161950000004</c:v>
                </c:pt>
                <c:pt idx="30">
                  <c:v>89.312161950000004</c:v>
                </c:pt>
                <c:pt idx="31">
                  <c:v>89.312161950000004</c:v>
                </c:pt>
                <c:pt idx="32">
                  <c:v>89.312161950000004</c:v>
                </c:pt>
                <c:pt idx="33">
                  <c:v>89.312161950000004</c:v>
                </c:pt>
                <c:pt idx="34">
                  <c:v>89.312161950000004</c:v>
                </c:pt>
                <c:pt idx="37">
                  <c:v>89.700567499999991</c:v>
                </c:pt>
                <c:pt idx="38">
                  <c:v>89.700567499999991</c:v>
                </c:pt>
                <c:pt idx="39">
                  <c:v>89.700567499999991</c:v>
                </c:pt>
                <c:pt idx="40">
                  <c:v>89.700567499999991</c:v>
                </c:pt>
                <c:pt idx="41">
                  <c:v>89.700567499999991</c:v>
                </c:pt>
                <c:pt idx="42">
                  <c:v>89.700567499999991</c:v>
                </c:pt>
                <c:pt idx="43">
                  <c:v>89.700567499999991</c:v>
                </c:pt>
                <c:pt idx="44">
                  <c:v>89.700567499999991</c:v>
                </c:pt>
                <c:pt idx="45">
                  <c:v>89.700567499999991</c:v>
                </c:pt>
                <c:pt idx="46">
                  <c:v>89.700567499999991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85C-4FA1-B98A-95D4C23FAF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975127424"/>
        <c:axId val="-975129056"/>
      </c:lineChart>
      <c:catAx>
        <c:axId val="-97512742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endParaRPr lang="en-US"/>
          </a:p>
        </c:txPr>
        <c:crossAx val="-975129056"/>
        <c:crosses val="autoZero"/>
        <c:auto val="1"/>
        <c:lblAlgn val="ctr"/>
        <c:lblOffset val="100"/>
        <c:tickLblSkip val="12"/>
        <c:tickMarkSkip val="12"/>
        <c:noMultiLvlLbl val="0"/>
      </c:catAx>
      <c:valAx>
        <c:axId val="-975129056"/>
        <c:scaling>
          <c:orientation val="minMax"/>
          <c:max val="12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endParaRPr lang="en-US"/>
          </a:p>
        </c:txPr>
        <c:crossAx val="-975127424"/>
        <c:crosses val="autoZero"/>
        <c:crossBetween val="midCat"/>
        <c:majorUnit val="10"/>
        <c:minorUnit val="0.5"/>
      </c:valAx>
      <c:spPr>
        <a:noFill/>
        <a:ln>
          <a:solidFill>
            <a:schemeClr val="bg1">
              <a:lumMod val="85000"/>
            </a:schemeClr>
          </a:solidFill>
        </a:ln>
        <a:effectLst/>
      </c:spPr>
    </c:plotArea>
    <c:legend>
      <c:legendPos val="r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endParaRPr lang="en-US"/>
          </a:p>
        </c:txPr>
      </c:legendEntry>
      <c:layout>
        <c:manualLayout>
          <c:xMode val="edge"/>
          <c:yMode val="edge"/>
          <c:x val="0.14021824507744163"/>
          <c:y val="0.56384096985561272"/>
          <c:w val="0.56349591717701952"/>
          <c:h val="0.1493069616297962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solidFill>
            <a:schemeClr val="tx1"/>
          </a:solidFill>
          <a:latin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334682123067955E-2"/>
          <c:y val="0.21747010790317878"/>
          <c:w val="0.85944262175561392"/>
          <c:h val="0.57789734616506261"/>
        </c:manualLayout>
      </c:layout>
      <c:barChart>
        <c:barDir val="col"/>
        <c:grouping val="clustered"/>
        <c:varyColors val="0"/>
        <c:ser>
          <c:idx val="3"/>
          <c:order val="1"/>
          <c:tx>
            <c:v>Deviation from average</c:v>
          </c:tx>
          <c:spPr>
            <a:solidFill>
              <a:schemeClr val="accent3"/>
            </a:solidFill>
          </c:spPr>
          <c:invertIfNegative val="0"/>
          <c:cat>
            <c:numRef>
              <c:f>'27'!$A$29:$A$112</c:f>
              <c:numCache>
                <c:formatCode>mmm\ yyyy</c:formatCode>
                <c:ptCount val="84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  <c:pt idx="58">
                  <c:v>45231</c:v>
                </c:pt>
                <c:pt idx="59">
                  <c:v>45261</c:v>
                </c:pt>
                <c:pt idx="60">
                  <c:v>45292</c:v>
                </c:pt>
                <c:pt idx="61">
                  <c:v>45323</c:v>
                </c:pt>
                <c:pt idx="62">
                  <c:v>45352</c:v>
                </c:pt>
                <c:pt idx="63">
                  <c:v>45383</c:v>
                </c:pt>
                <c:pt idx="64">
                  <c:v>45413</c:v>
                </c:pt>
                <c:pt idx="65">
                  <c:v>45444</c:v>
                </c:pt>
                <c:pt idx="66">
                  <c:v>45474</c:v>
                </c:pt>
                <c:pt idx="67">
                  <c:v>45505</c:v>
                </c:pt>
                <c:pt idx="68">
                  <c:v>45536</c:v>
                </c:pt>
                <c:pt idx="69">
                  <c:v>45566</c:v>
                </c:pt>
                <c:pt idx="70">
                  <c:v>45597</c:v>
                </c:pt>
                <c:pt idx="71">
                  <c:v>45627</c:v>
                </c:pt>
                <c:pt idx="72">
                  <c:v>45658</c:v>
                </c:pt>
                <c:pt idx="73">
                  <c:v>45689</c:v>
                </c:pt>
                <c:pt idx="74">
                  <c:v>45717</c:v>
                </c:pt>
                <c:pt idx="75">
                  <c:v>45748</c:v>
                </c:pt>
                <c:pt idx="76">
                  <c:v>45778</c:v>
                </c:pt>
                <c:pt idx="77">
                  <c:v>45809</c:v>
                </c:pt>
                <c:pt idx="78">
                  <c:v>45839</c:v>
                </c:pt>
                <c:pt idx="79">
                  <c:v>45870</c:v>
                </c:pt>
                <c:pt idx="80">
                  <c:v>45901</c:v>
                </c:pt>
                <c:pt idx="81">
                  <c:v>45931</c:v>
                </c:pt>
                <c:pt idx="82">
                  <c:v>45962</c:v>
                </c:pt>
                <c:pt idx="83">
                  <c:v>45992</c:v>
                </c:pt>
              </c:numCache>
            </c:numRef>
          </c:cat>
          <c:val>
            <c:numRef>
              <c:f>'27'!$G$29:$G$112</c:f>
              <c:numCache>
                <c:formatCode>0.0%</c:formatCode>
                <c:ptCount val="84"/>
                <c:pt idx="0">
                  <c:v>-0.16437000663979351</c:v>
                </c:pt>
                <c:pt idx="1">
                  <c:v>-0.20770618382598671</c:v>
                </c:pt>
                <c:pt idx="2">
                  <c:v>-0.28334716773071777</c:v>
                </c:pt>
                <c:pt idx="3">
                  <c:v>-0.18740170167166692</c:v>
                </c:pt>
                <c:pt idx="4">
                  <c:v>-0.1377056663718238</c:v>
                </c:pt>
                <c:pt idx="5">
                  <c:v>-8.2218038839616758E-2</c:v>
                </c:pt>
                <c:pt idx="6">
                  <c:v>-5.1164679418549186E-2</c:v>
                </c:pt>
                <c:pt idx="7">
                  <c:v>-2.1261519107537707E-2</c:v>
                </c:pt>
                <c:pt idx="8">
                  <c:v>-7.0676529602532456E-3</c:v>
                </c:pt>
                <c:pt idx="9">
                  <c:v>4.0309165395095992E-3</c:v>
                </c:pt>
                <c:pt idx="10">
                  <c:v>-1.4607171254711671E-2</c:v>
                </c:pt>
                <c:pt idx="11">
                  <c:v>-1.121766830518689E-2</c:v>
                </c:pt>
                <c:pt idx="12">
                  <c:v>9.6368447017515679E-2</c:v>
                </c:pt>
                <c:pt idx="13">
                  <c:v>0.15598034867349764</c:v>
                </c:pt>
                <c:pt idx="14">
                  <c:v>0.22741003387753977</c:v>
                </c:pt>
                <c:pt idx="15">
                  <c:v>0.21545378171666463</c:v>
                </c:pt>
                <c:pt idx="16">
                  <c:v>0.17925080630294854</c:v>
                </c:pt>
                <c:pt idx="17">
                  <c:v>0.16854634184475237</c:v>
                </c:pt>
                <c:pt idx="18">
                  <c:v>0.15136696880612766</c:v>
                </c:pt>
                <c:pt idx="19">
                  <c:v>0.1499489084415373</c:v>
                </c:pt>
                <c:pt idx="20">
                  <c:v>0.11647598148245497</c:v>
                </c:pt>
                <c:pt idx="21">
                  <c:v>4.8456508263784448E-2</c:v>
                </c:pt>
                <c:pt idx="22">
                  <c:v>7.3173155057822292E-2</c:v>
                </c:pt>
                <c:pt idx="23">
                  <c:v>3.6151567909995741E-2</c:v>
                </c:pt>
                <c:pt idx="24">
                  <c:v>0.10424366784806161</c:v>
                </c:pt>
                <c:pt idx="25">
                  <c:v>3.2840131761393332E-2</c:v>
                </c:pt>
                <c:pt idx="26">
                  <c:v>8.9428552696231511E-2</c:v>
                </c:pt>
                <c:pt idx="27">
                  <c:v>2.9182650865494209E-2</c:v>
                </c:pt>
                <c:pt idx="28">
                  <c:v>1.4651902058105293E-2</c:v>
                </c:pt>
                <c:pt idx="29">
                  <c:v>-3.5828938954051037E-2</c:v>
                </c:pt>
                <c:pt idx="30">
                  <c:v>-3.7000297215009303E-2</c:v>
                </c:pt>
                <c:pt idx="31">
                  <c:v>-4.7557233221521167E-2</c:v>
                </c:pt>
                <c:pt idx="32">
                  <c:v>-3.8748139708745466E-2</c:v>
                </c:pt>
                <c:pt idx="33">
                  <c:v>-2.1765604215536527E-2</c:v>
                </c:pt>
                <c:pt idx="34">
                  <c:v>-3.5694408391002908E-2</c:v>
                </c:pt>
                <c:pt idx="35">
                  <c:v>-4.4756667988044008E-3</c:v>
                </c:pt>
                <c:pt idx="36">
                  <c:v>-7.1358837672387931E-2</c:v>
                </c:pt>
                <c:pt idx="37">
                  <c:v>-0.13226158689638978</c:v>
                </c:pt>
                <c:pt idx="38">
                  <c:v>-0.15235687567937151</c:v>
                </c:pt>
                <c:pt idx="39">
                  <c:v>-0.16011500806709389</c:v>
                </c:pt>
                <c:pt idx="40">
                  <c:v>-0.1500671526405799</c:v>
                </c:pt>
                <c:pt idx="41">
                  <c:v>-0.1327280697952723</c:v>
                </c:pt>
                <c:pt idx="42">
                  <c:v>-0.1242532831211729</c:v>
                </c:pt>
                <c:pt idx="43">
                  <c:v>-0.11541572935689148</c:v>
                </c:pt>
                <c:pt idx="44">
                  <c:v>-8.5368527244805703E-2</c:v>
                </c:pt>
                <c:pt idx="45">
                  <c:v>-4.738678186255163E-2</c:v>
                </c:pt>
                <c:pt idx="46">
                  <c:v>-4.435405835280215E-2</c:v>
                </c:pt>
                <c:pt idx="47">
                  <c:v>-9.2740403572321051E-2</c:v>
                </c:pt>
                <c:pt idx="48">
                  <c:v>3.5116729446603934E-2</c:v>
                </c:pt>
                <c:pt idx="49">
                  <c:v>0.15114729028748597</c:v>
                </c:pt>
                <c:pt idx="50">
                  <c:v>0.118865456836317</c:v>
                </c:pt>
                <c:pt idx="51">
                  <c:v>0.10288027715660175</c:v>
                </c:pt>
                <c:pt idx="52">
                  <c:v>9.3870110651350647E-2</c:v>
                </c:pt>
                <c:pt idx="53">
                  <c:v>8.2228705744187724E-2</c:v>
                </c:pt>
                <c:pt idx="54">
                  <c:v>6.1051290948604064E-2</c:v>
                </c:pt>
                <c:pt idx="55">
                  <c:v>3.4285573244412948E-2</c:v>
                </c:pt>
                <c:pt idx="56">
                  <c:v>1.4708338431349333E-2</c:v>
                </c:pt>
                <c:pt idx="57">
                  <c:v>1.6664961274793999E-2</c:v>
                </c:pt>
                <c:pt idx="58">
                  <c:v>2.1482482940694325E-2</c:v>
                </c:pt>
                <c:pt idx="59">
                  <c:v>7.2282170766316822E-2</c:v>
                </c:pt>
                <c:pt idx="60">
                  <c:v>9.4658628957243751E-2</c:v>
                </c:pt>
                <c:pt idx="61">
                  <c:v>0.30566516660385568</c:v>
                </c:pt>
                <c:pt idx="62">
                  <c:v>0.38463838931566774</c:v>
                </c:pt>
                <c:pt idx="63">
                  <c:v>0.33137101320843976</c:v>
                </c:pt>
                <c:pt idx="64">
                  <c:v>0.27781069060527908</c:v>
                </c:pt>
                <c:pt idx="65">
                  <c:v>0.23341865116469562</c:v>
                </c:pt>
                <c:pt idx="66">
                  <c:v>0.20054273376421938</c:v>
                </c:pt>
                <c:pt idx="67">
                  <c:v>0.15945548393719133</c:v>
                </c:pt>
                <c:pt idx="68">
                  <c:v>0.12056437712633783</c:v>
                </c:pt>
                <c:pt idx="69">
                  <c:v>0.10096683175607279</c:v>
                </c:pt>
                <c:pt idx="70">
                  <c:v>0.10338871414911743</c:v>
                </c:pt>
                <c:pt idx="71">
                  <c:v>9.2119267337122501E-2</c:v>
                </c:pt>
                <c:pt idx="72">
                  <c:v>0.16842177255497282</c:v>
                </c:pt>
                <c:pt idx="73">
                  <c:v>0.27145933475784512</c:v>
                </c:pt>
                <c:pt idx="74">
                  <c:v>0.32284076346519108</c:v>
                </c:pt>
                <c:pt idx="75">
                  <c:v>0.2934395105528802</c:v>
                </c:pt>
                <c:pt idx="76">
                  <c:v>0.25540793796262728</c:v>
                </c:pt>
                <c:pt idx="77">
                  <c:v>0.20948562321315367</c:v>
                </c:pt>
                <c:pt idx="78">
                  <c:v>0.17292082509571394</c:v>
                </c:pt>
                <c:pt idx="79">
                  <c:v>0.12993051169327052</c:v>
                </c:pt>
                <c:pt idx="80">
                  <c:v>9.9195160893386314E-2</c:v>
                </c:pt>
                <c:pt idx="81">
                  <c:v>8.3384481745287786E-2</c:v>
                </c:pt>
                <c:pt idx="82">
                  <c:v>7.7100500799362814E-2</c:v>
                </c:pt>
                <c:pt idx="83">
                  <c:v>5.6651730823349178E-2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13-40DD-8BA6-8D568097B6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-975109472"/>
        <c:axId val="-975114912"/>
      </c:barChart>
      <c:scatterChart>
        <c:scatterStyle val="lineMarker"/>
        <c:varyColors val="0"/>
        <c:ser>
          <c:idx val="4"/>
          <c:order val="0"/>
          <c:tx>
            <c:strRef>
              <c:f>'27'!$B$121</c:f>
              <c:strCache>
                <c:ptCount val="1"/>
                <c:pt idx="0">
                  <c:v>forecast</c:v>
                </c:pt>
              </c:strCache>
            </c:strRef>
          </c:tx>
          <c:spPr>
            <a:ln w="12700">
              <a:solidFill>
                <a:schemeClr val="tx1"/>
              </a:solidFill>
              <a:prstDash val="sysDash"/>
            </a:ln>
          </c:spPr>
          <c:marker>
            <c:symbol val="none"/>
          </c:marker>
          <c:dPt>
            <c:idx val="1"/>
            <c:bubble3D val="0"/>
            <c:spPr>
              <a:ln w="9525" cap="flat">
                <a:solidFill>
                  <a:schemeClr val="bg1">
                    <a:lumMod val="65000"/>
                  </a:schemeClr>
                </a:solidFill>
                <a:prstDash val="lgDash"/>
              </a:ln>
            </c:spPr>
            <c:extLst>
              <c:ext xmlns:c16="http://schemas.microsoft.com/office/drawing/2014/chart" uri="{C3380CC4-5D6E-409C-BE32-E72D297353CC}">
                <c16:uniqueId val="{00000002-CD13-40DD-8BA6-8D568097B6E7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D13-40DD-8BA6-8D568097B6E7}"/>
                </c:ext>
              </c:extLst>
            </c:dLbl>
            <c:dLbl>
              <c:idx val="1"/>
              <c:layout>
                <c:manualLayout>
                  <c:x val="-1.1267497812773404E-2"/>
                  <c:y val="6.6347047694852737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sz="900" baseline="0"/>
                  </a:pPr>
                  <a:endParaRPr lang="en-US"/>
                </a:p>
              </c:txPr>
              <c:dLblPos val="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1706018518518518"/>
                      <c:h val="0.1435185185185185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2-CD13-40DD-8BA6-8D568097B6E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aseline="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'27'!$A$122:$A$123</c:f>
              <c:numCache>
                <c:formatCode>General</c:formatCode>
                <c:ptCount val="2"/>
                <c:pt idx="0" formatCode="mmm\ yyyy">
                  <c:v>64</c:v>
                </c:pt>
                <c:pt idx="1">
                  <c:v>64</c:v>
                </c:pt>
              </c:numCache>
            </c:numRef>
          </c:xVal>
          <c:yVal>
            <c:numRef>
              <c:f>'27'!$B$122:$B$123</c:f>
              <c:numCache>
                <c:formatCode>0%</c:formatCode>
                <c:ptCount val="2"/>
                <c:pt idx="0">
                  <c:v>-0.5</c:v>
                </c:pt>
                <c:pt idx="1">
                  <c:v>0.5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CD13-40DD-8BA6-8D568097B6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975105664"/>
        <c:axId val="-975108928"/>
      </c:scatterChart>
      <c:catAx>
        <c:axId val="-975109472"/>
        <c:scaling>
          <c:orientation val="minMax"/>
        </c:scaling>
        <c:delete val="1"/>
        <c:axPos val="b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mmm\ yyyy" sourceLinked="1"/>
        <c:majorTickMark val="cross"/>
        <c:minorTickMark val="none"/>
        <c:tickLblPos val="none"/>
        <c:crossAx val="-975114912"/>
        <c:crossesAt val="0"/>
        <c:auto val="0"/>
        <c:lblAlgn val="ctr"/>
        <c:lblOffset val="100"/>
        <c:tickLblSkip val="12"/>
        <c:tickMarkSkip val="12"/>
        <c:noMultiLvlLbl val="0"/>
      </c:catAx>
      <c:valAx>
        <c:axId val="-975114912"/>
        <c:scaling>
          <c:orientation val="minMax"/>
          <c:max val="0.5"/>
          <c:min val="-0.5"/>
        </c:scaling>
        <c:delete val="1"/>
        <c:axPos val="r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0%" sourceLinked="0"/>
        <c:majorTickMark val="out"/>
        <c:minorTickMark val="none"/>
        <c:tickLblPos val="nextTo"/>
        <c:crossAx val="-975109472"/>
        <c:crosses val="max"/>
        <c:crossBetween val="between"/>
        <c:majorUnit val="0.25"/>
      </c:valAx>
      <c:valAx>
        <c:axId val="-975108928"/>
        <c:scaling>
          <c:orientation val="minMax"/>
          <c:max val="0.5"/>
          <c:min val="-0.25"/>
        </c:scaling>
        <c:delete val="0"/>
        <c:axPos val="l"/>
        <c:numFmt formatCode="0%" sourceLinked="1"/>
        <c:majorTickMark val="none"/>
        <c:minorTickMark val="none"/>
        <c:tickLblPos val="nextTo"/>
        <c:spPr>
          <a:ln>
            <a:noFill/>
          </a:ln>
        </c:spPr>
        <c:crossAx val="-975105664"/>
        <c:crosses val="autoZero"/>
        <c:crossBetween val="midCat"/>
        <c:majorUnit val="0.25"/>
      </c:valAx>
      <c:valAx>
        <c:axId val="-975105664"/>
        <c:scaling>
          <c:orientation val="minMax"/>
          <c:max val="84"/>
          <c:min val="0"/>
        </c:scaling>
        <c:delete val="0"/>
        <c:axPos val="t"/>
        <c:numFmt formatCode="mmm\ yyyy" sourceLinked="1"/>
        <c:majorTickMark val="none"/>
        <c:minorTickMark val="none"/>
        <c:tickLblPos val="none"/>
        <c:spPr>
          <a:ln>
            <a:noFill/>
          </a:ln>
        </c:spPr>
        <c:crossAx val="-975108928"/>
        <c:crosses val="max"/>
        <c:crossBetween val="midCat"/>
      </c:valAx>
      <c:spPr>
        <a:noFill/>
        <a:ln w="9525">
          <a:solidFill>
            <a:schemeClr val="bg1">
              <a:lumMod val="85000"/>
            </a:schemeClr>
          </a:solidFill>
        </a:ln>
      </c:spPr>
    </c:plotArea>
    <c:plotVisOnly val="1"/>
    <c:dispBlanksAs val="zero"/>
    <c:showDLblsOverMax val="0"/>
  </c:chart>
  <c:spPr>
    <a:ln>
      <a:noFill/>
    </a:ln>
  </c:spPr>
  <c:txPr>
    <a:bodyPr/>
    <a:lstStyle/>
    <a:p>
      <a:pPr>
        <a:defRPr sz="1000">
          <a:latin typeface="Arial" pitchFamily="34" charset="0"/>
          <a:cs typeface="Arial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 orientation="landscape"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516215292585037E-2"/>
          <c:y val="0.21420713035870512"/>
          <c:w val="0.85497678626716767"/>
          <c:h val="0.66787620297462813"/>
        </c:manualLayout>
      </c:layout>
      <c:areaChart>
        <c:grouping val="stacked"/>
        <c:varyColors val="0"/>
        <c:ser>
          <c:idx val="1"/>
          <c:order val="1"/>
          <c:tx>
            <c:v>normal range (low)</c:v>
          </c:tx>
          <c:spPr>
            <a:noFill/>
            <a:ln>
              <a:noFill/>
            </a:ln>
          </c:spPr>
          <c:cat>
            <c:numRef>
              <c:f>'27'!$A$29:$A$112</c:f>
              <c:numCache>
                <c:formatCode>mmm\ yyyy</c:formatCode>
                <c:ptCount val="84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  <c:pt idx="58">
                  <c:v>45231</c:v>
                </c:pt>
                <c:pt idx="59">
                  <c:v>45261</c:v>
                </c:pt>
                <c:pt idx="60">
                  <c:v>45292</c:v>
                </c:pt>
                <c:pt idx="61">
                  <c:v>45323</c:v>
                </c:pt>
                <c:pt idx="62">
                  <c:v>45352</c:v>
                </c:pt>
                <c:pt idx="63">
                  <c:v>45383</c:v>
                </c:pt>
                <c:pt idx="64">
                  <c:v>45413</c:v>
                </c:pt>
                <c:pt idx="65">
                  <c:v>45444</c:v>
                </c:pt>
                <c:pt idx="66">
                  <c:v>45474</c:v>
                </c:pt>
                <c:pt idx="67">
                  <c:v>45505</c:v>
                </c:pt>
                <c:pt idx="68">
                  <c:v>45536</c:v>
                </c:pt>
                <c:pt idx="69">
                  <c:v>45566</c:v>
                </c:pt>
                <c:pt idx="70">
                  <c:v>45597</c:v>
                </c:pt>
                <c:pt idx="71">
                  <c:v>45627</c:v>
                </c:pt>
                <c:pt idx="72">
                  <c:v>45658</c:v>
                </c:pt>
                <c:pt idx="73">
                  <c:v>45689</c:v>
                </c:pt>
                <c:pt idx="74">
                  <c:v>45717</c:v>
                </c:pt>
                <c:pt idx="75">
                  <c:v>45748</c:v>
                </c:pt>
                <c:pt idx="76">
                  <c:v>45778</c:v>
                </c:pt>
                <c:pt idx="77">
                  <c:v>45809</c:v>
                </c:pt>
                <c:pt idx="78">
                  <c:v>45839</c:v>
                </c:pt>
                <c:pt idx="79">
                  <c:v>45870</c:v>
                </c:pt>
                <c:pt idx="80">
                  <c:v>45901</c:v>
                </c:pt>
                <c:pt idx="81">
                  <c:v>45931</c:v>
                </c:pt>
                <c:pt idx="82">
                  <c:v>45962</c:v>
                </c:pt>
                <c:pt idx="83">
                  <c:v>45992</c:v>
                </c:pt>
              </c:numCache>
            </c:numRef>
          </c:cat>
          <c:val>
            <c:numRef>
              <c:f>'27'!$C$29:$C$112</c:f>
              <c:numCache>
                <c:formatCode>0.0</c:formatCode>
                <c:ptCount val="84"/>
                <c:pt idx="0">
                  <c:v>1993.9960000000001</c:v>
                </c:pt>
                <c:pt idx="1">
                  <c:v>1426.21</c:v>
                </c:pt>
                <c:pt idx="2">
                  <c:v>1184.8900000000001</c:v>
                </c:pt>
                <c:pt idx="3">
                  <c:v>1559.4010000000001</c:v>
                </c:pt>
                <c:pt idx="4">
                  <c:v>2001.915</c:v>
                </c:pt>
                <c:pt idx="5">
                  <c:v>2325.3209999999999</c:v>
                </c:pt>
                <c:pt idx="6">
                  <c:v>2505.1219999999998</c:v>
                </c:pt>
                <c:pt idx="7">
                  <c:v>2709.422</c:v>
                </c:pt>
                <c:pt idx="8">
                  <c:v>3145.643</c:v>
                </c:pt>
                <c:pt idx="9">
                  <c:v>3569.384</c:v>
                </c:pt>
                <c:pt idx="10">
                  <c:v>3501.05</c:v>
                </c:pt>
                <c:pt idx="11">
                  <c:v>2925.38</c:v>
                </c:pt>
                <c:pt idx="12">
                  <c:v>1993.9960000000001</c:v>
                </c:pt>
                <c:pt idx="13">
                  <c:v>1426.21</c:v>
                </c:pt>
                <c:pt idx="14">
                  <c:v>1184.8900000000001</c:v>
                </c:pt>
                <c:pt idx="15">
                  <c:v>1559.4010000000001</c:v>
                </c:pt>
                <c:pt idx="16">
                  <c:v>2001.915</c:v>
                </c:pt>
                <c:pt idx="17">
                  <c:v>2325.3209999999999</c:v>
                </c:pt>
                <c:pt idx="18">
                  <c:v>2505.1219999999998</c:v>
                </c:pt>
                <c:pt idx="19">
                  <c:v>2709.422</c:v>
                </c:pt>
                <c:pt idx="20">
                  <c:v>3145.643</c:v>
                </c:pt>
                <c:pt idx="21">
                  <c:v>3569.384</c:v>
                </c:pt>
                <c:pt idx="22">
                  <c:v>3501.05</c:v>
                </c:pt>
                <c:pt idx="23">
                  <c:v>2925.38</c:v>
                </c:pt>
                <c:pt idx="24">
                  <c:v>1993.9960000000001</c:v>
                </c:pt>
                <c:pt idx="25">
                  <c:v>1426.21</c:v>
                </c:pt>
                <c:pt idx="26">
                  <c:v>1184.8900000000001</c:v>
                </c:pt>
                <c:pt idx="27">
                  <c:v>1559.4010000000001</c:v>
                </c:pt>
                <c:pt idx="28">
                  <c:v>2001.915</c:v>
                </c:pt>
                <c:pt idx="29">
                  <c:v>2325.3209999999999</c:v>
                </c:pt>
                <c:pt idx="30">
                  <c:v>2505.1219999999998</c:v>
                </c:pt>
                <c:pt idx="31">
                  <c:v>2709.422</c:v>
                </c:pt>
                <c:pt idx="32">
                  <c:v>3145.643</c:v>
                </c:pt>
                <c:pt idx="33">
                  <c:v>3569.384</c:v>
                </c:pt>
                <c:pt idx="34">
                  <c:v>3501.05</c:v>
                </c:pt>
                <c:pt idx="35">
                  <c:v>2925.38</c:v>
                </c:pt>
                <c:pt idx="36">
                  <c:v>1993.9960000000001</c:v>
                </c:pt>
                <c:pt idx="37">
                  <c:v>1426.21</c:v>
                </c:pt>
                <c:pt idx="38">
                  <c:v>1184.8900000000001</c:v>
                </c:pt>
                <c:pt idx="39">
                  <c:v>1559.4010000000001</c:v>
                </c:pt>
                <c:pt idx="40">
                  <c:v>2001.915</c:v>
                </c:pt>
                <c:pt idx="41">
                  <c:v>2325.3209999999999</c:v>
                </c:pt>
                <c:pt idx="42">
                  <c:v>2505.1219999999998</c:v>
                </c:pt>
                <c:pt idx="43">
                  <c:v>2709.422</c:v>
                </c:pt>
                <c:pt idx="44">
                  <c:v>3145.643</c:v>
                </c:pt>
                <c:pt idx="45">
                  <c:v>3569.384</c:v>
                </c:pt>
                <c:pt idx="46">
                  <c:v>3501.05</c:v>
                </c:pt>
                <c:pt idx="47">
                  <c:v>2925.38</c:v>
                </c:pt>
                <c:pt idx="48">
                  <c:v>1993.9960000000001</c:v>
                </c:pt>
                <c:pt idx="49">
                  <c:v>1426.21</c:v>
                </c:pt>
                <c:pt idx="50">
                  <c:v>1184.8900000000001</c:v>
                </c:pt>
                <c:pt idx="51">
                  <c:v>1559.4010000000001</c:v>
                </c:pt>
                <c:pt idx="52">
                  <c:v>2001.915</c:v>
                </c:pt>
                <c:pt idx="53">
                  <c:v>2325.3209999999999</c:v>
                </c:pt>
                <c:pt idx="54">
                  <c:v>2505.1219999999998</c:v>
                </c:pt>
                <c:pt idx="55">
                  <c:v>2709.422</c:v>
                </c:pt>
                <c:pt idx="56">
                  <c:v>3145.643</c:v>
                </c:pt>
                <c:pt idx="57">
                  <c:v>3569.384</c:v>
                </c:pt>
                <c:pt idx="58">
                  <c:v>3501.05</c:v>
                </c:pt>
                <c:pt idx="59">
                  <c:v>2925.38</c:v>
                </c:pt>
                <c:pt idx="60">
                  <c:v>1993.9960000000001</c:v>
                </c:pt>
                <c:pt idx="61">
                  <c:v>1426.21</c:v>
                </c:pt>
                <c:pt idx="62">
                  <c:v>1184.8900000000001</c:v>
                </c:pt>
                <c:pt idx="63">
                  <c:v>1559.4010000000001</c:v>
                </c:pt>
                <c:pt idx="64">
                  <c:v>2001.915</c:v>
                </c:pt>
                <c:pt idx="65">
                  <c:v>2325.3209999999999</c:v>
                </c:pt>
                <c:pt idx="66">
                  <c:v>2505.1219999999998</c:v>
                </c:pt>
                <c:pt idx="67">
                  <c:v>2709.422</c:v>
                </c:pt>
                <c:pt idx="68">
                  <c:v>3145.643</c:v>
                </c:pt>
                <c:pt idx="69">
                  <c:v>3569.384</c:v>
                </c:pt>
                <c:pt idx="70">
                  <c:v>3501.05</c:v>
                </c:pt>
                <c:pt idx="71">
                  <c:v>2925.38</c:v>
                </c:pt>
                <c:pt idx="72">
                  <c:v>1993.9960000000001</c:v>
                </c:pt>
                <c:pt idx="73">
                  <c:v>1426.21</c:v>
                </c:pt>
                <c:pt idx="74">
                  <c:v>1184.8900000000001</c:v>
                </c:pt>
                <c:pt idx="75">
                  <c:v>1559.4010000000001</c:v>
                </c:pt>
                <c:pt idx="76">
                  <c:v>2001.915</c:v>
                </c:pt>
                <c:pt idx="77">
                  <c:v>2325.3209999999999</c:v>
                </c:pt>
                <c:pt idx="78">
                  <c:v>2505.1219999999998</c:v>
                </c:pt>
                <c:pt idx="79">
                  <c:v>2709.422</c:v>
                </c:pt>
                <c:pt idx="80">
                  <c:v>3145.643</c:v>
                </c:pt>
                <c:pt idx="81">
                  <c:v>3569.384</c:v>
                </c:pt>
                <c:pt idx="82">
                  <c:v>3501.05</c:v>
                </c:pt>
                <c:pt idx="83">
                  <c:v>2925.38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89-4288-9259-B2E6B9745E39}"/>
            </c:ext>
          </c:extLst>
        </c:ser>
        <c:ser>
          <c:idx val="2"/>
          <c:order val="2"/>
          <c:tx>
            <c:v>normal range</c:v>
          </c:tx>
          <c:spPr>
            <a:solidFill>
              <a:schemeClr val="bg2">
                <a:lumMod val="20000"/>
                <a:lumOff val="80000"/>
                <a:alpha val="80000"/>
              </a:schemeClr>
            </a:solidFill>
          </c:spPr>
          <c:cat>
            <c:numRef>
              <c:f>'27'!$A$29:$A$112</c:f>
              <c:numCache>
                <c:formatCode>mmm\ yyyy</c:formatCode>
                <c:ptCount val="84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  <c:pt idx="58">
                  <c:v>45231</c:v>
                </c:pt>
                <c:pt idx="59">
                  <c:v>45261</c:v>
                </c:pt>
                <c:pt idx="60">
                  <c:v>45292</c:v>
                </c:pt>
                <c:pt idx="61">
                  <c:v>45323</c:v>
                </c:pt>
                <c:pt idx="62">
                  <c:v>45352</c:v>
                </c:pt>
                <c:pt idx="63">
                  <c:v>45383</c:v>
                </c:pt>
                <c:pt idx="64">
                  <c:v>45413</c:v>
                </c:pt>
                <c:pt idx="65">
                  <c:v>45444</c:v>
                </c:pt>
                <c:pt idx="66">
                  <c:v>45474</c:v>
                </c:pt>
                <c:pt idx="67">
                  <c:v>45505</c:v>
                </c:pt>
                <c:pt idx="68">
                  <c:v>45536</c:v>
                </c:pt>
                <c:pt idx="69">
                  <c:v>45566</c:v>
                </c:pt>
                <c:pt idx="70">
                  <c:v>45597</c:v>
                </c:pt>
                <c:pt idx="71">
                  <c:v>45627</c:v>
                </c:pt>
                <c:pt idx="72">
                  <c:v>45658</c:v>
                </c:pt>
                <c:pt idx="73">
                  <c:v>45689</c:v>
                </c:pt>
                <c:pt idx="74">
                  <c:v>45717</c:v>
                </c:pt>
                <c:pt idx="75">
                  <c:v>45748</c:v>
                </c:pt>
                <c:pt idx="76">
                  <c:v>45778</c:v>
                </c:pt>
                <c:pt idx="77">
                  <c:v>45809</c:v>
                </c:pt>
                <c:pt idx="78">
                  <c:v>45839</c:v>
                </c:pt>
                <c:pt idx="79">
                  <c:v>45870</c:v>
                </c:pt>
                <c:pt idx="80">
                  <c:v>45901</c:v>
                </c:pt>
                <c:pt idx="81">
                  <c:v>45931</c:v>
                </c:pt>
                <c:pt idx="82">
                  <c:v>45962</c:v>
                </c:pt>
                <c:pt idx="83">
                  <c:v>45992</c:v>
                </c:pt>
              </c:numCache>
            </c:numRef>
          </c:cat>
          <c:val>
            <c:numRef>
              <c:f>'27'!$E$29:$E$112</c:f>
              <c:numCache>
                <c:formatCode>0.0</c:formatCode>
                <c:ptCount val="84"/>
                <c:pt idx="0">
                  <c:v>640.971</c:v>
                </c:pt>
                <c:pt idx="1">
                  <c:v>654.67299999999977</c:v>
                </c:pt>
                <c:pt idx="2">
                  <c:v>844.46899999999982</c:v>
                </c:pt>
                <c:pt idx="3">
                  <c:v>773.09199999999987</c:v>
                </c:pt>
                <c:pt idx="4">
                  <c:v>775.66899999999987</c:v>
                </c:pt>
                <c:pt idx="5">
                  <c:v>807.77399999999989</c:v>
                </c:pt>
                <c:pt idx="6">
                  <c:v>788.42700000000013</c:v>
                </c:pt>
                <c:pt idx="7">
                  <c:v>812.79399999999987</c:v>
                </c:pt>
                <c:pt idx="8">
                  <c:v>694.19299999999976</c:v>
                </c:pt>
                <c:pt idx="9">
                  <c:v>359.11900000000014</c:v>
                </c:pt>
                <c:pt idx="10">
                  <c:v>430.5659999999998</c:v>
                </c:pt>
                <c:pt idx="11">
                  <c:v>532.10100000000011</c:v>
                </c:pt>
                <c:pt idx="12">
                  <c:v>640.971</c:v>
                </c:pt>
                <c:pt idx="13">
                  <c:v>654.67299999999977</c:v>
                </c:pt>
                <c:pt idx="14">
                  <c:v>844.46899999999982</c:v>
                </c:pt>
                <c:pt idx="15">
                  <c:v>773.09199999999987</c:v>
                </c:pt>
                <c:pt idx="16">
                  <c:v>775.66899999999987</c:v>
                </c:pt>
                <c:pt idx="17">
                  <c:v>807.77399999999989</c:v>
                </c:pt>
                <c:pt idx="18">
                  <c:v>788.42700000000013</c:v>
                </c:pt>
                <c:pt idx="19">
                  <c:v>812.79399999999987</c:v>
                </c:pt>
                <c:pt idx="20">
                  <c:v>694.19299999999976</c:v>
                </c:pt>
                <c:pt idx="21">
                  <c:v>359.11900000000014</c:v>
                </c:pt>
                <c:pt idx="22">
                  <c:v>430.5659999999998</c:v>
                </c:pt>
                <c:pt idx="23">
                  <c:v>532.10100000000011</c:v>
                </c:pt>
                <c:pt idx="24">
                  <c:v>640.971</c:v>
                </c:pt>
                <c:pt idx="25">
                  <c:v>654.67299999999977</c:v>
                </c:pt>
                <c:pt idx="26">
                  <c:v>844.46899999999982</c:v>
                </c:pt>
                <c:pt idx="27">
                  <c:v>773.09199999999987</c:v>
                </c:pt>
                <c:pt idx="28">
                  <c:v>775.66899999999987</c:v>
                </c:pt>
                <c:pt idx="29">
                  <c:v>807.77399999999989</c:v>
                </c:pt>
                <c:pt idx="30">
                  <c:v>788.42700000000013</c:v>
                </c:pt>
                <c:pt idx="31">
                  <c:v>812.79399999999987</c:v>
                </c:pt>
                <c:pt idx="32">
                  <c:v>694.19299999999976</c:v>
                </c:pt>
                <c:pt idx="33">
                  <c:v>359.11900000000014</c:v>
                </c:pt>
                <c:pt idx="34">
                  <c:v>430.5659999999998</c:v>
                </c:pt>
                <c:pt idx="35">
                  <c:v>532.10100000000011</c:v>
                </c:pt>
                <c:pt idx="36">
                  <c:v>640.971</c:v>
                </c:pt>
                <c:pt idx="37">
                  <c:v>654.67299999999977</c:v>
                </c:pt>
                <c:pt idx="38">
                  <c:v>844.46899999999982</c:v>
                </c:pt>
                <c:pt idx="39">
                  <c:v>773.09199999999987</c:v>
                </c:pt>
                <c:pt idx="40">
                  <c:v>775.66899999999987</c:v>
                </c:pt>
                <c:pt idx="41">
                  <c:v>807.77399999999989</c:v>
                </c:pt>
                <c:pt idx="42">
                  <c:v>788.42700000000013</c:v>
                </c:pt>
                <c:pt idx="43">
                  <c:v>812.79399999999987</c:v>
                </c:pt>
                <c:pt idx="44">
                  <c:v>694.19299999999976</c:v>
                </c:pt>
                <c:pt idx="45">
                  <c:v>359.11900000000014</c:v>
                </c:pt>
                <c:pt idx="46">
                  <c:v>430.5659999999998</c:v>
                </c:pt>
                <c:pt idx="47">
                  <c:v>532.10100000000011</c:v>
                </c:pt>
                <c:pt idx="48">
                  <c:v>640.971</c:v>
                </c:pt>
                <c:pt idx="49">
                  <c:v>654.67299999999977</c:v>
                </c:pt>
                <c:pt idx="50">
                  <c:v>844.46899999999982</c:v>
                </c:pt>
                <c:pt idx="51">
                  <c:v>773.09199999999987</c:v>
                </c:pt>
                <c:pt idx="52">
                  <c:v>775.66899999999987</c:v>
                </c:pt>
                <c:pt idx="53">
                  <c:v>807.77399999999989</c:v>
                </c:pt>
                <c:pt idx="54">
                  <c:v>788.42700000000013</c:v>
                </c:pt>
                <c:pt idx="55">
                  <c:v>812.79399999999987</c:v>
                </c:pt>
                <c:pt idx="56">
                  <c:v>694.19299999999976</c:v>
                </c:pt>
                <c:pt idx="57">
                  <c:v>359.11900000000014</c:v>
                </c:pt>
                <c:pt idx="58">
                  <c:v>430.5659999999998</c:v>
                </c:pt>
                <c:pt idx="59">
                  <c:v>532.10100000000011</c:v>
                </c:pt>
                <c:pt idx="60">
                  <c:v>640.971</c:v>
                </c:pt>
                <c:pt idx="61">
                  <c:v>654.67299999999977</c:v>
                </c:pt>
                <c:pt idx="62">
                  <c:v>844.46899999999982</c:v>
                </c:pt>
                <c:pt idx="63">
                  <c:v>773.09199999999987</c:v>
                </c:pt>
                <c:pt idx="64">
                  <c:v>775.66899999999987</c:v>
                </c:pt>
                <c:pt idx="65">
                  <c:v>807.77399999999989</c:v>
                </c:pt>
                <c:pt idx="66">
                  <c:v>788.42700000000013</c:v>
                </c:pt>
                <c:pt idx="67">
                  <c:v>812.79399999999987</c:v>
                </c:pt>
                <c:pt idx="68">
                  <c:v>694.19299999999976</c:v>
                </c:pt>
                <c:pt idx="69">
                  <c:v>359.11900000000014</c:v>
                </c:pt>
                <c:pt idx="70">
                  <c:v>430.5659999999998</c:v>
                </c:pt>
                <c:pt idx="71">
                  <c:v>532.10100000000011</c:v>
                </c:pt>
                <c:pt idx="72">
                  <c:v>640.971</c:v>
                </c:pt>
                <c:pt idx="73">
                  <c:v>654.67299999999977</c:v>
                </c:pt>
                <c:pt idx="74">
                  <c:v>844.46899999999982</c:v>
                </c:pt>
                <c:pt idx="75">
                  <c:v>773.09199999999987</c:v>
                </c:pt>
                <c:pt idx="76">
                  <c:v>775.66899999999987</c:v>
                </c:pt>
                <c:pt idx="77">
                  <c:v>807.77399999999989</c:v>
                </c:pt>
                <c:pt idx="78">
                  <c:v>788.42700000000013</c:v>
                </c:pt>
                <c:pt idx="79">
                  <c:v>812.79399999999987</c:v>
                </c:pt>
                <c:pt idx="80">
                  <c:v>694.19299999999976</c:v>
                </c:pt>
                <c:pt idx="81">
                  <c:v>359.11900000000014</c:v>
                </c:pt>
                <c:pt idx="82">
                  <c:v>430.5659999999998</c:v>
                </c:pt>
                <c:pt idx="83">
                  <c:v>532.10100000000011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89-4288-9259-B2E6B9745E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975119264"/>
        <c:axId val="-975129600"/>
      </c:areaChart>
      <c:lineChart>
        <c:grouping val="standard"/>
        <c:varyColors val="0"/>
        <c:ser>
          <c:idx val="0"/>
          <c:order val="0"/>
          <c:tx>
            <c:v>storage level</c:v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'27'!$A$29:$A$112</c:f>
              <c:numCache>
                <c:formatCode>mmm\ yyyy</c:formatCode>
                <c:ptCount val="84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  <c:pt idx="58">
                  <c:v>45231</c:v>
                </c:pt>
                <c:pt idx="59">
                  <c:v>45261</c:v>
                </c:pt>
                <c:pt idx="60">
                  <c:v>45292</c:v>
                </c:pt>
                <c:pt idx="61">
                  <c:v>45323</c:v>
                </c:pt>
                <c:pt idx="62">
                  <c:v>45352</c:v>
                </c:pt>
                <c:pt idx="63">
                  <c:v>45383</c:v>
                </c:pt>
                <c:pt idx="64">
                  <c:v>45413</c:v>
                </c:pt>
                <c:pt idx="65">
                  <c:v>45444</c:v>
                </c:pt>
                <c:pt idx="66">
                  <c:v>45474</c:v>
                </c:pt>
                <c:pt idx="67">
                  <c:v>45505</c:v>
                </c:pt>
                <c:pt idx="68">
                  <c:v>45536</c:v>
                </c:pt>
                <c:pt idx="69">
                  <c:v>45566</c:v>
                </c:pt>
                <c:pt idx="70">
                  <c:v>45597</c:v>
                </c:pt>
                <c:pt idx="71">
                  <c:v>45627</c:v>
                </c:pt>
                <c:pt idx="72">
                  <c:v>45658</c:v>
                </c:pt>
                <c:pt idx="73">
                  <c:v>45689</c:v>
                </c:pt>
                <c:pt idx="74">
                  <c:v>45717</c:v>
                </c:pt>
                <c:pt idx="75">
                  <c:v>45748</c:v>
                </c:pt>
                <c:pt idx="76">
                  <c:v>45778</c:v>
                </c:pt>
                <c:pt idx="77">
                  <c:v>45809</c:v>
                </c:pt>
                <c:pt idx="78">
                  <c:v>45839</c:v>
                </c:pt>
                <c:pt idx="79">
                  <c:v>45870</c:v>
                </c:pt>
                <c:pt idx="80">
                  <c:v>45901</c:v>
                </c:pt>
                <c:pt idx="81">
                  <c:v>45931</c:v>
                </c:pt>
                <c:pt idx="82">
                  <c:v>45962</c:v>
                </c:pt>
                <c:pt idx="83">
                  <c:v>45992</c:v>
                </c:pt>
              </c:numCache>
            </c:numRef>
          </c:cat>
          <c:val>
            <c:numRef>
              <c:f>'27'!$B$29:$B$112</c:f>
              <c:numCache>
                <c:formatCode>0.0</c:formatCode>
                <c:ptCount val="84"/>
                <c:pt idx="0">
                  <c:v>1993.9960000000001</c:v>
                </c:pt>
                <c:pt idx="1">
                  <c:v>1426.21</c:v>
                </c:pt>
                <c:pt idx="2">
                  <c:v>1184.8900000000001</c:v>
                </c:pt>
                <c:pt idx="3">
                  <c:v>1559.4010000000001</c:v>
                </c:pt>
                <c:pt idx="4">
                  <c:v>2031.0309999999999</c:v>
                </c:pt>
                <c:pt idx="5">
                  <c:v>2460.748</c:v>
                </c:pt>
                <c:pt idx="6">
                  <c:v>2714.1959999999999</c:v>
                </c:pt>
                <c:pt idx="7">
                  <c:v>2997.81</c:v>
                </c:pt>
                <c:pt idx="8">
                  <c:v>3414.9389999999999</c:v>
                </c:pt>
                <c:pt idx="9">
                  <c:v>3762.0430000000001</c:v>
                </c:pt>
                <c:pt idx="10">
                  <c:v>3610.029</c:v>
                </c:pt>
                <c:pt idx="11">
                  <c:v>3188.2429999999999</c:v>
                </c:pt>
                <c:pt idx="12">
                  <c:v>2616.1750000000002</c:v>
                </c:pt>
                <c:pt idx="13">
                  <c:v>2080.8829999999998</c:v>
                </c:pt>
                <c:pt idx="14">
                  <c:v>2029.3589999999999</c:v>
                </c:pt>
                <c:pt idx="15">
                  <c:v>2332.4929999999999</c:v>
                </c:pt>
                <c:pt idx="16">
                  <c:v>2777.5839999999998</c:v>
                </c:pt>
                <c:pt idx="17">
                  <c:v>3133.0949999999998</c:v>
                </c:pt>
                <c:pt idx="18">
                  <c:v>3293.549</c:v>
                </c:pt>
                <c:pt idx="19">
                  <c:v>3522.2159999999999</c:v>
                </c:pt>
                <c:pt idx="20">
                  <c:v>3839.8359999999998</c:v>
                </c:pt>
                <c:pt idx="21">
                  <c:v>3928.5030000000002</c:v>
                </c:pt>
                <c:pt idx="22">
                  <c:v>3931.616</c:v>
                </c:pt>
                <c:pt idx="23">
                  <c:v>3340.9810000000002</c:v>
                </c:pt>
                <c:pt idx="24">
                  <c:v>2634.9670000000001</c:v>
                </c:pt>
                <c:pt idx="25">
                  <c:v>1859.2180000000001</c:v>
                </c:pt>
                <c:pt idx="26">
                  <c:v>1801.2249999999999</c:v>
                </c:pt>
                <c:pt idx="27">
                  <c:v>1975.0329999999999</c:v>
                </c:pt>
                <c:pt idx="28">
                  <c:v>2389.8910000000001</c:v>
                </c:pt>
                <c:pt idx="29">
                  <c:v>2585.1260000000002</c:v>
                </c:pt>
                <c:pt idx="30">
                  <c:v>2754.7139999999999</c:v>
                </c:pt>
                <c:pt idx="31">
                  <c:v>2917.268</c:v>
                </c:pt>
                <c:pt idx="32">
                  <c:v>3305.982</c:v>
                </c:pt>
                <c:pt idx="33">
                  <c:v>3665.3850000000002</c:v>
                </c:pt>
                <c:pt idx="34">
                  <c:v>3532.7750000000001</c:v>
                </c:pt>
                <c:pt idx="35">
                  <c:v>3209.982</c:v>
                </c:pt>
                <c:pt idx="36">
                  <c:v>2215.9409999999998</c:v>
                </c:pt>
                <c:pt idx="37">
                  <c:v>1562.018</c:v>
                </c:pt>
                <c:pt idx="38">
                  <c:v>1401.4649999999999</c:v>
                </c:pt>
                <c:pt idx="39">
                  <c:v>1611.7650000000001</c:v>
                </c:pt>
                <c:pt idx="40">
                  <c:v>2001.915</c:v>
                </c:pt>
                <c:pt idx="41">
                  <c:v>2325.3209999999999</c:v>
                </c:pt>
                <c:pt idx="42">
                  <c:v>2505.1219999999998</c:v>
                </c:pt>
                <c:pt idx="43">
                  <c:v>2709.422</c:v>
                </c:pt>
                <c:pt idx="44">
                  <c:v>3145.643</c:v>
                </c:pt>
                <c:pt idx="45">
                  <c:v>3569.384</c:v>
                </c:pt>
                <c:pt idx="46">
                  <c:v>3501.05</c:v>
                </c:pt>
                <c:pt idx="47">
                  <c:v>2925.38</c:v>
                </c:pt>
                <c:pt idx="48">
                  <c:v>2470.0149999999999</c:v>
                </c:pt>
                <c:pt idx="49">
                  <c:v>2072.183</c:v>
                </c:pt>
                <c:pt idx="50">
                  <c:v>1849.895</c:v>
                </c:pt>
                <c:pt idx="51">
                  <c:v>2116.4609999999998</c:v>
                </c:pt>
                <c:pt idx="52">
                  <c:v>2576.48</c:v>
                </c:pt>
                <c:pt idx="53">
                  <c:v>2901.6610000000001</c:v>
                </c:pt>
                <c:pt idx="54">
                  <c:v>3035.1959999999999</c:v>
                </c:pt>
                <c:pt idx="55">
                  <c:v>3167.9470000000001</c:v>
                </c:pt>
                <c:pt idx="56">
                  <c:v>3489.8319999999999</c:v>
                </c:pt>
                <c:pt idx="57">
                  <c:v>3809.3820000000001</c:v>
                </c:pt>
                <c:pt idx="58">
                  <c:v>3742.2449999999999</c:v>
                </c:pt>
                <c:pt idx="59">
                  <c:v>3457.4810000000002</c:v>
                </c:pt>
                <c:pt idx="60">
                  <c:v>2612.0949999999998</c:v>
                </c:pt>
                <c:pt idx="61">
                  <c:v>2350.3310000000001</c:v>
                </c:pt>
                <c:pt idx="62">
                  <c:v>2289.3151429</c:v>
                </c:pt>
                <c:pt idx="63">
                  <c:v>2554.9417143000001</c:v>
                </c:pt>
                <c:pt idx="64">
                  <c:v>3009.73</c:v>
                </c:pt>
                <c:pt idx="65">
                  <c:v>3307.03</c:v>
                </c:pt>
                <c:pt idx="66">
                  <c:v>3434.2190000000001</c:v>
                </c:pt>
                <c:pt idx="67">
                  <c:v>3551.3339999999998</c:v>
                </c:pt>
                <c:pt idx="68">
                  <c:v>3853.8969999999999</c:v>
                </c:pt>
                <c:pt idx="69">
                  <c:v>4125.2560000000003</c:v>
                </c:pt>
                <c:pt idx="70">
                  <c:v>4042.3119999999999</c:v>
                </c:pt>
                <c:pt idx="71">
                  <c:v>3521.444</c:v>
                </c:pt>
                <c:pt idx="72">
                  <c:v>2788.11</c:v>
                </c:pt>
                <c:pt idx="73">
                  <c:v>2288.7570000000001</c:v>
                </c:pt>
                <c:pt idx="74">
                  <c:v>2187.1410000000001</c:v>
                </c:pt>
                <c:pt idx="75">
                  <c:v>2482.15</c:v>
                </c:pt>
                <c:pt idx="76">
                  <c:v>2956.9630000000002</c:v>
                </c:pt>
                <c:pt idx="77">
                  <c:v>3242.8609999999999</c:v>
                </c:pt>
                <c:pt idx="78">
                  <c:v>3355.2049999999999</c:v>
                </c:pt>
                <c:pt idx="79">
                  <c:v>3460.9009999999998</c:v>
                </c:pt>
                <c:pt idx="80">
                  <c:v>3780.4029999999998</c:v>
                </c:pt>
                <c:pt idx="81">
                  <c:v>4059.3760000000002</c:v>
                </c:pt>
                <c:pt idx="82">
                  <c:v>3946.0039999999999</c:v>
                </c:pt>
                <c:pt idx="83">
                  <c:v>3407.0819999999999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E89-4288-9259-B2E6B9745E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75119264"/>
        <c:axId val="-975129600"/>
      </c:lineChart>
      <c:scatterChart>
        <c:scatterStyle val="lineMarker"/>
        <c:varyColors val="0"/>
        <c:ser>
          <c:idx val="3"/>
          <c:order val="3"/>
          <c:tx>
            <c:strRef>
              <c:f>'27'!$B$117</c:f>
              <c:strCache>
                <c:ptCount val="1"/>
                <c:pt idx="0">
                  <c:v>forecast</c:v>
                </c:pt>
              </c:strCache>
            </c:strRef>
          </c:tx>
          <c:spPr>
            <a:ln w="9525" cap="rnd">
              <a:solidFill>
                <a:schemeClr val="bg1">
                  <a:lumMod val="75000"/>
                </a:schemeClr>
              </a:solidFill>
              <a:prstDash val="lgDash"/>
            </a:ln>
          </c:spPr>
          <c:marker>
            <c:symbol val="none"/>
          </c:marker>
          <c:dPt>
            <c:idx val="1"/>
            <c:bubble3D val="0"/>
            <c:spPr>
              <a:ln w="9525" cap="rnd">
                <a:solidFill>
                  <a:schemeClr val="bg1">
                    <a:lumMod val="75000"/>
                  </a:schemeClr>
                </a:solidFill>
                <a:prstDash val="lgDash"/>
                <a:miter lim="800000"/>
              </a:ln>
            </c:spPr>
            <c:extLst>
              <c:ext xmlns:c16="http://schemas.microsoft.com/office/drawing/2014/chart" uri="{C3380CC4-5D6E-409C-BE32-E72D297353CC}">
                <c16:uniqueId val="{00000004-9E89-4288-9259-B2E6B9745E39}"/>
              </c:ext>
            </c:extLst>
          </c:dPt>
          <c:xVal>
            <c:numRef>
              <c:f>'27'!$A$118:$A$119</c:f>
              <c:numCache>
                <c:formatCode>General</c:formatCode>
                <c:ptCount val="2"/>
                <c:pt idx="0">
                  <c:v>64</c:v>
                </c:pt>
                <c:pt idx="1">
                  <c:v>64</c:v>
                </c:pt>
              </c:numCache>
            </c:numRef>
          </c:xVal>
          <c:yVal>
            <c:numRef>
              <c:f>'27'!$B$118:$B$119</c:f>
              <c:numCache>
                <c:formatCode>0</c:formatCode>
                <c:ptCount val="2"/>
                <c:pt idx="0">
                  <c:v>0</c:v>
                </c:pt>
                <c:pt idx="1">
                  <c:v>5000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9E89-4288-9259-B2E6B9745E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975127968"/>
        <c:axId val="-975133952"/>
      </c:scatterChart>
      <c:dateAx>
        <c:axId val="-975119264"/>
        <c:scaling>
          <c:orientation val="minMax"/>
        </c:scaling>
        <c:delete val="0"/>
        <c:axPos val="b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mmm\ yyyy" sourceLinked="1"/>
        <c:majorTickMark val="out"/>
        <c:minorTickMark val="none"/>
        <c:tickLblPos val="nextTo"/>
        <c:spPr>
          <a:ln>
            <a:solidFill>
              <a:schemeClr val="bg2"/>
            </a:solidFill>
          </a:ln>
        </c:spPr>
        <c:crossAx val="-975129600"/>
        <c:crosses val="autoZero"/>
        <c:auto val="0"/>
        <c:lblOffset val="100"/>
        <c:baseTimeUnit val="months"/>
        <c:majorUnit val="12"/>
        <c:minorUnit val="12"/>
      </c:dateAx>
      <c:valAx>
        <c:axId val="-975129600"/>
        <c:scaling>
          <c:orientation val="minMax"/>
          <c:max val="45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 baseline="0"/>
            </a:pPr>
            <a:endParaRPr lang="en-US"/>
          </a:p>
        </c:txPr>
        <c:crossAx val="-975119264"/>
        <c:crosses val="autoZero"/>
        <c:crossBetween val="between"/>
        <c:majorUnit val="500"/>
      </c:valAx>
      <c:valAx>
        <c:axId val="-975133952"/>
        <c:scaling>
          <c:orientation val="minMax"/>
          <c:max val="5000"/>
        </c:scaling>
        <c:delete val="0"/>
        <c:axPos val="r"/>
        <c:numFmt formatCode="0" sourceLinked="1"/>
        <c:majorTickMark val="none"/>
        <c:minorTickMark val="none"/>
        <c:tickLblPos val="none"/>
        <c:spPr>
          <a:ln>
            <a:noFill/>
          </a:ln>
        </c:spPr>
        <c:crossAx val="-975127968"/>
        <c:crosses val="max"/>
        <c:crossBetween val="midCat"/>
      </c:valAx>
      <c:valAx>
        <c:axId val="-975127968"/>
        <c:scaling>
          <c:orientation val="minMax"/>
          <c:max val="84"/>
          <c:min val="0"/>
        </c:scaling>
        <c:delete val="0"/>
        <c:axPos val="t"/>
        <c:numFmt formatCode="General" sourceLinked="1"/>
        <c:majorTickMark val="none"/>
        <c:minorTickMark val="none"/>
        <c:tickLblPos val="none"/>
        <c:spPr>
          <a:ln>
            <a:noFill/>
          </a:ln>
        </c:spPr>
        <c:crossAx val="-975133952"/>
        <c:crosses val="max"/>
        <c:crossBetween val="midCat"/>
      </c:valAx>
      <c:spPr>
        <a:ln>
          <a:solidFill>
            <a:schemeClr val="bg1">
              <a:lumMod val="85000"/>
            </a:schemeClr>
          </a:solidFill>
        </a:ln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900" baseline="0">
          <a:latin typeface="Arial" pitchFamily="34" charset="0"/>
          <a:cs typeface="Arial" pitchFamily="34" charset="0"/>
        </a:defRPr>
      </a:pPr>
      <a:endParaRPr lang="en-US"/>
    </a:p>
  </c:txPr>
  <c:printSettings>
    <c:headerFooter/>
    <c:pageMargins b="0.75000000000001465" l="0.70000000000000095" r="0.70000000000000095" t="0.75000000000001465" header="0.30000000000000032" footer="0.30000000000000032"/>
    <c:pageSetup orientation="landscape"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76545640128317E-2"/>
          <c:y val="0.14470191226096737"/>
          <c:w val="0.73481590842811306"/>
          <c:h val="0.71144388201474817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'28'!$B$26</c:f>
              <c:strCache>
                <c:ptCount val="1"/>
                <c:pt idx="0">
                  <c:v>pipeline imports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'28'!$C$25:$G$25</c:f>
              <c:numCache>
                <c:formatCode>General</c:formatCode>
                <c:ptCount val="5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</c:numCache>
            </c:numRef>
          </c:cat>
          <c:val>
            <c:numRef>
              <c:f>'28'!$C$26:$G$26</c:f>
              <c:numCache>
                <c:formatCode>0.0</c:formatCode>
                <c:ptCount val="5"/>
                <c:pt idx="0">
                  <c:v>7.6333041123000003</c:v>
                </c:pt>
                <c:pt idx="1">
                  <c:v>8.2151101397000001</c:v>
                </c:pt>
                <c:pt idx="2">
                  <c:v>7.9827424110000003</c:v>
                </c:pt>
                <c:pt idx="3">
                  <c:v>7.6553294126000004</c:v>
                </c:pt>
                <c:pt idx="4">
                  <c:v>7.4925792629999997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47E-4E0B-A95C-8197A9226DC8}"/>
            </c:ext>
          </c:extLst>
        </c:ser>
        <c:ser>
          <c:idx val="2"/>
          <c:order val="1"/>
          <c:tx>
            <c:strRef>
              <c:f>'28'!$B$27</c:f>
              <c:strCache>
                <c:ptCount val="1"/>
                <c:pt idx="0">
                  <c:v>LNG imports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'28'!$C$25:$G$25</c:f>
              <c:numCache>
                <c:formatCode>General</c:formatCode>
                <c:ptCount val="5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</c:numCache>
            </c:numRef>
          </c:cat>
          <c:val>
            <c:numRef>
              <c:f>'28'!$C$27:$G$27</c:f>
              <c:numCache>
                <c:formatCode>0.0</c:formatCode>
                <c:ptCount val="5"/>
                <c:pt idx="0">
                  <c:v>5.9143504110000002E-2</c:v>
                </c:pt>
                <c:pt idx="1">
                  <c:v>6.9226246574999997E-2</c:v>
                </c:pt>
                <c:pt idx="2">
                  <c:v>4.1751427397000003E-2</c:v>
                </c:pt>
                <c:pt idx="3">
                  <c:v>5.9204872785000001E-2</c:v>
                </c:pt>
                <c:pt idx="4">
                  <c:v>5.9178082191999999E-2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47E-4E0B-A95C-8197A9226DC8}"/>
            </c:ext>
          </c:extLst>
        </c:ser>
        <c:ser>
          <c:idx val="3"/>
          <c:order val="2"/>
          <c:tx>
            <c:strRef>
              <c:f>'28'!$B$28</c:f>
              <c:strCache>
                <c:ptCount val="1"/>
                <c:pt idx="0">
                  <c:v>pipeline exports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'28'!$C$25:$G$25</c:f>
              <c:numCache>
                <c:formatCode>General</c:formatCode>
                <c:ptCount val="5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</c:numCache>
            </c:numRef>
          </c:cat>
          <c:val>
            <c:numRef>
              <c:f>'28'!$C$28:$G$28</c:f>
              <c:numCache>
                <c:formatCode>0.0</c:formatCode>
                <c:ptCount val="5"/>
                <c:pt idx="0">
                  <c:v>-8.4706597452000008</c:v>
                </c:pt>
                <c:pt idx="1">
                  <c:v>-8.3239966492999997</c:v>
                </c:pt>
                <c:pt idx="2">
                  <c:v>-8.9524694658000001</c:v>
                </c:pt>
                <c:pt idx="3">
                  <c:v>-9.4599157567999992</c:v>
                </c:pt>
                <c:pt idx="4">
                  <c:v>-9.6458268383999997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47E-4E0B-A95C-8197A9226DC8}"/>
            </c:ext>
          </c:extLst>
        </c:ser>
        <c:ser>
          <c:idx val="4"/>
          <c:order val="3"/>
          <c:tx>
            <c:strRef>
              <c:f>'28'!$B$29</c:f>
              <c:strCache>
                <c:ptCount val="1"/>
                <c:pt idx="0">
                  <c:v>LNG exports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val>
            <c:numRef>
              <c:f>'28'!$C$29:$G$29</c:f>
              <c:numCache>
                <c:formatCode>0.0</c:formatCode>
                <c:ptCount val="5"/>
                <c:pt idx="0">
                  <c:v>-9.7556656766999996</c:v>
                </c:pt>
                <c:pt idx="1">
                  <c:v>-10.590803704000001</c:v>
                </c:pt>
                <c:pt idx="2">
                  <c:v>-11.899768292999999</c:v>
                </c:pt>
                <c:pt idx="3">
                  <c:v>-12.10066891</c:v>
                </c:pt>
                <c:pt idx="4">
                  <c:v>-14.296219177999999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47E-4E0B-A95C-8197A9226D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-975105120"/>
        <c:axId val="-975130688"/>
      </c:barChart>
      <c:lineChart>
        <c:grouping val="standard"/>
        <c:varyColors val="0"/>
        <c:ser>
          <c:idx val="0"/>
          <c:order val="4"/>
          <c:tx>
            <c:strRef>
              <c:f>'28'!$B$30</c:f>
              <c:strCache>
                <c:ptCount val="1"/>
                <c:pt idx="0">
                  <c:v>net trade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ash"/>
            <c:size val="5"/>
            <c:spPr>
              <a:solidFill>
                <a:schemeClr val="accent1"/>
              </a:solidFill>
              <a:ln w="38100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5.1462776590012339E-2"/>
                  <c:y val="0.184878494397645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547374458987316E-2"/>
                      <c:h val="9.9979627803198093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4-A47E-4E0B-A95C-8197A9226DC8}"/>
                </c:ext>
              </c:extLst>
            </c:dLbl>
            <c:dLbl>
              <c:idx val="1"/>
              <c:layout>
                <c:manualLayout>
                  <c:x val="-4.2525160348333944E-2"/>
                  <c:y val="0.182515319568626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2935982339955843E-2"/>
                      <c:h val="9.1766075441801792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A47E-4E0B-A95C-8197A9226DC8}"/>
                </c:ext>
              </c:extLst>
            </c:dLbl>
            <c:dLbl>
              <c:idx val="2"/>
              <c:layout>
                <c:manualLayout>
                  <c:x val="-3.5998505153743199E-2"/>
                  <c:y val="0.19744312761726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47E-4E0B-A95C-8197A9226DC8}"/>
                </c:ext>
              </c:extLst>
            </c:dLbl>
            <c:dLbl>
              <c:idx val="3"/>
              <c:layout>
                <c:manualLayout>
                  <c:x val="-3.8206010672507076E-2"/>
                  <c:y val="0.189229575255865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47E-4E0B-A95C-8197A9226DC8}"/>
                </c:ext>
              </c:extLst>
            </c:dLbl>
            <c:dLbl>
              <c:idx val="4"/>
              <c:layout>
                <c:manualLayout>
                  <c:x val="-4.0520762719229712E-2"/>
                  <c:y val="0.168972497534317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47E-4E0B-A95C-8197A9226DC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l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'28'!$C$30:$G$30</c:f>
              <c:numCache>
                <c:formatCode>0.0</c:formatCode>
                <c:ptCount val="5"/>
                <c:pt idx="0">
                  <c:v>-10.53387780549</c:v>
                </c:pt>
                <c:pt idx="1">
                  <c:v>-10.630463967024999</c:v>
                </c:pt>
                <c:pt idx="2">
                  <c:v>-12.827743920403</c:v>
                </c:pt>
                <c:pt idx="3">
                  <c:v>-13.846050381414997</c:v>
                </c:pt>
                <c:pt idx="4">
                  <c:v>-16.390288671207998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A47E-4E0B-A95C-8197A9226D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75105120"/>
        <c:axId val="-975130688"/>
      </c:lineChart>
      <c:scatterChart>
        <c:scatterStyle val="lineMarker"/>
        <c:varyColors val="0"/>
        <c:ser>
          <c:idx val="5"/>
          <c:order val="5"/>
          <c:tx>
            <c:strRef>
              <c:f>'28'!$C$42</c:f>
              <c:strCache>
                <c:ptCount val="1"/>
                <c:pt idx="0">
                  <c:v>Forecast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6"/>
                </a:solidFill>
                <a:ln w="9525">
                  <a:solidFill>
                    <a:schemeClr val="accent6"/>
                  </a:solidFill>
                </a:ln>
                <a:effectLst/>
              </c:spPr>
            </c:marker>
            <c:bubble3D val="0"/>
            <c:spPr>
              <a:ln w="9525" cap="flat">
                <a:solidFill>
                  <a:schemeClr val="bg1">
                    <a:lumMod val="65000"/>
                  </a:schemeClr>
                </a:solidFill>
                <a:prstDash val="lg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B-A47E-4E0B-A95C-8197A9226DC8}"/>
              </c:ext>
            </c:extLst>
          </c:dPt>
          <c:xVal>
            <c:numRef>
              <c:f>'28'!$B$43:$B$44</c:f>
              <c:numCache>
                <c:formatCode>General</c:formatCode>
                <c:ptCount val="2"/>
                <c:pt idx="0">
                  <c:v>3.5</c:v>
                </c:pt>
                <c:pt idx="1">
                  <c:v>3.5</c:v>
                </c:pt>
              </c:numCache>
            </c:numRef>
          </c:xVal>
          <c:yVal>
            <c:numRef>
              <c:f>'28'!$C$43:$C$44</c:f>
              <c:numCache>
                <c:formatCode>0.00</c:formatCode>
                <c:ptCount val="2"/>
                <c:pt idx="0">
                  <c:v>-2</c:v>
                </c:pt>
                <c:pt idx="1">
                  <c:v>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C-A47E-4E0B-A95C-8197A9226D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975122528"/>
        <c:axId val="-975123616"/>
      </c:scatterChart>
      <c:dateAx>
        <c:axId val="-97510512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cross"/>
        <c:minorTickMark val="none"/>
        <c:tickLblPos val="low"/>
        <c:spPr>
          <a:solidFill>
            <a:schemeClr val="bg1"/>
          </a:solidFill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-975130688"/>
        <c:crosses val="autoZero"/>
        <c:auto val="0"/>
        <c:lblOffset val="100"/>
        <c:baseTimeUnit val="days"/>
      </c:dateAx>
      <c:valAx>
        <c:axId val="-9751306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-975105120"/>
        <c:crosses val="autoZero"/>
        <c:crossBetween val="between"/>
      </c:valAx>
      <c:valAx>
        <c:axId val="-975123616"/>
        <c:scaling>
          <c:orientation val="minMax"/>
          <c:max val="0.60000000000000009"/>
          <c:min val="-1.2"/>
        </c:scaling>
        <c:delete val="0"/>
        <c:axPos val="r"/>
        <c:numFmt formatCode="0.00" sourceLinked="1"/>
        <c:majorTickMark val="none"/>
        <c:minorTickMark val="none"/>
        <c:tickLblPos val="none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-975122528"/>
        <c:crosses val="max"/>
        <c:crossBetween val="midCat"/>
      </c:valAx>
      <c:valAx>
        <c:axId val="-9751225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975123616"/>
        <c:crosses val="autoZero"/>
        <c:crossBetween val="midCat"/>
      </c:valAx>
      <c:spPr>
        <a:noFill/>
        <a:ln>
          <a:solidFill>
            <a:schemeClr val="bg1">
              <a:lumMod val="8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 baseline="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landscape"/>
  </c:printSettings>
  <c:userShapes r:id="rId3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814242061248368"/>
          <c:y val="0.17255905511811023"/>
          <c:w val="0.822217181686831"/>
          <c:h val="0.65600549931258589"/>
        </c:manualLayout>
      </c:layout>
      <c:barChart>
        <c:barDir val="col"/>
        <c:grouping val="clustered"/>
        <c:varyColors val="0"/>
        <c:ser>
          <c:idx val="0"/>
          <c:order val="0"/>
          <c:tx>
            <c:v>Growth</c:v>
          </c:tx>
          <c:spPr>
            <a:solidFill>
              <a:schemeClr val="accent3"/>
            </a:solidFill>
          </c:spPr>
          <c:invertIfNegative val="0"/>
          <c:dLbls>
            <c:dLbl>
              <c:idx val="4"/>
              <c:layout>
                <c:manualLayout>
                  <c:x val="1.3569274887866504E-2"/>
                  <c:y val="1.61453077699293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15E-4757-BE44-2CA70053A424}"/>
                </c:ext>
              </c:extLst>
            </c:dLbl>
            <c:dLbl>
              <c:idx val="5"/>
              <c:layout>
                <c:manualLayout>
                  <c:x val="9.046183258577669E-3"/>
                  <c:y val="1.21089808274470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CB2-4E00-83E4-29F876E9E263}"/>
                </c:ext>
              </c:extLst>
            </c:dLbl>
            <c:dLbl>
              <c:idx val="6"/>
              <c:layout>
                <c:manualLayout>
                  <c:x val="1.3569274887866504E-2"/>
                  <c:y val="1.61453077699293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CB2-4E00-83E4-29F876E9E26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aseline="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'29'!$F$29:$F$36</c:f>
              <c:numCache>
                <c:formatCode>General</c:formatCode>
                <c:ptCount val="8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</c:numCache>
            </c:numRef>
          </c:cat>
          <c:val>
            <c:numRef>
              <c:f>'29'!$H$29:$H$36</c:f>
              <c:numCache>
                <c:formatCode>0.0%</c:formatCode>
                <c:ptCount val="8"/>
                <c:pt idx="0">
                  <c:v>-1.382945871024055E-3</c:v>
                </c:pt>
                <c:pt idx="1">
                  <c:v>1.1272824447635443E-2</c:v>
                </c:pt>
                <c:pt idx="2">
                  <c:v>1.0865665022948612E-2</c:v>
                </c:pt>
                <c:pt idx="3">
                  <c:v>3.8170785453724765E-2</c:v>
                </c:pt>
                <c:pt idx="4">
                  <c:v>0.1010974894222525</c:v>
                </c:pt>
                <c:pt idx="5">
                  <c:v>6.2717436872755439E-2</c:v>
                </c:pt>
                <c:pt idx="6">
                  <c:v>-8.8498050139698137E-3</c:v>
                </c:pt>
                <c:pt idx="7">
                  <c:v>1.7673242301917913E-2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CB2-4E00-83E4-29F876E9E2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-975130144"/>
        <c:axId val="-975104576"/>
      </c:barChart>
      <c:scatterChart>
        <c:scatterStyle val="lineMarker"/>
        <c:varyColors val="0"/>
        <c:ser>
          <c:idx val="1"/>
          <c:order val="1"/>
          <c:tx>
            <c:strRef>
              <c:f>'29'!$B$126</c:f>
              <c:strCache>
                <c:ptCount val="1"/>
                <c:pt idx="0">
                  <c:v>forecast</c:v>
                </c:pt>
              </c:strCache>
            </c:strRef>
          </c:tx>
          <c:spPr>
            <a:ln w="9525" cap="flat">
              <a:solidFill>
                <a:schemeClr val="bg1">
                  <a:lumMod val="65000"/>
                </a:schemeClr>
              </a:solidFill>
              <a:prstDash val="lgDash"/>
            </a:ln>
          </c:spPr>
          <c:marker>
            <c:symbol val="none"/>
          </c:marker>
          <c:xVal>
            <c:numRef>
              <c:f>'29'!$A$127:$A$128</c:f>
              <c:numCache>
                <c:formatCode>General</c:formatCode>
                <c:ptCount val="2"/>
                <c:pt idx="0">
                  <c:v>6.5</c:v>
                </c:pt>
                <c:pt idx="1">
                  <c:v>6.5</c:v>
                </c:pt>
              </c:numCache>
            </c:numRef>
          </c:xVal>
          <c:yVal>
            <c:numRef>
              <c:f>'29'!$B$127:$B$128</c:f>
              <c:numCache>
                <c:formatCode>General</c:formatCode>
                <c:ptCount val="2"/>
                <c:pt idx="0">
                  <c:v>0</c:v>
                </c:pt>
                <c:pt idx="1">
                  <c:v>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CCB2-4E00-83E4-29F876E9E2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975107296"/>
        <c:axId val="-975120352"/>
      </c:scatterChart>
      <c:catAx>
        <c:axId val="-975130144"/>
        <c:scaling>
          <c:orientation val="minMax"/>
        </c:scaling>
        <c:delete val="0"/>
        <c:axPos val="b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1"/>
        <c:majorTickMark val="cross"/>
        <c:minorTickMark val="none"/>
        <c:tickLblPos val="low"/>
        <c:spPr>
          <a:ln>
            <a:solidFill>
              <a:schemeClr val="tx1"/>
            </a:solidFill>
          </a:ln>
        </c:spPr>
        <c:txPr>
          <a:bodyPr/>
          <a:lstStyle/>
          <a:p>
            <a:pPr>
              <a:defRPr sz="900" baseline="0"/>
            </a:pPr>
            <a:endParaRPr lang="en-US"/>
          </a:p>
        </c:txPr>
        <c:crossAx val="-975104576"/>
        <c:crosses val="autoZero"/>
        <c:auto val="0"/>
        <c:lblAlgn val="ctr"/>
        <c:lblOffset val="100"/>
        <c:tickLblSkip val="1"/>
        <c:tickMarkSkip val="1"/>
        <c:noMultiLvlLbl val="1"/>
      </c:catAx>
      <c:valAx>
        <c:axId val="-975104576"/>
        <c:scaling>
          <c:orientation val="minMax"/>
          <c:min val="-2.0000000000000004E-2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 baseline="0"/>
            </a:pPr>
            <a:endParaRPr lang="en-US"/>
          </a:p>
        </c:txPr>
        <c:crossAx val="-975130144"/>
        <c:crosses val="autoZero"/>
        <c:crossBetween val="between"/>
        <c:majorUnit val="1.0000000000000002E-2"/>
      </c:valAx>
      <c:valAx>
        <c:axId val="-975120352"/>
        <c:scaling>
          <c:orientation val="minMax"/>
          <c:max val="4"/>
        </c:scaling>
        <c:delete val="0"/>
        <c:axPos val="r"/>
        <c:numFmt formatCode="General" sourceLinked="1"/>
        <c:majorTickMark val="out"/>
        <c:minorTickMark val="none"/>
        <c:tickLblPos val="none"/>
        <c:spPr>
          <a:ln>
            <a:noFill/>
          </a:ln>
        </c:spPr>
        <c:crossAx val="-975107296"/>
        <c:crosses val="max"/>
        <c:crossBetween val="midCat"/>
        <c:majorUnit val="1"/>
      </c:valAx>
      <c:valAx>
        <c:axId val="-97510729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975120352"/>
        <c:crosses val="autoZero"/>
        <c:crossBetween val="midCat"/>
      </c:valAx>
      <c:spPr>
        <a:ln>
          <a:solidFill>
            <a:schemeClr val="bg1">
              <a:lumMod val="85000"/>
            </a:schemeClr>
          </a:solidFill>
        </a:ln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000">
          <a:latin typeface="Arial" pitchFamily="34" charset="0"/>
          <a:cs typeface="Arial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 orientation="landscape"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/>
            </a:pPr>
            <a:r>
              <a:rPr lang="en-US" sz="1000" b="1"/>
              <a:t>U.S. monthly nominal residential electricity price</a:t>
            </a:r>
          </a:p>
          <a:p>
            <a:pPr algn="l">
              <a:defRPr/>
            </a:pPr>
            <a:r>
              <a:rPr lang="en-US" sz="1000" b="0"/>
              <a:t>cents per kilowatthour</a:t>
            </a:r>
          </a:p>
        </c:rich>
      </c:tx>
      <c:layout>
        <c:manualLayout>
          <c:xMode val="edge"/>
          <c:yMode val="edge"/>
          <c:x val="1.8833234422620616E-2"/>
          <c:y val="1.171170455358065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560564210683696"/>
          <c:y val="0.17988320077548328"/>
          <c:w val="0.81269625666148659"/>
          <c:h val="0.65176986580007468"/>
        </c:manualLayout>
      </c:layout>
      <c:lineChart>
        <c:grouping val="standard"/>
        <c:varyColors val="0"/>
        <c:ser>
          <c:idx val="0"/>
          <c:order val="0"/>
          <c:tx>
            <c:v>history</c:v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'29'!$A$28:$A$123</c:f>
              <c:numCache>
                <c:formatCode>mmm\ yyyy</c:formatCode>
                <c:ptCount val="96"/>
                <c:pt idx="0">
                  <c:v>43101</c:v>
                </c:pt>
                <c:pt idx="1">
                  <c:v>43132</c:v>
                </c:pt>
                <c:pt idx="2">
                  <c:v>43160</c:v>
                </c:pt>
                <c:pt idx="3">
                  <c:v>43191</c:v>
                </c:pt>
                <c:pt idx="4">
                  <c:v>43221</c:v>
                </c:pt>
                <c:pt idx="5">
                  <c:v>43252</c:v>
                </c:pt>
                <c:pt idx="6">
                  <c:v>43282</c:v>
                </c:pt>
                <c:pt idx="7">
                  <c:v>43313</c:v>
                </c:pt>
                <c:pt idx="8">
                  <c:v>43344</c:v>
                </c:pt>
                <c:pt idx="9">
                  <c:v>43374</c:v>
                </c:pt>
                <c:pt idx="10">
                  <c:v>43405</c:v>
                </c:pt>
                <c:pt idx="11">
                  <c:v>43435</c:v>
                </c:pt>
                <c:pt idx="12">
                  <c:v>43466</c:v>
                </c:pt>
                <c:pt idx="13">
                  <c:v>43497</c:v>
                </c:pt>
                <c:pt idx="14">
                  <c:v>43525</c:v>
                </c:pt>
                <c:pt idx="15">
                  <c:v>43556</c:v>
                </c:pt>
                <c:pt idx="16">
                  <c:v>43586</c:v>
                </c:pt>
                <c:pt idx="17">
                  <c:v>43617</c:v>
                </c:pt>
                <c:pt idx="18">
                  <c:v>43647</c:v>
                </c:pt>
                <c:pt idx="19">
                  <c:v>43678</c:v>
                </c:pt>
                <c:pt idx="20">
                  <c:v>43709</c:v>
                </c:pt>
                <c:pt idx="21">
                  <c:v>43739</c:v>
                </c:pt>
                <c:pt idx="22">
                  <c:v>43770</c:v>
                </c:pt>
                <c:pt idx="23">
                  <c:v>43800</c:v>
                </c:pt>
                <c:pt idx="24">
                  <c:v>43831</c:v>
                </c:pt>
                <c:pt idx="25">
                  <c:v>43862</c:v>
                </c:pt>
                <c:pt idx="26">
                  <c:v>43891</c:v>
                </c:pt>
                <c:pt idx="27">
                  <c:v>43922</c:v>
                </c:pt>
                <c:pt idx="28">
                  <c:v>43952</c:v>
                </c:pt>
                <c:pt idx="29">
                  <c:v>43983</c:v>
                </c:pt>
                <c:pt idx="30">
                  <c:v>44013</c:v>
                </c:pt>
                <c:pt idx="31">
                  <c:v>44044</c:v>
                </c:pt>
                <c:pt idx="32">
                  <c:v>44075</c:v>
                </c:pt>
                <c:pt idx="33">
                  <c:v>44105</c:v>
                </c:pt>
                <c:pt idx="34">
                  <c:v>44136</c:v>
                </c:pt>
                <c:pt idx="35">
                  <c:v>44166</c:v>
                </c:pt>
                <c:pt idx="36">
                  <c:v>44197</c:v>
                </c:pt>
                <c:pt idx="37">
                  <c:v>44228</c:v>
                </c:pt>
                <c:pt idx="38">
                  <c:v>44256</c:v>
                </c:pt>
                <c:pt idx="39">
                  <c:v>44287</c:v>
                </c:pt>
                <c:pt idx="40">
                  <c:v>44317</c:v>
                </c:pt>
                <c:pt idx="41">
                  <c:v>44348</c:v>
                </c:pt>
                <c:pt idx="42">
                  <c:v>44378</c:v>
                </c:pt>
                <c:pt idx="43">
                  <c:v>44409</c:v>
                </c:pt>
                <c:pt idx="44">
                  <c:v>44440</c:v>
                </c:pt>
                <c:pt idx="45">
                  <c:v>44470</c:v>
                </c:pt>
                <c:pt idx="46">
                  <c:v>44501</c:v>
                </c:pt>
                <c:pt idx="47">
                  <c:v>44531</c:v>
                </c:pt>
                <c:pt idx="48">
                  <c:v>44562</c:v>
                </c:pt>
                <c:pt idx="49">
                  <c:v>44593</c:v>
                </c:pt>
                <c:pt idx="50">
                  <c:v>44621</c:v>
                </c:pt>
                <c:pt idx="51">
                  <c:v>44652</c:v>
                </c:pt>
                <c:pt idx="52">
                  <c:v>44682</c:v>
                </c:pt>
                <c:pt idx="53">
                  <c:v>44713</c:v>
                </c:pt>
                <c:pt idx="54">
                  <c:v>44743</c:v>
                </c:pt>
                <c:pt idx="55">
                  <c:v>44774</c:v>
                </c:pt>
                <c:pt idx="56">
                  <c:v>44805</c:v>
                </c:pt>
                <c:pt idx="57">
                  <c:v>44835</c:v>
                </c:pt>
                <c:pt idx="58">
                  <c:v>44866</c:v>
                </c:pt>
                <c:pt idx="59">
                  <c:v>44896</c:v>
                </c:pt>
                <c:pt idx="60">
                  <c:v>44927</c:v>
                </c:pt>
                <c:pt idx="61">
                  <c:v>44958</c:v>
                </c:pt>
                <c:pt idx="62">
                  <c:v>44986</c:v>
                </c:pt>
                <c:pt idx="63">
                  <c:v>45017</c:v>
                </c:pt>
                <c:pt idx="64">
                  <c:v>45047</c:v>
                </c:pt>
                <c:pt idx="65">
                  <c:v>45078</c:v>
                </c:pt>
                <c:pt idx="66">
                  <c:v>45108</c:v>
                </c:pt>
                <c:pt idx="67">
                  <c:v>45139</c:v>
                </c:pt>
                <c:pt idx="68">
                  <c:v>45170</c:v>
                </c:pt>
                <c:pt idx="69">
                  <c:v>45200</c:v>
                </c:pt>
                <c:pt idx="70">
                  <c:v>45231</c:v>
                </c:pt>
                <c:pt idx="71">
                  <c:v>45261</c:v>
                </c:pt>
                <c:pt idx="72">
                  <c:v>45292</c:v>
                </c:pt>
                <c:pt idx="73">
                  <c:v>45323</c:v>
                </c:pt>
                <c:pt idx="74">
                  <c:v>45352</c:v>
                </c:pt>
                <c:pt idx="75">
                  <c:v>45383</c:v>
                </c:pt>
                <c:pt idx="76">
                  <c:v>45413</c:v>
                </c:pt>
                <c:pt idx="77">
                  <c:v>45444</c:v>
                </c:pt>
                <c:pt idx="78">
                  <c:v>45474</c:v>
                </c:pt>
                <c:pt idx="79">
                  <c:v>45505</c:v>
                </c:pt>
                <c:pt idx="80">
                  <c:v>45536</c:v>
                </c:pt>
                <c:pt idx="81">
                  <c:v>45566</c:v>
                </c:pt>
                <c:pt idx="82">
                  <c:v>45597</c:v>
                </c:pt>
                <c:pt idx="83">
                  <c:v>45627</c:v>
                </c:pt>
                <c:pt idx="84">
                  <c:v>45658</c:v>
                </c:pt>
                <c:pt idx="85">
                  <c:v>45689</c:v>
                </c:pt>
                <c:pt idx="86">
                  <c:v>45717</c:v>
                </c:pt>
                <c:pt idx="87">
                  <c:v>45748</c:v>
                </c:pt>
                <c:pt idx="88">
                  <c:v>45778</c:v>
                </c:pt>
                <c:pt idx="89">
                  <c:v>45809</c:v>
                </c:pt>
                <c:pt idx="90">
                  <c:v>45839</c:v>
                </c:pt>
                <c:pt idx="91">
                  <c:v>45870</c:v>
                </c:pt>
                <c:pt idx="92">
                  <c:v>45901</c:v>
                </c:pt>
                <c:pt idx="93">
                  <c:v>45931</c:v>
                </c:pt>
                <c:pt idx="94">
                  <c:v>45962</c:v>
                </c:pt>
                <c:pt idx="95">
                  <c:v>45992</c:v>
                </c:pt>
              </c:numCache>
            </c:numRef>
          </c:cat>
          <c:val>
            <c:numRef>
              <c:f>'29'!$B$28:$B$123</c:f>
              <c:numCache>
                <c:formatCode>#,##0.00</c:formatCode>
                <c:ptCount val="96"/>
                <c:pt idx="0">
                  <c:v>12.22</c:v>
                </c:pt>
                <c:pt idx="1">
                  <c:v>12.63</c:v>
                </c:pt>
                <c:pt idx="2">
                  <c:v>12.97</c:v>
                </c:pt>
                <c:pt idx="3">
                  <c:v>12.88</c:v>
                </c:pt>
                <c:pt idx="4">
                  <c:v>13.12</c:v>
                </c:pt>
                <c:pt idx="5">
                  <c:v>13.03</c:v>
                </c:pt>
                <c:pt idx="6">
                  <c:v>13.13</c:v>
                </c:pt>
                <c:pt idx="7">
                  <c:v>13.26</c:v>
                </c:pt>
                <c:pt idx="8">
                  <c:v>13.01</c:v>
                </c:pt>
                <c:pt idx="9">
                  <c:v>12.85</c:v>
                </c:pt>
                <c:pt idx="10">
                  <c:v>12.9</c:v>
                </c:pt>
                <c:pt idx="11">
                  <c:v>12.43</c:v>
                </c:pt>
                <c:pt idx="12">
                  <c:v>12.47</c:v>
                </c:pt>
                <c:pt idx="13">
                  <c:v>12.72</c:v>
                </c:pt>
                <c:pt idx="14">
                  <c:v>12.84</c:v>
                </c:pt>
                <c:pt idx="15">
                  <c:v>13.25</c:v>
                </c:pt>
                <c:pt idx="16">
                  <c:v>13.31</c:v>
                </c:pt>
                <c:pt idx="17">
                  <c:v>13.32</c:v>
                </c:pt>
                <c:pt idx="18">
                  <c:v>13.26</c:v>
                </c:pt>
                <c:pt idx="19">
                  <c:v>13.3</c:v>
                </c:pt>
                <c:pt idx="20">
                  <c:v>13.16</c:v>
                </c:pt>
                <c:pt idx="21">
                  <c:v>12.81</c:v>
                </c:pt>
                <c:pt idx="22">
                  <c:v>13.03</c:v>
                </c:pt>
                <c:pt idx="23">
                  <c:v>12.68</c:v>
                </c:pt>
                <c:pt idx="24">
                  <c:v>12.76</c:v>
                </c:pt>
                <c:pt idx="25">
                  <c:v>12.82</c:v>
                </c:pt>
                <c:pt idx="26">
                  <c:v>13.04</c:v>
                </c:pt>
                <c:pt idx="27">
                  <c:v>13.24</c:v>
                </c:pt>
                <c:pt idx="28">
                  <c:v>13.1</c:v>
                </c:pt>
                <c:pt idx="29">
                  <c:v>13.22</c:v>
                </c:pt>
                <c:pt idx="30">
                  <c:v>13.21</c:v>
                </c:pt>
                <c:pt idx="31">
                  <c:v>13.26</c:v>
                </c:pt>
                <c:pt idx="32">
                  <c:v>13.49</c:v>
                </c:pt>
                <c:pt idx="33">
                  <c:v>13.66</c:v>
                </c:pt>
                <c:pt idx="34">
                  <c:v>13.31</c:v>
                </c:pt>
                <c:pt idx="35">
                  <c:v>12.78</c:v>
                </c:pt>
                <c:pt idx="36">
                  <c:v>12.62</c:v>
                </c:pt>
                <c:pt idx="37">
                  <c:v>13.01</c:v>
                </c:pt>
                <c:pt idx="38">
                  <c:v>13.24</c:v>
                </c:pt>
                <c:pt idx="39">
                  <c:v>13.73</c:v>
                </c:pt>
                <c:pt idx="40">
                  <c:v>13.86</c:v>
                </c:pt>
                <c:pt idx="41">
                  <c:v>13.83</c:v>
                </c:pt>
                <c:pt idx="42">
                  <c:v>13.83</c:v>
                </c:pt>
                <c:pt idx="43">
                  <c:v>13.92</c:v>
                </c:pt>
                <c:pt idx="44">
                  <c:v>14.14</c:v>
                </c:pt>
                <c:pt idx="45">
                  <c:v>14.06</c:v>
                </c:pt>
                <c:pt idx="46">
                  <c:v>14.07</c:v>
                </c:pt>
                <c:pt idx="47">
                  <c:v>13.72</c:v>
                </c:pt>
                <c:pt idx="48">
                  <c:v>13.64</c:v>
                </c:pt>
                <c:pt idx="49">
                  <c:v>13.76</c:v>
                </c:pt>
                <c:pt idx="50">
                  <c:v>14.41</c:v>
                </c:pt>
                <c:pt idx="51">
                  <c:v>14.57</c:v>
                </c:pt>
                <c:pt idx="52">
                  <c:v>14.89</c:v>
                </c:pt>
                <c:pt idx="53">
                  <c:v>15.3</c:v>
                </c:pt>
                <c:pt idx="54">
                  <c:v>15.31</c:v>
                </c:pt>
                <c:pt idx="55">
                  <c:v>15.82</c:v>
                </c:pt>
                <c:pt idx="56">
                  <c:v>16.190000000000001</c:v>
                </c:pt>
                <c:pt idx="57">
                  <c:v>15.99</c:v>
                </c:pt>
                <c:pt idx="58">
                  <c:v>15.55</c:v>
                </c:pt>
                <c:pt idx="59">
                  <c:v>14.94</c:v>
                </c:pt>
                <c:pt idx="60">
                  <c:v>15.47</c:v>
                </c:pt>
                <c:pt idx="61">
                  <c:v>15.98</c:v>
                </c:pt>
                <c:pt idx="62">
                  <c:v>15.91</c:v>
                </c:pt>
                <c:pt idx="63">
                  <c:v>16.100000000000001</c:v>
                </c:pt>
                <c:pt idx="64">
                  <c:v>16.149999999999999</c:v>
                </c:pt>
                <c:pt idx="65">
                  <c:v>16.11</c:v>
                </c:pt>
                <c:pt idx="66">
                  <c:v>15.89</c:v>
                </c:pt>
                <c:pt idx="67">
                  <c:v>15.93</c:v>
                </c:pt>
                <c:pt idx="68">
                  <c:v>16.29</c:v>
                </c:pt>
                <c:pt idx="69">
                  <c:v>16.2</c:v>
                </c:pt>
                <c:pt idx="70">
                  <c:v>16.190000000000001</c:v>
                </c:pt>
                <c:pt idx="71">
                  <c:v>15.73</c:v>
                </c:pt>
                <c:pt idx="72">
                  <c:v>15.45</c:v>
                </c:pt>
                <c:pt idx="73">
                  <c:v>16.100000000000001</c:v>
                </c:pt>
                <c:pt idx="74">
                  <c:v>15.978400000000001</c:v>
                </c:pt>
                <c:pt idx="75">
                  <c:v>16.09779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21A-4078-9BAA-C4DBEFEA3C85}"/>
            </c:ext>
          </c:extLst>
        </c:ser>
        <c:ser>
          <c:idx val="1"/>
          <c:order val="1"/>
          <c:tx>
            <c:v>forecast</c:v>
          </c:tx>
          <c:spPr>
            <a:ln>
              <a:solidFill>
                <a:schemeClr val="accent1"/>
              </a:solidFill>
              <a:prstDash val="sysDash"/>
            </a:ln>
          </c:spPr>
          <c:marker>
            <c:symbol val="none"/>
          </c:marker>
          <c:cat>
            <c:numRef>
              <c:f>'29'!$A$28:$A$123</c:f>
              <c:numCache>
                <c:formatCode>mmm\ yyyy</c:formatCode>
                <c:ptCount val="96"/>
                <c:pt idx="0">
                  <c:v>43101</c:v>
                </c:pt>
                <c:pt idx="1">
                  <c:v>43132</c:v>
                </c:pt>
                <c:pt idx="2">
                  <c:v>43160</c:v>
                </c:pt>
                <c:pt idx="3">
                  <c:v>43191</c:v>
                </c:pt>
                <c:pt idx="4">
                  <c:v>43221</c:v>
                </c:pt>
                <c:pt idx="5">
                  <c:v>43252</c:v>
                </c:pt>
                <c:pt idx="6">
                  <c:v>43282</c:v>
                </c:pt>
                <c:pt idx="7">
                  <c:v>43313</c:v>
                </c:pt>
                <c:pt idx="8">
                  <c:v>43344</c:v>
                </c:pt>
                <c:pt idx="9">
                  <c:v>43374</c:v>
                </c:pt>
                <c:pt idx="10">
                  <c:v>43405</c:v>
                </c:pt>
                <c:pt idx="11">
                  <c:v>43435</c:v>
                </c:pt>
                <c:pt idx="12">
                  <c:v>43466</c:v>
                </c:pt>
                <c:pt idx="13">
                  <c:v>43497</c:v>
                </c:pt>
                <c:pt idx="14">
                  <c:v>43525</c:v>
                </c:pt>
                <c:pt idx="15">
                  <c:v>43556</c:v>
                </c:pt>
                <c:pt idx="16">
                  <c:v>43586</c:v>
                </c:pt>
                <c:pt idx="17">
                  <c:v>43617</c:v>
                </c:pt>
                <c:pt idx="18">
                  <c:v>43647</c:v>
                </c:pt>
                <c:pt idx="19">
                  <c:v>43678</c:v>
                </c:pt>
                <c:pt idx="20">
                  <c:v>43709</c:v>
                </c:pt>
                <c:pt idx="21">
                  <c:v>43739</c:v>
                </c:pt>
                <c:pt idx="22">
                  <c:v>43770</c:v>
                </c:pt>
                <c:pt idx="23">
                  <c:v>43800</c:v>
                </c:pt>
                <c:pt idx="24">
                  <c:v>43831</c:v>
                </c:pt>
                <c:pt idx="25">
                  <c:v>43862</c:v>
                </c:pt>
                <c:pt idx="26">
                  <c:v>43891</c:v>
                </c:pt>
                <c:pt idx="27">
                  <c:v>43922</c:v>
                </c:pt>
                <c:pt idx="28">
                  <c:v>43952</c:v>
                </c:pt>
                <c:pt idx="29">
                  <c:v>43983</c:v>
                </c:pt>
                <c:pt idx="30">
                  <c:v>44013</c:v>
                </c:pt>
                <c:pt idx="31">
                  <c:v>44044</c:v>
                </c:pt>
                <c:pt idx="32">
                  <c:v>44075</c:v>
                </c:pt>
                <c:pt idx="33">
                  <c:v>44105</c:v>
                </c:pt>
                <c:pt idx="34">
                  <c:v>44136</c:v>
                </c:pt>
                <c:pt idx="35">
                  <c:v>44166</c:v>
                </c:pt>
                <c:pt idx="36">
                  <c:v>44197</c:v>
                </c:pt>
                <c:pt idx="37">
                  <c:v>44228</c:v>
                </c:pt>
                <c:pt idx="38">
                  <c:v>44256</c:v>
                </c:pt>
                <c:pt idx="39">
                  <c:v>44287</c:v>
                </c:pt>
                <c:pt idx="40">
                  <c:v>44317</c:v>
                </c:pt>
                <c:pt idx="41">
                  <c:v>44348</c:v>
                </c:pt>
                <c:pt idx="42">
                  <c:v>44378</c:v>
                </c:pt>
                <c:pt idx="43">
                  <c:v>44409</c:v>
                </c:pt>
                <c:pt idx="44">
                  <c:v>44440</c:v>
                </c:pt>
                <c:pt idx="45">
                  <c:v>44470</c:v>
                </c:pt>
                <c:pt idx="46">
                  <c:v>44501</c:v>
                </c:pt>
                <c:pt idx="47">
                  <c:v>44531</c:v>
                </c:pt>
                <c:pt idx="48">
                  <c:v>44562</c:v>
                </c:pt>
                <c:pt idx="49">
                  <c:v>44593</c:v>
                </c:pt>
                <c:pt idx="50">
                  <c:v>44621</c:v>
                </c:pt>
                <c:pt idx="51">
                  <c:v>44652</c:v>
                </c:pt>
                <c:pt idx="52">
                  <c:v>44682</c:v>
                </c:pt>
                <c:pt idx="53">
                  <c:v>44713</c:v>
                </c:pt>
                <c:pt idx="54">
                  <c:v>44743</c:v>
                </c:pt>
                <c:pt idx="55">
                  <c:v>44774</c:v>
                </c:pt>
                <c:pt idx="56">
                  <c:v>44805</c:v>
                </c:pt>
                <c:pt idx="57">
                  <c:v>44835</c:v>
                </c:pt>
                <c:pt idx="58">
                  <c:v>44866</c:v>
                </c:pt>
                <c:pt idx="59">
                  <c:v>44896</c:v>
                </c:pt>
                <c:pt idx="60">
                  <c:v>44927</c:v>
                </c:pt>
                <c:pt idx="61">
                  <c:v>44958</c:v>
                </c:pt>
                <c:pt idx="62">
                  <c:v>44986</c:v>
                </c:pt>
                <c:pt idx="63">
                  <c:v>45017</c:v>
                </c:pt>
                <c:pt idx="64">
                  <c:v>45047</c:v>
                </c:pt>
                <c:pt idx="65">
                  <c:v>45078</c:v>
                </c:pt>
                <c:pt idx="66">
                  <c:v>45108</c:v>
                </c:pt>
                <c:pt idx="67">
                  <c:v>45139</c:v>
                </c:pt>
                <c:pt idx="68">
                  <c:v>45170</c:v>
                </c:pt>
                <c:pt idx="69">
                  <c:v>45200</c:v>
                </c:pt>
                <c:pt idx="70">
                  <c:v>45231</c:v>
                </c:pt>
                <c:pt idx="71">
                  <c:v>45261</c:v>
                </c:pt>
                <c:pt idx="72">
                  <c:v>45292</c:v>
                </c:pt>
                <c:pt idx="73">
                  <c:v>45323</c:v>
                </c:pt>
                <c:pt idx="74">
                  <c:v>45352</c:v>
                </c:pt>
                <c:pt idx="75">
                  <c:v>45383</c:v>
                </c:pt>
                <c:pt idx="76">
                  <c:v>45413</c:v>
                </c:pt>
                <c:pt idx="77">
                  <c:v>45444</c:v>
                </c:pt>
                <c:pt idx="78">
                  <c:v>45474</c:v>
                </c:pt>
                <c:pt idx="79">
                  <c:v>45505</c:v>
                </c:pt>
                <c:pt idx="80">
                  <c:v>45536</c:v>
                </c:pt>
                <c:pt idx="81">
                  <c:v>45566</c:v>
                </c:pt>
                <c:pt idx="82">
                  <c:v>45597</c:v>
                </c:pt>
                <c:pt idx="83">
                  <c:v>45627</c:v>
                </c:pt>
                <c:pt idx="84">
                  <c:v>45658</c:v>
                </c:pt>
                <c:pt idx="85">
                  <c:v>45689</c:v>
                </c:pt>
                <c:pt idx="86">
                  <c:v>45717</c:v>
                </c:pt>
                <c:pt idx="87">
                  <c:v>45748</c:v>
                </c:pt>
                <c:pt idx="88">
                  <c:v>45778</c:v>
                </c:pt>
                <c:pt idx="89">
                  <c:v>45809</c:v>
                </c:pt>
                <c:pt idx="90">
                  <c:v>45839</c:v>
                </c:pt>
                <c:pt idx="91">
                  <c:v>45870</c:v>
                </c:pt>
                <c:pt idx="92">
                  <c:v>45901</c:v>
                </c:pt>
                <c:pt idx="93">
                  <c:v>45931</c:v>
                </c:pt>
                <c:pt idx="94">
                  <c:v>45962</c:v>
                </c:pt>
                <c:pt idx="95">
                  <c:v>45992</c:v>
                </c:pt>
              </c:numCache>
            </c:numRef>
          </c:cat>
          <c:val>
            <c:numRef>
              <c:f>'29'!$C$28:$C$123</c:f>
              <c:numCache>
                <c:formatCode>#,##0.00</c:formatCode>
                <c:ptCount val="9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16.09779</c:v>
                </c:pt>
                <c:pt idx="76">
                  <c:v>15.95936</c:v>
                </c:pt>
                <c:pt idx="77">
                  <c:v>15.83198</c:v>
                </c:pt>
                <c:pt idx="78">
                  <c:v>15.61674</c:v>
                </c:pt>
                <c:pt idx="79">
                  <c:v>15.78322</c:v>
                </c:pt>
                <c:pt idx="80">
                  <c:v>16.219270000000002</c:v>
                </c:pt>
                <c:pt idx="81">
                  <c:v>15.91677</c:v>
                </c:pt>
                <c:pt idx="82">
                  <c:v>15.9339</c:v>
                </c:pt>
                <c:pt idx="83">
                  <c:v>15.4602</c:v>
                </c:pt>
                <c:pt idx="84">
                  <c:v>15.441269999999999</c:v>
                </c:pt>
                <c:pt idx="85">
                  <c:v>16.01455</c:v>
                </c:pt>
                <c:pt idx="86">
                  <c:v>15.942489999999999</c:v>
                </c:pt>
                <c:pt idx="87">
                  <c:v>16.36</c:v>
                </c:pt>
                <c:pt idx="88">
                  <c:v>16.195139999999999</c:v>
                </c:pt>
                <c:pt idx="89">
                  <c:v>16.13355</c:v>
                </c:pt>
                <c:pt idx="90">
                  <c:v>16.000910000000001</c:v>
                </c:pt>
                <c:pt idx="91">
                  <c:v>16.181760000000001</c:v>
                </c:pt>
                <c:pt idx="92">
                  <c:v>16.66357</c:v>
                </c:pt>
                <c:pt idx="93">
                  <c:v>16.30359</c:v>
                </c:pt>
                <c:pt idx="94">
                  <c:v>16.440180000000002</c:v>
                </c:pt>
                <c:pt idx="95">
                  <c:v>15.95163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21A-4078-9BAA-C4DBEFEA3C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975121984"/>
        <c:axId val="-975133408"/>
      </c:lineChart>
      <c:catAx>
        <c:axId val="-975121984"/>
        <c:scaling>
          <c:orientation val="minMax"/>
        </c:scaling>
        <c:delete val="0"/>
        <c:axPos val="b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yyyy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/>
          <a:lstStyle/>
          <a:p>
            <a:pPr>
              <a:defRPr sz="900" baseline="0"/>
            </a:pPr>
            <a:endParaRPr lang="en-US"/>
          </a:p>
        </c:txPr>
        <c:crossAx val="-975133408"/>
        <c:crosses val="autoZero"/>
        <c:auto val="0"/>
        <c:lblAlgn val="ctr"/>
        <c:lblOffset val="100"/>
        <c:tickLblSkip val="12"/>
        <c:tickMarkSkip val="12"/>
        <c:noMultiLvlLbl val="0"/>
      </c:catAx>
      <c:valAx>
        <c:axId val="-975133408"/>
        <c:scaling>
          <c:orientation val="minMax"/>
          <c:min val="0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/>
            </a:pPr>
            <a:endParaRPr lang="en-US"/>
          </a:p>
        </c:txPr>
        <c:crossAx val="-975121984"/>
        <c:crosses val="autoZero"/>
        <c:crossBetween val="midCat"/>
        <c:majorUnit val="1"/>
      </c:valAx>
      <c:spPr>
        <a:ln>
          <a:solidFill>
            <a:schemeClr val="bg1">
              <a:lumMod val="75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4614975339414038"/>
          <c:y val="0.57079678511688625"/>
          <c:w val="0.43855767709764926"/>
          <c:h val="0.12105486814148231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>
          <a:latin typeface="Arial" pitchFamily="34" charset="0"/>
          <a:cs typeface="Arial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 orientation="landscape"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80065050915192"/>
          <c:y val="0.14755395322582798"/>
          <c:w val="0.7586813520937028"/>
          <c:h val="0.69395382268026051"/>
        </c:manualLayout>
      </c:layout>
      <c:barChart>
        <c:barDir val="col"/>
        <c:grouping val="stacked"/>
        <c:varyColors val="0"/>
        <c:ser>
          <c:idx val="6"/>
          <c:order val="0"/>
          <c:tx>
            <c:strRef>
              <c:f>'30'!$H$26</c:f>
              <c:strCache>
                <c:ptCount val="1"/>
                <c:pt idx="0">
                  <c:v>Other</c:v>
                </c:pt>
              </c:strCache>
            </c:strRef>
          </c:tx>
          <c:spPr>
            <a:solidFill>
              <a:srgbClr val="002060"/>
            </a:solidFill>
            <a:ln w="9525">
              <a:solidFill>
                <a:srgbClr val="002060"/>
              </a:solidFill>
            </a:ln>
          </c:spPr>
          <c:invertIfNegative val="0"/>
          <c:cat>
            <c:numRef>
              <c:f>'30'!$A$33:$A$39</c:f>
              <c:numCache>
                <c:formatCode>General</c:formatCode>
                <c:ptCount val="7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</c:numCache>
            </c:numRef>
          </c:cat>
          <c:val>
            <c:numRef>
              <c:f>'30'!$H$33:$H$39</c:f>
              <c:numCache>
                <c:formatCode>#,##0.000</c:formatCode>
                <c:ptCount val="7"/>
                <c:pt idx="0">
                  <c:v>2.9066046727999999E-2</c:v>
                </c:pt>
                <c:pt idx="1">
                  <c:v>2.7249452480000002E-2</c:v>
                </c:pt>
                <c:pt idx="2">
                  <c:v>2.8854774343E-2</c:v>
                </c:pt>
                <c:pt idx="3">
                  <c:v>3.0008994963E-2</c:v>
                </c:pt>
                <c:pt idx="4">
                  <c:v>2.3224281502E-2</c:v>
                </c:pt>
                <c:pt idx="5">
                  <c:v>2.4417198389999999E-2</c:v>
                </c:pt>
                <c:pt idx="6">
                  <c:v>2.4456612999999999E-2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E-9C89-4066-AF26-2E7DA86B4043}"/>
            </c:ext>
          </c:extLst>
        </c:ser>
        <c:ser>
          <c:idx val="2"/>
          <c:order val="1"/>
          <c:tx>
            <c:strRef>
              <c:f>'30'!$D$27</c:f>
              <c:strCache>
                <c:ptCount val="1"/>
                <c:pt idx="0">
                  <c:v>Nuclear</c:v>
                </c:pt>
              </c:strCache>
            </c:strRef>
          </c:tx>
          <c:spPr>
            <a:solidFill>
              <a:schemeClr val="accent5"/>
            </a:solidFill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D50-44B0-BF7E-80558BF960CC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D50-44B0-BF7E-80558BF960CC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D50-44B0-BF7E-80558BF960CC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D50-44B0-BF7E-80558BF960CC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EE995818-7873-4E4C-9FE6-F831741AEAE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FD50-44B0-BF7E-80558BF960CC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0B6023E1-C668-4011-B8D5-8A0A0224E47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FD50-44B0-BF7E-80558BF960CC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C0E04254-F384-4161-B5CC-31CB2AE5FEA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FD50-44B0-BF7E-80558BF960C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1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</c:ext>
            </c:extLst>
          </c:dLbls>
          <c:cat>
            <c:numRef>
              <c:f>'30'!$A$33:$A$39</c:f>
              <c:numCache>
                <c:formatCode>General</c:formatCode>
                <c:ptCount val="7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</c:numCache>
            </c:numRef>
          </c:cat>
          <c:val>
            <c:numRef>
              <c:f>'30'!$D$33:$D$39</c:f>
              <c:numCache>
                <c:formatCode>#,##0.000</c:formatCode>
                <c:ptCount val="7"/>
                <c:pt idx="0">
                  <c:v>0.80940926199999996</c:v>
                </c:pt>
                <c:pt idx="1">
                  <c:v>0.78987886299999999</c:v>
                </c:pt>
                <c:pt idx="2">
                  <c:v>0.77964459499999994</c:v>
                </c:pt>
                <c:pt idx="3">
                  <c:v>0.77153717648999998</c:v>
                </c:pt>
                <c:pt idx="4">
                  <c:v>0.77534715100000007</c:v>
                </c:pt>
                <c:pt idx="5">
                  <c:v>0.79049435700000004</c:v>
                </c:pt>
                <c:pt idx="6">
                  <c:v>0.79664907000000007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'30'!$D$42:$D$48</c15:f>
                <c15:dlblRangeCache>
                  <c:ptCount val="7"/>
                  <c:pt idx="0">
                    <c:v>20%</c:v>
                  </c:pt>
                  <c:pt idx="1">
                    <c:v>20%</c:v>
                  </c:pt>
                  <c:pt idx="2">
                    <c:v>20%</c:v>
                  </c:pt>
                  <c:pt idx="3">
                    <c:v>19%</c:v>
                  </c:pt>
                  <c:pt idx="4">
                    <c:v>19%</c:v>
                  </c:pt>
                  <c:pt idx="5">
                    <c:v>19%</c:v>
                  </c:pt>
                  <c:pt idx="6">
                    <c:v>19%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4A-9C89-4066-AF26-2E7DA86B4043}"/>
            </c:ext>
          </c:extLst>
        </c:ser>
        <c:ser>
          <c:idx val="3"/>
          <c:order val="2"/>
          <c:tx>
            <c:strRef>
              <c:f>'30'!$E$26</c:f>
              <c:strCache>
                <c:ptCount val="1"/>
                <c:pt idx="0">
                  <c:v>Hydro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FD50-44B0-BF7E-80558BF960CC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FD50-44B0-BF7E-80558BF960CC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FD50-44B0-BF7E-80558BF960CC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FD50-44B0-BF7E-80558BF960CC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0C43A7DF-EDC6-4E43-815D-27322C261C0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4-FD50-44B0-BF7E-80558BF960CC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D633550B-09D6-4033-9158-DE4AD08AF48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5-FD50-44B0-BF7E-80558BF960CC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BF3CC82F-0D06-45CD-9BBE-6965576D81B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6-FD50-44B0-BF7E-80558BF960C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1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</c:ext>
            </c:extLst>
          </c:dLbls>
          <c:cat>
            <c:numRef>
              <c:f>'30'!$A$33:$A$39</c:f>
              <c:numCache>
                <c:formatCode>General</c:formatCode>
                <c:ptCount val="7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</c:numCache>
            </c:numRef>
          </c:cat>
          <c:val>
            <c:numRef>
              <c:f>'30'!$E$33:$E$39</c:f>
              <c:numCache>
                <c:formatCode>#,##0.000</c:formatCode>
                <c:ptCount val="7"/>
                <c:pt idx="0">
                  <c:v>0.28665204170999997</c:v>
                </c:pt>
                <c:pt idx="1">
                  <c:v>0.28405931514000005</c:v>
                </c:pt>
                <c:pt idx="2">
                  <c:v>0.25039097713000003</c:v>
                </c:pt>
                <c:pt idx="3">
                  <c:v>0.25362650325999997</c:v>
                </c:pt>
                <c:pt idx="4">
                  <c:v>0.23871190757999999</c:v>
                </c:pt>
                <c:pt idx="5">
                  <c:v>0.25300209204000002</c:v>
                </c:pt>
                <c:pt idx="6">
                  <c:v>0.26738324999999996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'30'!$E$42:$E$48</c15:f>
                <c15:dlblRangeCache>
                  <c:ptCount val="7"/>
                  <c:pt idx="0">
                    <c:v>7%</c:v>
                  </c:pt>
                  <c:pt idx="1">
                    <c:v>7%</c:v>
                  </c:pt>
                  <c:pt idx="2">
                    <c:v>6%</c:v>
                  </c:pt>
                  <c:pt idx="3">
                    <c:v>6%</c:v>
                  </c:pt>
                  <c:pt idx="4">
                    <c:v>6%</c:v>
                  </c:pt>
                  <c:pt idx="5">
                    <c:v>6%</c:v>
                  </c:pt>
                  <c:pt idx="6">
                    <c:v>6%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4B-9C89-4066-AF26-2E7DA86B4043}"/>
            </c:ext>
          </c:extLst>
        </c:ser>
        <c:ser>
          <c:idx val="4"/>
          <c:order val="3"/>
          <c:tx>
            <c:strRef>
              <c:f>'30'!$F$27</c:f>
              <c:strCache>
                <c:ptCount val="1"/>
                <c:pt idx="0">
                  <c:v>Solar</c:v>
                </c:pt>
              </c:strCache>
            </c:strRef>
          </c:tx>
          <c:spPr>
            <a:solidFill>
              <a:schemeClr val="accent3"/>
            </a:solidFill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D50-44B0-BF7E-80558BF960CC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D50-44B0-BF7E-80558BF960CC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D50-44B0-BF7E-80558BF960CC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FD50-44B0-BF7E-80558BF960CC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C7EFF576-F57C-4378-A064-2A3FF45B5BC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7-FD50-44B0-BF7E-80558BF960CC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AA517078-5FA0-4519-93D8-F3863A40682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8-FD50-44B0-BF7E-80558BF960CC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A1CEEC15-33AA-4D7A-B3B9-ACF8947F1C8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9-FD50-44B0-BF7E-80558BF960C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1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</c:ext>
            </c:extLst>
          </c:dLbls>
          <c:cat>
            <c:numRef>
              <c:f>'30'!$A$33:$A$39</c:f>
              <c:numCache>
                <c:formatCode>General</c:formatCode>
                <c:ptCount val="7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</c:numCache>
            </c:numRef>
          </c:cat>
          <c:val>
            <c:numRef>
              <c:f>'30'!$F$33:$F$39</c:f>
              <c:numCache>
                <c:formatCode>#,##0.000</c:formatCode>
                <c:ptCount val="7"/>
                <c:pt idx="0">
                  <c:v>7.1264746444999999E-2</c:v>
                </c:pt>
                <c:pt idx="1">
                  <c:v>8.8511447906000004E-2</c:v>
                </c:pt>
                <c:pt idx="2">
                  <c:v>0.11452330057</c:v>
                </c:pt>
                <c:pt idx="3">
                  <c:v>0.14285190051000002</c:v>
                </c:pt>
                <c:pt idx="4">
                  <c:v>0.16348493744000001</c:v>
                </c:pt>
                <c:pt idx="5">
                  <c:v>0.22987002300000001</c:v>
                </c:pt>
                <c:pt idx="6">
                  <c:v>0.28793909000000001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'30'!$F$42:$F$48</c15:f>
                <c15:dlblRangeCache>
                  <c:ptCount val="7"/>
                  <c:pt idx="0">
                    <c:v>2%</c:v>
                  </c:pt>
                  <c:pt idx="1">
                    <c:v>2%</c:v>
                  </c:pt>
                  <c:pt idx="2">
                    <c:v>3%</c:v>
                  </c:pt>
                  <c:pt idx="3">
                    <c:v>4%</c:v>
                  </c:pt>
                  <c:pt idx="4">
                    <c:v>4%</c:v>
                  </c:pt>
                  <c:pt idx="5">
                    <c:v>6%</c:v>
                  </c:pt>
                  <c:pt idx="6">
                    <c:v>7%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4C-9C89-4066-AF26-2E7DA86B4043}"/>
            </c:ext>
          </c:extLst>
        </c:ser>
        <c:ser>
          <c:idx val="5"/>
          <c:order val="4"/>
          <c:tx>
            <c:strRef>
              <c:f>'30'!$G$27</c:f>
              <c:strCache>
                <c:ptCount val="1"/>
                <c:pt idx="0">
                  <c:v>Wind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D50-44B0-BF7E-80558BF960CC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D50-44B0-BF7E-80558BF960CC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D50-44B0-BF7E-80558BF960CC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D50-44B0-BF7E-80558BF960CC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00894AB0-4198-4C27-A3CA-118E30BB8F9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A-FD50-44B0-BF7E-80558BF960CC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4C24FA31-257C-4746-9FA2-DC691B56685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B-FD50-44B0-BF7E-80558BF960CC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9C0AF1EC-5BD1-4894-A732-1F8EEB7F9DC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C-FD50-44B0-BF7E-80558BF960C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1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</c:ext>
            </c:extLst>
          </c:dLbls>
          <c:cat>
            <c:numRef>
              <c:f>'30'!$A$33:$A$39</c:f>
              <c:numCache>
                <c:formatCode>General</c:formatCode>
                <c:ptCount val="7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</c:numCache>
            </c:numRef>
          </c:cat>
          <c:val>
            <c:numRef>
              <c:f>'30'!$G$33:$G$39</c:f>
              <c:numCache>
                <c:formatCode>#,##0.000</c:formatCode>
                <c:ptCount val="7"/>
                <c:pt idx="0">
                  <c:v>0.29560402480999998</c:v>
                </c:pt>
                <c:pt idx="1">
                  <c:v>0.33715292219999998</c:v>
                </c:pt>
                <c:pt idx="2">
                  <c:v>0.37791732656999999</c:v>
                </c:pt>
                <c:pt idx="3">
                  <c:v>0.43399424068000003</c:v>
                </c:pt>
                <c:pt idx="4">
                  <c:v>0.42496264637000003</c:v>
                </c:pt>
                <c:pt idx="5">
                  <c:v>0.44616043954000001</c:v>
                </c:pt>
                <c:pt idx="6">
                  <c:v>0.46060179000000001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'30'!$G$42:$G$48</c15:f>
                <c15:dlblRangeCache>
                  <c:ptCount val="7"/>
                  <c:pt idx="0">
                    <c:v>7%</c:v>
                  </c:pt>
                  <c:pt idx="1">
                    <c:v>9%</c:v>
                  </c:pt>
                  <c:pt idx="2">
                    <c:v>10%</c:v>
                  </c:pt>
                  <c:pt idx="3">
                    <c:v>11%</c:v>
                  </c:pt>
                  <c:pt idx="4">
                    <c:v>11%</c:v>
                  </c:pt>
                  <c:pt idx="5">
                    <c:v>11%</c:v>
                  </c:pt>
                  <c:pt idx="6">
                    <c:v>11%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4D-9C89-4066-AF26-2E7DA86B4043}"/>
            </c:ext>
          </c:extLst>
        </c:ser>
        <c:ser>
          <c:idx val="1"/>
          <c:order val="5"/>
          <c:tx>
            <c:strRef>
              <c:f>'30'!$C$27</c:f>
              <c:strCache>
                <c:ptCount val="1"/>
                <c:pt idx="0">
                  <c:v>Coal</c:v>
                </c:pt>
              </c:strCache>
            </c:strRef>
          </c:tx>
          <c:spPr>
            <a:solidFill>
              <a:schemeClr val="accent2"/>
            </a:solidFill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D50-44B0-BF7E-80558BF960CC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D50-44B0-BF7E-80558BF960CC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D50-44B0-BF7E-80558BF960CC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D50-44B0-BF7E-80558BF960CC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4B8282D1-8BFC-4545-A971-52D5BFE1DF2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D-FD50-44B0-BF7E-80558BF960CC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DA45F587-52C5-4D65-8514-B41DE334BC8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E-FD50-44B0-BF7E-80558BF960CC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57FD0CAE-A3ED-4DDD-8E9A-1589BE702B8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F-FD50-44B0-BF7E-80558BF960C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1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</c:ext>
            </c:extLst>
          </c:dLbls>
          <c:cat>
            <c:numRef>
              <c:f>'30'!$A$33:$A$39</c:f>
              <c:numCache>
                <c:formatCode>General</c:formatCode>
                <c:ptCount val="7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</c:numCache>
            </c:numRef>
          </c:cat>
          <c:val>
            <c:numRef>
              <c:f>'30'!$C$33:$C$39</c:f>
              <c:numCache>
                <c:formatCode>#,##0.000</c:formatCode>
                <c:ptCount val="7"/>
                <c:pt idx="0">
                  <c:v>0.95873199527999997</c:v>
                </c:pt>
                <c:pt idx="1">
                  <c:v>0.76770158556000001</c:v>
                </c:pt>
                <c:pt idx="2">
                  <c:v>0.89243998186999995</c:v>
                </c:pt>
                <c:pt idx="3">
                  <c:v>0.82609651799999995</c:v>
                </c:pt>
                <c:pt idx="4">
                  <c:v>0.6707000958999999</c:v>
                </c:pt>
                <c:pt idx="5">
                  <c:v>0.6427972945</c:v>
                </c:pt>
                <c:pt idx="6">
                  <c:v>0.59514011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'30'!$C$42:$C$48</c15:f>
                <c15:dlblRangeCache>
                  <c:ptCount val="7"/>
                  <c:pt idx="0">
                    <c:v>24%</c:v>
                  </c:pt>
                  <c:pt idx="1">
                    <c:v>20%</c:v>
                  </c:pt>
                  <c:pt idx="2">
                    <c:v>23%</c:v>
                  </c:pt>
                  <c:pt idx="3">
                    <c:v>20%</c:v>
                  </c:pt>
                  <c:pt idx="4">
                    <c:v>17%</c:v>
                  </c:pt>
                  <c:pt idx="5">
                    <c:v>16%</c:v>
                  </c:pt>
                  <c:pt idx="6">
                    <c:v>14%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49-9C89-4066-AF26-2E7DA86B4043}"/>
            </c:ext>
          </c:extLst>
        </c:ser>
        <c:ser>
          <c:idx val="0"/>
          <c:order val="6"/>
          <c:tx>
            <c:strRef>
              <c:f>'30'!$B$26</c:f>
              <c:strCache>
                <c:ptCount val="1"/>
                <c:pt idx="0">
                  <c:v>Natural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D50-44B0-BF7E-80558BF960CC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D50-44B0-BF7E-80558BF960CC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D50-44B0-BF7E-80558BF960CC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D50-44B0-BF7E-80558BF960CC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4C2B8429-2669-44D2-BFAD-0333C7BBD47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2-FD50-44B0-BF7E-80558BF960CC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48B062E7-55C4-406D-AB91-4B40758D79B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3-FD50-44B0-BF7E-80558BF960CC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64546562-FC7C-495A-B549-5D6D8AC8A54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1-FD50-44B0-BF7E-80558BF960C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1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</c:ext>
            </c:extLst>
          </c:dLbls>
          <c:cat>
            <c:numRef>
              <c:f>'30'!$A$33:$A$39</c:f>
              <c:numCache>
                <c:formatCode>General</c:formatCode>
                <c:ptCount val="7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</c:numCache>
            </c:numRef>
          </c:cat>
          <c:val>
            <c:numRef>
              <c:f>'30'!$B$33:$B$39</c:f>
              <c:numCache>
                <c:formatCode>#,##0.000</c:formatCode>
                <c:ptCount val="7"/>
                <c:pt idx="0">
                  <c:v>1.4798578905999999</c:v>
                </c:pt>
                <c:pt idx="1">
                  <c:v>1.5222990802</c:v>
                </c:pt>
                <c:pt idx="2">
                  <c:v>1.4766033879</c:v>
                </c:pt>
                <c:pt idx="3">
                  <c:v>1.5826866362000001</c:v>
                </c:pt>
                <c:pt idx="4">
                  <c:v>1.6952593004000001</c:v>
                </c:pt>
                <c:pt idx="5">
                  <c:v>1.7201685134</c:v>
                </c:pt>
                <c:pt idx="6">
                  <c:v>1.7115547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'30'!$B$42:$B$48</c15:f>
                <c15:dlblRangeCache>
                  <c:ptCount val="7"/>
                  <c:pt idx="0">
                    <c:v>37%</c:v>
                  </c:pt>
                  <c:pt idx="1">
                    <c:v>40%</c:v>
                  </c:pt>
                  <c:pt idx="2">
                    <c:v>37%</c:v>
                  </c:pt>
                  <c:pt idx="3">
                    <c:v>39%</c:v>
                  </c:pt>
                  <c:pt idx="4">
                    <c:v>42%</c:v>
                  </c:pt>
                  <c:pt idx="5">
                    <c:v>42%</c:v>
                  </c:pt>
                  <c:pt idx="6">
                    <c:v>41%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42-9C89-4066-AF26-2E7DA86B40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5"/>
        <c:overlap val="100"/>
        <c:axId val="-975118176"/>
        <c:axId val="-975116000"/>
      </c:barChart>
      <c:catAx>
        <c:axId val="-975118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/>
          <a:lstStyle/>
          <a:p>
            <a:pPr>
              <a:defRPr sz="900" baseline="0"/>
            </a:pPr>
            <a:endParaRPr lang="en-US"/>
          </a:p>
        </c:txPr>
        <c:crossAx val="-975116000"/>
        <c:crosses val="autoZero"/>
        <c:auto val="0"/>
        <c:lblAlgn val="ctr"/>
        <c:lblOffset val="100"/>
        <c:tickLblSkip val="2"/>
        <c:noMultiLvlLbl val="0"/>
      </c:catAx>
      <c:valAx>
        <c:axId val="-975116000"/>
        <c:scaling>
          <c:orientation val="minMax"/>
          <c:max val="4.5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#,##0.0" sourceLinked="0"/>
        <c:majorTickMark val="none"/>
        <c:minorTickMark val="none"/>
        <c:tickLblPos val="low"/>
        <c:spPr>
          <a:noFill/>
          <a:ln>
            <a:solidFill>
              <a:schemeClr val="bg1">
                <a:lumMod val="85000"/>
              </a:schemeClr>
            </a:solidFill>
            <a:prstDash val="lgDash"/>
          </a:ln>
        </c:spPr>
        <c:txPr>
          <a:bodyPr/>
          <a:lstStyle/>
          <a:p>
            <a:pPr>
              <a:defRPr sz="900" baseline="0"/>
            </a:pPr>
            <a:endParaRPr lang="en-US"/>
          </a:p>
        </c:txPr>
        <c:crossAx val="-975118176"/>
        <c:crossesAt val="6"/>
        <c:crossBetween val="between"/>
      </c:valAx>
      <c:spPr>
        <a:noFill/>
        <a:ln>
          <a:noFill/>
        </a:ln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000">
          <a:latin typeface="Arial" pitchFamily="34" charset="0"/>
          <a:cs typeface="Arial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 orientation="landscape"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334841336405613"/>
          <c:y val="0.15542764150002955"/>
          <c:w val="0.66478167894792795"/>
          <c:h val="0.67385704371435173"/>
        </c:manualLayout>
      </c:layout>
      <c:lineChart>
        <c:grouping val="standard"/>
        <c:varyColors val="0"/>
        <c:ser>
          <c:idx val="3"/>
          <c:order val="0"/>
          <c:tx>
            <c:strRef>
              <c:f>'30'!$Q$27</c:f>
              <c:strCache>
                <c:ptCount val="1"/>
                <c:pt idx="0">
                  <c:v>Nuclear</c:v>
                </c:pt>
              </c:strCache>
            </c:strRef>
          </c:tx>
          <c:spPr>
            <a:ln>
              <a:solidFill>
                <a:schemeClr val="accent5"/>
              </a:solidFill>
            </a:ln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'30'!$A$28:$A$39</c15:sqref>
                  </c15:fullRef>
                </c:ext>
              </c:extLst>
              <c:f>'30'!$A$33:$A$39</c:f>
              <c:numCache>
                <c:formatCode>General</c:formatCode>
                <c:ptCount val="7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'30'!$Q$28:$Q$39</c15:sqref>
                  </c15:fullRef>
                </c:ext>
              </c:extLst>
              <c:f>'30'!$Q$33:$Q$39</c:f>
              <c:numCache>
                <c:formatCode>#,##0</c:formatCode>
                <c:ptCount val="7"/>
                <c:pt idx="0">
                  <c:v>98.119</c:v>
                </c:pt>
                <c:pt idx="1">
                  <c:v>96.500600000000006</c:v>
                </c:pt>
                <c:pt idx="2">
                  <c:v>95.546400000000006</c:v>
                </c:pt>
                <c:pt idx="3">
                  <c:v>94.658900000000003</c:v>
                </c:pt>
                <c:pt idx="4">
                  <c:v>95.772900000000007</c:v>
                </c:pt>
                <c:pt idx="5">
                  <c:v>96.886899999999997</c:v>
                </c:pt>
                <c:pt idx="6">
                  <c:v>96.931899999999999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C78-48EC-96D8-70EE1F873C35}"/>
            </c:ext>
          </c:extLst>
        </c:ser>
        <c:ser>
          <c:idx val="1"/>
          <c:order val="1"/>
          <c:tx>
            <c:strRef>
              <c:f>'30'!$L$27</c:f>
              <c:strCache>
                <c:ptCount val="1"/>
                <c:pt idx="0">
                  <c:v>Coal</c:v>
                </c:pt>
              </c:strCache>
            </c:strRef>
          </c:tx>
          <c:spPr>
            <a:ln>
              <a:solidFill>
                <a:schemeClr val="accent2"/>
              </a:solidFill>
            </a:ln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'30'!$A$28:$A$39</c15:sqref>
                  </c15:fullRef>
                </c:ext>
              </c:extLst>
              <c:f>'30'!$A$33:$A$39</c:f>
              <c:numCache>
                <c:formatCode>General</c:formatCode>
                <c:ptCount val="7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'30'!$L$28:$L$39</c15:sqref>
                  </c15:fullRef>
                </c:ext>
              </c:extLst>
              <c:f>'30'!$L$33:$L$39</c:f>
              <c:numCache>
                <c:formatCode>#,##0</c:formatCode>
                <c:ptCount val="7"/>
                <c:pt idx="0">
                  <c:v>226.80930000000001</c:v>
                </c:pt>
                <c:pt idx="1">
                  <c:v>213.9503</c:v>
                </c:pt>
                <c:pt idx="2">
                  <c:v>208.32599999999999</c:v>
                </c:pt>
                <c:pt idx="3">
                  <c:v>187.87209999999999</c:v>
                </c:pt>
                <c:pt idx="4">
                  <c:v>177.1523</c:v>
                </c:pt>
                <c:pt idx="5">
                  <c:v>174.34270000000001</c:v>
                </c:pt>
                <c:pt idx="6">
                  <c:v>162.21360000000001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C78-48EC-96D8-70EE1F873C35}"/>
            </c:ext>
          </c:extLst>
        </c:ser>
        <c:ser>
          <c:idx val="0"/>
          <c:order val="2"/>
          <c:tx>
            <c:strRef>
              <c:f>'30'!$K$27</c:f>
              <c:strCache>
                <c:ptCount val="1"/>
                <c:pt idx="0">
                  <c:v>Natural gas</c:v>
                </c:pt>
              </c:strCache>
            </c:strRef>
          </c:tx>
          <c:spPr>
            <a:ln>
              <a:solidFill>
                <a:schemeClr val="accent5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'30'!$A$28:$A$39</c15:sqref>
                  </c15:fullRef>
                </c:ext>
              </c:extLst>
              <c:f>'30'!$A$33:$A$39</c:f>
              <c:numCache>
                <c:formatCode>General</c:formatCode>
                <c:ptCount val="7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'30'!$K$28:$K$39</c15:sqref>
                  </c15:fullRef>
                </c:ext>
              </c:extLst>
              <c:f>'30'!$K$33:$K$39</c:f>
              <c:numCache>
                <c:formatCode>#,##0</c:formatCode>
                <c:ptCount val="7"/>
                <c:pt idx="0">
                  <c:v>459.51650000000001</c:v>
                </c:pt>
                <c:pt idx="1">
                  <c:v>468.15949999999998</c:v>
                </c:pt>
                <c:pt idx="2">
                  <c:v>473.4588</c:v>
                </c:pt>
                <c:pt idx="3">
                  <c:v>483.61470000000003</c:v>
                </c:pt>
                <c:pt idx="4">
                  <c:v>489.13330000000002</c:v>
                </c:pt>
                <c:pt idx="5">
                  <c:v>488.52170000000001</c:v>
                </c:pt>
                <c:pt idx="6">
                  <c:v>492.0127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C78-48EC-96D8-70EE1F873C35}"/>
            </c:ext>
          </c:extLst>
        </c:ser>
        <c:ser>
          <c:idx val="4"/>
          <c:order val="3"/>
          <c:tx>
            <c:strRef>
              <c:f>'30'!$N$27</c:f>
              <c:strCache>
                <c:ptCount val="1"/>
                <c:pt idx="0">
                  <c:v>Solar</c:v>
                </c:pt>
              </c:strCache>
            </c:strRef>
          </c:tx>
          <c:spPr>
            <a:ln>
              <a:solidFill>
                <a:schemeClr val="accent3"/>
              </a:solidFill>
            </a:ln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'30'!$A$28:$A$39</c15:sqref>
                  </c15:fullRef>
                </c:ext>
              </c:extLst>
              <c:f>'30'!$A$33:$A$39</c:f>
              <c:numCache>
                <c:formatCode>General</c:formatCode>
                <c:ptCount val="7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'30'!$N$28:$N$39</c15:sqref>
                  </c15:fullRef>
                </c:ext>
              </c:extLst>
              <c:f>'30'!$N$33:$N$39</c:f>
              <c:numCache>
                <c:formatCode>#,##0</c:formatCode>
                <c:ptCount val="7"/>
                <c:pt idx="0">
                  <c:v>37.029199999999996</c:v>
                </c:pt>
                <c:pt idx="1">
                  <c:v>47.585999999999999</c:v>
                </c:pt>
                <c:pt idx="2">
                  <c:v>61.0092</c:v>
                </c:pt>
                <c:pt idx="3">
                  <c:v>72.247799999999998</c:v>
                </c:pt>
                <c:pt idx="4">
                  <c:v>91.621499999999997</c:v>
                </c:pt>
                <c:pt idx="5">
                  <c:v>128.2174</c:v>
                </c:pt>
                <c:pt idx="6">
                  <c:v>158.17189999999999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C78-48EC-96D8-70EE1F873C35}"/>
            </c:ext>
          </c:extLst>
        </c:ser>
        <c:ser>
          <c:idx val="6"/>
          <c:order val="4"/>
          <c:tx>
            <c:strRef>
              <c:f>'30'!$U$27</c:f>
              <c:strCache>
                <c:ptCount val="1"/>
                <c:pt idx="0">
                  <c:v>Other</c:v>
                </c:pt>
              </c:strCache>
            </c:strRef>
          </c:tx>
          <c:spPr>
            <a:ln>
              <a:solidFill>
                <a:srgbClr val="002060"/>
              </a:solidFill>
            </a:ln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'30'!$A$28:$A$39</c15:sqref>
                  </c15:fullRef>
                </c:ext>
              </c:extLst>
              <c:f>'30'!$A$33:$A$39</c:f>
              <c:numCache>
                <c:formatCode>General</c:formatCode>
                <c:ptCount val="7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'30'!$U$28:$U$39</c15:sqref>
                  </c15:fullRef>
                </c:ext>
              </c:extLst>
              <c:f>'30'!$U$33:$U$39</c:f>
              <c:numCache>
                <c:formatCode>#,##0</c:formatCode>
                <c:ptCount val="7"/>
                <c:pt idx="0">
                  <c:v>40.859399999999994</c:v>
                </c:pt>
                <c:pt idx="1">
                  <c:v>37.354599999999998</c:v>
                </c:pt>
                <c:pt idx="2">
                  <c:v>40.719799999999992</c:v>
                </c:pt>
                <c:pt idx="3">
                  <c:v>46.721400000000003</c:v>
                </c:pt>
                <c:pt idx="4">
                  <c:v>52.110700000000001</c:v>
                </c:pt>
                <c:pt idx="5">
                  <c:v>67.245799999999988</c:v>
                </c:pt>
                <c:pt idx="6">
                  <c:v>76.39849999999997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EC78-48EC-96D8-70EE1F873C35}"/>
            </c:ext>
          </c:extLst>
        </c:ser>
        <c:ser>
          <c:idx val="2"/>
          <c:order val="6"/>
          <c:spPr>
            <a:ln>
              <a:solidFill>
                <a:schemeClr val="accent3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'30'!$A$28:$A$39</c15:sqref>
                  </c15:fullRef>
                </c:ext>
              </c:extLst>
              <c:f>'30'!$A$33:$A$39</c:f>
              <c:numCache>
                <c:formatCode>General</c:formatCode>
                <c:ptCount val="7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'30'!$M$28:$M$39</c15:sqref>
                  </c15:fullRef>
                </c:ext>
              </c:extLst>
              <c:f>'30'!$M$33:$M$39</c:f>
              <c:numCache>
                <c:formatCode>#,##0</c:formatCode>
                <c:ptCount val="7"/>
                <c:pt idx="0">
                  <c:v>103.4528</c:v>
                </c:pt>
                <c:pt idx="1">
                  <c:v>118.0311</c:v>
                </c:pt>
                <c:pt idx="2">
                  <c:v>132.62889999999999</c:v>
                </c:pt>
                <c:pt idx="3">
                  <c:v>141.27529999999999</c:v>
                </c:pt>
                <c:pt idx="4">
                  <c:v>147.6275</c:v>
                </c:pt>
                <c:pt idx="5">
                  <c:v>154.89359999999999</c:v>
                </c:pt>
                <c:pt idx="6">
                  <c:v>159.9522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942-47E2-9435-1CBA132DA49E}"/>
            </c:ext>
          </c:extLst>
        </c:ser>
        <c:ser>
          <c:idx val="5"/>
          <c:order val="7"/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'30'!$A$28:$A$39</c15:sqref>
                  </c15:fullRef>
                </c:ext>
              </c:extLst>
              <c:f>'30'!$A$33:$A$39</c:f>
              <c:numCache>
                <c:formatCode>General</c:formatCode>
                <c:ptCount val="7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'30'!$R$28:$R$39</c15:sqref>
                  </c15:fullRef>
                </c:ext>
              </c:extLst>
              <c:f>'30'!$R$33:$R$39</c:f>
              <c:numCache>
                <c:formatCode>#,##0</c:formatCode>
                <c:ptCount val="7"/>
                <c:pt idx="0">
                  <c:v>102.2623</c:v>
                </c:pt>
                <c:pt idx="1">
                  <c:v>102.6521</c:v>
                </c:pt>
                <c:pt idx="2">
                  <c:v>102.61839999999999</c:v>
                </c:pt>
                <c:pt idx="3">
                  <c:v>102.8152</c:v>
                </c:pt>
                <c:pt idx="4">
                  <c:v>102.82759999999999</c:v>
                </c:pt>
                <c:pt idx="5">
                  <c:v>102.95580000000001</c:v>
                </c:pt>
                <c:pt idx="6">
                  <c:v>103.02680000000001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942-47E2-9435-1CBA132DA4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975111104"/>
        <c:axId val="-975108384"/>
        <c:extLst>
          <c:ext xmlns:c15="http://schemas.microsoft.com/office/drawing/2012/chart" uri="{02D57815-91ED-43cb-92C2-25804820EDAC}">
            <c15:filteredLineSeries>
              <c15:ser>
                <c:idx val="7"/>
                <c:order val="5"/>
                <c:tx>
                  <c:strRef>
                    <c:extLst>
                      <c:ext uri="{02D57815-91ED-43cb-92C2-25804820EDAC}">
                        <c15:formulaRef>
                          <c15:sqref>'30'!$B$50</c15:sqref>
                        </c15:formulaRef>
                      </c:ext>
                    </c:extLst>
                    <c:strCache>
                      <c:ptCount val="1"/>
                      <c:pt idx="0">
                        <c:v>Forecast</c:v>
                      </c:pt>
                    </c:strCache>
                  </c:strRef>
                </c:tx>
                <c:spPr>
                  <a:ln w="12700">
                    <a:solidFill>
                      <a:schemeClr val="tx1"/>
                    </a:solidFill>
                    <a:prstDash val="sysDash"/>
                  </a:ln>
                </c:spPr>
                <c:marker>
                  <c:symbol val="none"/>
                </c:marker>
                <c:val>
                  <c:numRef>
                    <c:extLst>
                      <c:ext uri="{02D57815-91ED-43cb-92C2-25804820EDAC}">
                        <c15:fullRef>
                          <c15:sqref>'30'!$B$51:$B$52</c15:sqref>
                        </c15:fullRef>
                        <c15:formulaRef>
                          <c15:sqref/>
                        </c15:formulaRef>
                      </c:ext>
                    </c:extLst>
                    <c:numCache>
                      <c:formatCode>General</c:formatCode>
                      <c:ptCount val="0"/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7-EC78-48EC-96D8-70EE1F873C35}"/>
                  </c:ext>
                </c:extLst>
              </c15:ser>
            </c15:filteredLineSeries>
          </c:ext>
        </c:extLst>
      </c:lineChart>
      <c:catAx>
        <c:axId val="-975111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/>
          <a:lstStyle/>
          <a:p>
            <a:pPr>
              <a:defRPr sz="900" baseline="0"/>
            </a:pPr>
            <a:endParaRPr lang="en-US"/>
          </a:p>
        </c:txPr>
        <c:crossAx val="-975108384"/>
        <c:crosses val="autoZero"/>
        <c:auto val="0"/>
        <c:lblAlgn val="ctr"/>
        <c:lblOffset val="100"/>
        <c:tickLblSkip val="2"/>
        <c:noMultiLvlLbl val="0"/>
      </c:catAx>
      <c:valAx>
        <c:axId val="-975108384"/>
        <c:scaling>
          <c:orientation val="minMax"/>
          <c:max val="500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#,##0" sourceLinked="0"/>
        <c:majorTickMark val="none"/>
        <c:minorTickMark val="none"/>
        <c:tickLblPos val="low"/>
        <c:spPr>
          <a:ln>
            <a:solidFill>
              <a:schemeClr val="bg1">
                <a:lumMod val="85000"/>
              </a:schemeClr>
            </a:solidFill>
            <a:prstDash val="lgDash"/>
          </a:ln>
        </c:spPr>
        <c:txPr>
          <a:bodyPr/>
          <a:lstStyle/>
          <a:p>
            <a:pPr>
              <a:defRPr sz="900" baseline="0"/>
            </a:pPr>
            <a:endParaRPr lang="en-US"/>
          </a:p>
        </c:txPr>
        <c:crossAx val="-975111104"/>
        <c:crossesAt val="6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000">
          <a:latin typeface="Arial" pitchFamily="34" charset="0"/>
          <a:cs typeface="Arial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 orientation="landscape"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43715498535923"/>
          <c:y val="0.14405797779897361"/>
          <c:w val="0.81747965027601166"/>
          <c:h val="0.69825335801414401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'31'!$B$26</c:f>
              <c:strCache>
                <c:ptCount val="1"/>
                <c:pt idx="0">
                  <c:v>residential sales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'31'!$I$25:$L$25</c:f>
              <c:numCache>
                <c:formatCode>General</c:formatCode>
                <c:ptCount val="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</c:numCache>
            </c:numRef>
          </c:cat>
          <c:val>
            <c:numRef>
              <c:f>'31'!$I$26:$L$26</c:f>
              <c:numCache>
                <c:formatCode>0</c:formatCode>
                <c:ptCount val="4"/>
                <c:pt idx="0">
                  <c:v>38.74628030000008</c:v>
                </c:pt>
                <c:pt idx="1">
                  <c:v>-54.56652710000003</c:v>
                </c:pt>
                <c:pt idx="2">
                  <c:v>55.185750899999903</c:v>
                </c:pt>
                <c:pt idx="3">
                  <c:v>22.9508936000002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4D7-4A53-B36B-3F18C4BC229A}"/>
            </c:ext>
          </c:extLst>
        </c:ser>
        <c:ser>
          <c:idx val="2"/>
          <c:order val="1"/>
          <c:tx>
            <c:strRef>
              <c:f>'31'!$B$27</c:f>
              <c:strCache>
                <c:ptCount val="1"/>
                <c:pt idx="0">
                  <c:v>industrial sales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'31'!$I$25:$L$25</c:f>
              <c:numCache>
                <c:formatCode>General</c:formatCode>
                <c:ptCount val="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</c:numCache>
            </c:numRef>
          </c:cat>
          <c:val>
            <c:numRef>
              <c:f>'31'!$I$27:$L$27</c:f>
              <c:numCache>
                <c:formatCode>0</c:formatCode>
                <c:ptCount val="4"/>
                <c:pt idx="0">
                  <c:v>19.850495899999942</c:v>
                </c:pt>
                <c:pt idx="1">
                  <c:v>4.4852761000000783</c:v>
                </c:pt>
                <c:pt idx="2">
                  <c:v>23.267322200000081</c:v>
                </c:pt>
                <c:pt idx="3">
                  <c:v>37.911915299999919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4D7-4A53-B36B-3F18C4BC229A}"/>
            </c:ext>
          </c:extLst>
        </c:ser>
        <c:ser>
          <c:idx val="0"/>
          <c:order val="3"/>
          <c:tx>
            <c:strRef>
              <c:f>'31'!$B$28</c:f>
              <c:strCache>
                <c:ptCount val="1"/>
                <c:pt idx="0">
                  <c:v>commercial and transportation</c:v>
                </c:pt>
              </c:strCache>
            </c:strRef>
          </c:tx>
          <c:spPr>
            <a:solidFill>
              <a:schemeClr val="accent4"/>
            </a:solidFill>
            <a:ln w="28575">
              <a:noFill/>
            </a:ln>
          </c:spPr>
          <c:invertIfNegative val="0"/>
          <c:cat>
            <c:numRef>
              <c:f>'31'!$I$25:$L$25</c:f>
              <c:numCache>
                <c:formatCode>General</c:formatCode>
                <c:ptCount val="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</c:numCache>
            </c:numRef>
          </c:cat>
          <c:val>
            <c:numRef>
              <c:f>'31'!$I$28:$L$28</c:f>
              <c:numCache>
                <c:formatCode>0</c:formatCode>
                <c:ptCount val="4"/>
                <c:pt idx="0">
                  <c:v>62.698037500000055</c:v>
                </c:pt>
                <c:pt idx="1">
                  <c:v>-15.745538249999981</c:v>
                </c:pt>
                <c:pt idx="2">
                  <c:v>20.649362819299995</c:v>
                </c:pt>
                <c:pt idx="3">
                  <c:v>-5.0607262692999484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4D7-4A53-B36B-3F18C4BC229A}"/>
            </c:ext>
          </c:extLst>
        </c:ser>
        <c:ser>
          <c:idx val="5"/>
          <c:order val="4"/>
          <c:tx>
            <c:strRef>
              <c:f>'31'!$B$29</c:f>
              <c:strCache>
                <c:ptCount val="1"/>
                <c:pt idx="0">
                  <c:v>direct use of electricity</c:v>
                </c:pt>
              </c:strCache>
            </c:strRef>
          </c:tx>
          <c:spPr>
            <a:solidFill>
              <a:schemeClr val="accent5"/>
            </a:solidFill>
            <a:ln w="28575">
              <a:noFill/>
            </a:ln>
          </c:spPr>
          <c:invertIfNegative val="0"/>
          <c:cat>
            <c:numRef>
              <c:f>'31'!$I$25:$L$25</c:f>
              <c:numCache>
                <c:formatCode>General</c:formatCode>
                <c:ptCount val="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</c:numCache>
            </c:numRef>
          </c:cat>
          <c:val>
            <c:numRef>
              <c:f>'31'!$I$29:$L$29</c:f>
              <c:numCache>
                <c:formatCode>0</c:formatCode>
                <c:ptCount val="4"/>
                <c:pt idx="0">
                  <c:v>0.81063276000000428</c:v>
                </c:pt>
                <c:pt idx="1">
                  <c:v>-0.84431890999999837</c:v>
                </c:pt>
                <c:pt idx="2">
                  <c:v>4.0826910099999907</c:v>
                </c:pt>
                <c:pt idx="3">
                  <c:v>-0.48717278999998825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4D7-4A53-B36B-3F18C4BC2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-975128512"/>
        <c:axId val="-975104032"/>
      </c:barChart>
      <c:lineChart>
        <c:grouping val="stacked"/>
        <c:varyColors val="0"/>
        <c:ser>
          <c:idx val="4"/>
          <c:order val="2"/>
          <c:tx>
            <c:strRef>
              <c:f>'31'!$B$30</c:f>
              <c:strCache>
                <c:ptCount val="1"/>
                <c:pt idx="0">
                  <c:v>total consumption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dot"/>
            <c:size val="5"/>
            <c:spPr>
              <a:solidFill>
                <a:schemeClr val="bg1"/>
              </a:solidFill>
              <a:ln w="38100">
                <a:solidFill>
                  <a:schemeClr val="tx1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5831080595496735E-2"/>
                  <c:y val="3.63764796429744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4D7-4A53-B36B-3F18C4BC229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'31'!$I$25:$L$25</c:f>
              <c:numCache>
                <c:formatCode>General</c:formatCode>
                <c:ptCount val="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</c:numCache>
            </c:numRef>
          </c:cat>
          <c:val>
            <c:numRef>
              <c:f>'31'!$I$30:$L$30</c:f>
              <c:numCache>
                <c:formatCode>0</c:formatCode>
                <c:ptCount val="4"/>
                <c:pt idx="0">
                  <c:v>122.10544900000014</c:v>
                </c:pt>
                <c:pt idx="1">
                  <c:v>-66.671114600000237</c:v>
                </c:pt>
                <c:pt idx="2">
                  <c:v>103.18485409999994</c:v>
                </c:pt>
                <c:pt idx="3">
                  <c:v>55.315090400000372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4D7-4A53-B36B-3F18C4BC2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75128512"/>
        <c:axId val="-975104032"/>
      </c:lineChart>
      <c:scatterChart>
        <c:scatterStyle val="lineMarker"/>
        <c:varyColors val="0"/>
        <c:ser>
          <c:idx val="3"/>
          <c:order val="5"/>
          <c:tx>
            <c:strRef>
              <c:f>'31'!$B$99</c:f>
              <c:strCache>
                <c:ptCount val="1"/>
                <c:pt idx="0">
                  <c:v>Forecast</c:v>
                </c:pt>
              </c:strCache>
            </c:strRef>
          </c:tx>
          <c:spPr>
            <a:ln w="9525" cap="flat">
              <a:solidFill>
                <a:schemeClr val="bg1">
                  <a:lumMod val="65000"/>
                </a:schemeClr>
              </a:solidFill>
              <a:prstDash val="lgDash"/>
            </a:ln>
          </c:spPr>
          <c:marker>
            <c:symbol val="none"/>
          </c:marker>
          <c:xVal>
            <c:numRef>
              <c:f>'31'!$A$100:$A$101</c:f>
              <c:numCache>
                <c:formatCode>General</c:formatCode>
                <c:ptCount val="2"/>
                <c:pt idx="0">
                  <c:v>2.5</c:v>
                </c:pt>
                <c:pt idx="1">
                  <c:v>2.5</c:v>
                </c:pt>
              </c:numCache>
            </c:numRef>
          </c:xVal>
          <c:yVal>
            <c:numRef>
              <c:f>'31'!$B$100:$B$102</c:f>
              <c:numCache>
                <c:formatCode>0.00</c:formatCode>
                <c:ptCount val="3"/>
                <c:pt idx="0">
                  <c:v>-0.3</c:v>
                </c:pt>
                <c:pt idx="1">
                  <c:v>0.3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34D7-4A53-B36B-3F18C4BC2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975102944"/>
        <c:axId val="-975103488"/>
      </c:scatterChart>
      <c:catAx>
        <c:axId val="-975128512"/>
        <c:scaling>
          <c:orientation val="minMax"/>
        </c:scaling>
        <c:delete val="0"/>
        <c:axPos val="b"/>
        <c:majorGridlines>
          <c:spPr>
            <a:ln w="12700">
              <a:noFill/>
            </a:ln>
          </c:spPr>
        </c:majorGridlines>
        <c:numFmt formatCode="General" sourceLinked="1"/>
        <c:majorTickMark val="cross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endParaRPr lang="en-US"/>
          </a:p>
        </c:txPr>
        <c:crossAx val="-975104032"/>
        <c:crosses val="autoZero"/>
        <c:auto val="1"/>
        <c:lblAlgn val="ctr"/>
        <c:lblOffset val="100"/>
        <c:tickLblSkip val="1"/>
        <c:noMultiLvlLbl val="0"/>
      </c:catAx>
      <c:valAx>
        <c:axId val="-975104032"/>
        <c:scaling>
          <c:orientation val="minMax"/>
          <c:max val="150"/>
          <c:min val="-15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endParaRPr lang="en-US"/>
          </a:p>
        </c:txPr>
        <c:crossAx val="-975128512"/>
        <c:crosses val="autoZero"/>
        <c:crossBetween val="between"/>
        <c:majorUnit val="50"/>
      </c:valAx>
      <c:valAx>
        <c:axId val="-975103488"/>
        <c:scaling>
          <c:orientation val="minMax"/>
          <c:max val="0.30000000000000004"/>
          <c:min val="-0.30000000000000004"/>
        </c:scaling>
        <c:delete val="0"/>
        <c:axPos val="r"/>
        <c:numFmt formatCode="0.00" sourceLinked="1"/>
        <c:majorTickMark val="none"/>
        <c:minorTickMark val="none"/>
        <c:tickLblPos val="none"/>
        <c:spPr>
          <a:ln>
            <a:solidFill>
              <a:schemeClr val="bg1">
                <a:lumMod val="85000"/>
              </a:schemeClr>
            </a:solidFill>
          </a:ln>
        </c:spPr>
        <c:crossAx val="-975102944"/>
        <c:crosses val="max"/>
        <c:crossBetween val="midCat"/>
      </c:valAx>
      <c:valAx>
        <c:axId val="-9751029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975103488"/>
        <c:crosses val="autoZero"/>
        <c:crossBetween val="midCat"/>
      </c:valAx>
      <c:spPr>
        <a:noFill/>
        <a:ln>
          <a:solidFill>
            <a:schemeClr val="tx1">
              <a:lumMod val="15000"/>
              <a:lumOff val="8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379994167395748E-2"/>
          <c:y val="0.14565839443394404"/>
          <c:w val="0.73468410443620091"/>
          <c:h val="0.69278209822000381"/>
        </c:manualLayout>
      </c:layout>
      <c:lineChart>
        <c:grouping val="standard"/>
        <c:varyColors val="0"/>
        <c:ser>
          <c:idx val="0"/>
          <c:order val="0"/>
          <c:tx>
            <c:v>monthly history</c:v>
          </c:tx>
          <c:spPr>
            <a:ln w="28575" cap="rnd">
              <a:solidFill>
                <a:schemeClr val="accent1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'31'!$A$35:$A$94</c:f>
              <c:numCache>
                <c:formatCode>General</c:formatCode>
                <c:ptCount val="60"/>
                <c:pt idx="0">
                  <c:v>2021</c:v>
                </c:pt>
                <c:pt idx="1">
                  <c:v>2021</c:v>
                </c:pt>
                <c:pt idx="2">
                  <c:v>2021</c:v>
                </c:pt>
                <c:pt idx="3">
                  <c:v>2021</c:v>
                </c:pt>
                <c:pt idx="4">
                  <c:v>2021</c:v>
                </c:pt>
                <c:pt idx="5">
                  <c:v>2021</c:v>
                </c:pt>
                <c:pt idx="6">
                  <c:v>2021</c:v>
                </c:pt>
                <c:pt idx="7">
                  <c:v>2021</c:v>
                </c:pt>
                <c:pt idx="8">
                  <c:v>2021</c:v>
                </c:pt>
                <c:pt idx="9">
                  <c:v>2021</c:v>
                </c:pt>
                <c:pt idx="10">
                  <c:v>2021</c:v>
                </c:pt>
                <c:pt idx="11">
                  <c:v>2021</c:v>
                </c:pt>
                <c:pt idx="12">
                  <c:v>2022</c:v>
                </c:pt>
                <c:pt idx="13">
                  <c:v>2022</c:v>
                </c:pt>
                <c:pt idx="14">
                  <c:v>2022</c:v>
                </c:pt>
                <c:pt idx="15">
                  <c:v>2022</c:v>
                </c:pt>
                <c:pt idx="16">
                  <c:v>2022</c:v>
                </c:pt>
                <c:pt idx="17">
                  <c:v>2022</c:v>
                </c:pt>
                <c:pt idx="18">
                  <c:v>2022</c:v>
                </c:pt>
                <c:pt idx="19">
                  <c:v>2022</c:v>
                </c:pt>
                <c:pt idx="20">
                  <c:v>2022</c:v>
                </c:pt>
                <c:pt idx="21">
                  <c:v>2022</c:v>
                </c:pt>
                <c:pt idx="22">
                  <c:v>2022</c:v>
                </c:pt>
                <c:pt idx="23">
                  <c:v>2022</c:v>
                </c:pt>
                <c:pt idx="24">
                  <c:v>2023</c:v>
                </c:pt>
                <c:pt idx="25">
                  <c:v>2023</c:v>
                </c:pt>
                <c:pt idx="26">
                  <c:v>2023</c:v>
                </c:pt>
                <c:pt idx="27">
                  <c:v>2023</c:v>
                </c:pt>
                <c:pt idx="28">
                  <c:v>2023</c:v>
                </c:pt>
                <c:pt idx="29">
                  <c:v>2023</c:v>
                </c:pt>
                <c:pt idx="30">
                  <c:v>2023</c:v>
                </c:pt>
                <c:pt idx="31">
                  <c:v>2023</c:v>
                </c:pt>
                <c:pt idx="32">
                  <c:v>2023</c:v>
                </c:pt>
                <c:pt idx="33">
                  <c:v>2023</c:v>
                </c:pt>
                <c:pt idx="34">
                  <c:v>2023</c:v>
                </c:pt>
                <c:pt idx="35">
                  <c:v>2023</c:v>
                </c:pt>
                <c:pt idx="36">
                  <c:v>2024</c:v>
                </c:pt>
                <c:pt idx="37">
                  <c:v>2024</c:v>
                </c:pt>
                <c:pt idx="38">
                  <c:v>2024</c:v>
                </c:pt>
                <c:pt idx="39">
                  <c:v>2024</c:v>
                </c:pt>
                <c:pt idx="40">
                  <c:v>2024</c:v>
                </c:pt>
                <c:pt idx="41">
                  <c:v>2024</c:v>
                </c:pt>
                <c:pt idx="42">
                  <c:v>2024</c:v>
                </c:pt>
                <c:pt idx="43">
                  <c:v>2024</c:v>
                </c:pt>
                <c:pt idx="44">
                  <c:v>2024</c:v>
                </c:pt>
                <c:pt idx="45">
                  <c:v>2024</c:v>
                </c:pt>
                <c:pt idx="46">
                  <c:v>2024</c:v>
                </c:pt>
                <c:pt idx="47">
                  <c:v>2024</c:v>
                </c:pt>
                <c:pt idx="48">
                  <c:v>2025</c:v>
                </c:pt>
                <c:pt idx="49">
                  <c:v>2025</c:v>
                </c:pt>
                <c:pt idx="50">
                  <c:v>2025</c:v>
                </c:pt>
                <c:pt idx="51">
                  <c:v>2025</c:v>
                </c:pt>
                <c:pt idx="52">
                  <c:v>2025</c:v>
                </c:pt>
                <c:pt idx="53">
                  <c:v>2025</c:v>
                </c:pt>
                <c:pt idx="54">
                  <c:v>2025</c:v>
                </c:pt>
                <c:pt idx="55">
                  <c:v>2025</c:v>
                </c:pt>
                <c:pt idx="56">
                  <c:v>2025</c:v>
                </c:pt>
                <c:pt idx="57">
                  <c:v>2025</c:v>
                </c:pt>
                <c:pt idx="58">
                  <c:v>2025</c:v>
                </c:pt>
                <c:pt idx="59">
                  <c:v>2025</c:v>
                </c:pt>
              </c:numCache>
            </c:numRef>
          </c:cat>
          <c:val>
            <c:numRef>
              <c:f>'31'!$C$35:$C$94</c:f>
              <c:numCache>
                <c:formatCode>0</c:formatCode>
                <c:ptCount val="60"/>
                <c:pt idx="0">
                  <c:v>333.97652964000002</c:v>
                </c:pt>
                <c:pt idx="1">
                  <c:v>309.81628327999999</c:v>
                </c:pt>
                <c:pt idx="2">
                  <c:v>306.27265677999998</c:v>
                </c:pt>
                <c:pt idx="3">
                  <c:v>283.32878970000002</c:v>
                </c:pt>
                <c:pt idx="4">
                  <c:v>301.12229180000003</c:v>
                </c:pt>
                <c:pt idx="5">
                  <c:v>350.19926939999999</c:v>
                </c:pt>
                <c:pt idx="6">
                  <c:v>386.62592275999998</c:v>
                </c:pt>
                <c:pt idx="7">
                  <c:v>393.62794143000002</c:v>
                </c:pt>
                <c:pt idx="8">
                  <c:v>347.8322928</c:v>
                </c:pt>
                <c:pt idx="9">
                  <c:v>313.61334202</c:v>
                </c:pt>
                <c:pt idx="10">
                  <c:v>298.83886619999998</c:v>
                </c:pt>
                <c:pt idx="11">
                  <c:v>319.53513530999999</c:v>
                </c:pt>
                <c:pt idx="12">
                  <c:v>351.05315956999999</c:v>
                </c:pt>
                <c:pt idx="13">
                  <c:v>316.69409267999998</c:v>
                </c:pt>
                <c:pt idx="14">
                  <c:v>315.88661138999998</c:v>
                </c:pt>
                <c:pt idx="15">
                  <c:v>295.78754154000001</c:v>
                </c:pt>
                <c:pt idx="16">
                  <c:v>321.16406472</c:v>
                </c:pt>
                <c:pt idx="17">
                  <c:v>358.79582370000003</c:v>
                </c:pt>
                <c:pt idx="18">
                  <c:v>401.78160607000001</c:v>
                </c:pt>
                <c:pt idx="19">
                  <c:v>402.18583862999998</c:v>
                </c:pt>
                <c:pt idx="20">
                  <c:v>351.85252559999998</c:v>
                </c:pt>
                <c:pt idx="21">
                  <c:v>308.36291234999999</c:v>
                </c:pt>
                <c:pt idx="22">
                  <c:v>303.81233429999997</c:v>
                </c:pt>
                <c:pt idx="23">
                  <c:v>339.51825952000002</c:v>
                </c:pt>
                <c:pt idx="24">
                  <c:v>333.96829916000002</c:v>
                </c:pt>
                <c:pt idx="25">
                  <c:v>301.59095559000002</c:v>
                </c:pt>
                <c:pt idx="26">
                  <c:v>317.39448083000002</c:v>
                </c:pt>
                <c:pt idx="27">
                  <c:v>290.35440440000002</c:v>
                </c:pt>
                <c:pt idx="28">
                  <c:v>308.82499510000002</c:v>
                </c:pt>
                <c:pt idx="29">
                  <c:v>339.502589</c:v>
                </c:pt>
                <c:pt idx="30">
                  <c:v>398.61235506999998</c:v>
                </c:pt>
                <c:pt idx="31">
                  <c:v>404.33627056</c:v>
                </c:pt>
                <c:pt idx="32">
                  <c:v>357.79539915999999</c:v>
                </c:pt>
                <c:pt idx="33">
                  <c:v>319.18800763000002</c:v>
                </c:pt>
                <c:pt idx="34">
                  <c:v>305.22375299999999</c:v>
                </c:pt>
                <c:pt idx="35">
                  <c:v>323.43214602</c:v>
                </c:pt>
                <c:pt idx="36">
                  <c:v>353.64272779999999</c:v>
                </c:pt>
                <c:pt idx="37">
                  <c:v>313.69138177999997</c:v>
                </c:pt>
                <c:pt idx="38">
                  <c:v>311.77839999999998</c:v>
                </c:pt>
                <c:pt idx="39">
                  <c:v>292.91460000000001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594-495F-AB57-FDBF1A7FCBBC}"/>
            </c:ext>
          </c:extLst>
        </c:ser>
        <c:ser>
          <c:idx val="2"/>
          <c:order val="1"/>
          <c:tx>
            <c:v>monthly forecast</c:v>
          </c:tx>
          <c:spPr>
            <a:ln w="28575" cap="rnd">
              <a:solidFill>
                <a:schemeClr val="accent1">
                  <a:lumMod val="40000"/>
                  <a:lumOff val="6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'31'!$A$35:$A$94</c:f>
              <c:numCache>
                <c:formatCode>General</c:formatCode>
                <c:ptCount val="60"/>
                <c:pt idx="0">
                  <c:v>2021</c:v>
                </c:pt>
                <c:pt idx="1">
                  <c:v>2021</c:v>
                </c:pt>
                <c:pt idx="2">
                  <c:v>2021</c:v>
                </c:pt>
                <c:pt idx="3">
                  <c:v>2021</c:v>
                </c:pt>
                <c:pt idx="4">
                  <c:v>2021</c:v>
                </c:pt>
                <c:pt idx="5">
                  <c:v>2021</c:v>
                </c:pt>
                <c:pt idx="6">
                  <c:v>2021</c:v>
                </c:pt>
                <c:pt idx="7">
                  <c:v>2021</c:v>
                </c:pt>
                <c:pt idx="8">
                  <c:v>2021</c:v>
                </c:pt>
                <c:pt idx="9">
                  <c:v>2021</c:v>
                </c:pt>
                <c:pt idx="10">
                  <c:v>2021</c:v>
                </c:pt>
                <c:pt idx="11">
                  <c:v>2021</c:v>
                </c:pt>
                <c:pt idx="12">
                  <c:v>2022</c:v>
                </c:pt>
                <c:pt idx="13">
                  <c:v>2022</c:v>
                </c:pt>
                <c:pt idx="14">
                  <c:v>2022</c:v>
                </c:pt>
                <c:pt idx="15">
                  <c:v>2022</c:v>
                </c:pt>
                <c:pt idx="16">
                  <c:v>2022</c:v>
                </c:pt>
                <c:pt idx="17">
                  <c:v>2022</c:v>
                </c:pt>
                <c:pt idx="18">
                  <c:v>2022</c:v>
                </c:pt>
                <c:pt idx="19">
                  <c:v>2022</c:v>
                </c:pt>
                <c:pt idx="20">
                  <c:v>2022</c:v>
                </c:pt>
                <c:pt idx="21">
                  <c:v>2022</c:v>
                </c:pt>
                <c:pt idx="22">
                  <c:v>2022</c:v>
                </c:pt>
                <c:pt idx="23">
                  <c:v>2022</c:v>
                </c:pt>
                <c:pt idx="24">
                  <c:v>2023</c:v>
                </c:pt>
                <c:pt idx="25">
                  <c:v>2023</c:v>
                </c:pt>
                <c:pt idx="26">
                  <c:v>2023</c:v>
                </c:pt>
                <c:pt idx="27">
                  <c:v>2023</c:v>
                </c:pt>
                <c:pt idx="28">
                  <c:v>2023</c:v>
                </c:pt>
                <c:pt idx="29">
                  <c:v>2023</c:v>
                </c:pt>
                <c:pt idx="30">
                  <c:v>2023</c:v>
                </c:pt>
                <c:pt idx="31">
                  <c:v>2023</c:v>
                </c:pt>
                <c:pt idx="32">
                  <c:v>2023</c:v>
                </c:pt>
                <c:pt idx="33">
                  <c:v>2023</c:v>
                </c:pt>
                <c:pt idx="34">
                  <c:v>2023</c:v>
                </c:pt>
                <c:pt idx="35">
                  <c:v>2023</c:v>
                </c:pt>
                <c:pt idx="36">
                  <c:v>2024</c:v>
                </c:pt>
                <c:pt idx="37">
                  <c:v>2024</c:v>
                </c:pt>
                <c:pt idx="38">
                  <c:v>2024</c:v>
                </c:pt>
                <c:pt idx="39">
                  <c:v>2024</c:v>
                </c:pt>
                <c:pt idx="40">
                  <c:v>2024</c:v>
                </c:pt>
                <c:pt idx="41">
                  <c:v>2024</c:v>
                </c:pt>
                <c:pt idx="42">
                  <c:v>2024</c:v>
                </c:pt>
                <c:pt idx="43">
                  <c:v>2024</c:v>
                </c:pt>
                <c:pt idx="44">
                  <c:v>2024</c:v>
                </c:pt>
                <c:pt idx="45">
                  <c:v>2024</c:v>
                </c:pt>
                <c:pt idx="46">
                  <c:v>2024</c:v>
                </c:pt>
                <c:pt idx="47">
                  <c:v>2024</c:v>
                </c:pt>
                <c:pt idx="48">
                  <c:v>2025</c:v>
                </c:pt>
                <c:pt idx="49">
                  <c:v>2025</c:v>
                </c:pt>
                <c:pt idx="50">
                  <c:v>2025</c:v>
                </c:pt>
                <c:pt idx="51">
                  <c:v>2025</c:v>
                </c:pt>
                <c:pt idx="52">
                  <c:v>2025</c:v>
                </c:pt>
                <c:pt idx="53">
                  <c:v>2025</c:v>
                </c:pt>
                <c:pt idx="54">
                  <c:v>2025</c:v>
                </c:pt>
                <c:pt idx="55">
                  <c:v>2025</c:v>
                </c:pt>
                <c:pt idx="56">
                  <c:v>2025</c:v>
                </c:pt>
                <c:pt idx="57">
                  <c:v>2025</c:v>
                </c:pt>
                <c:pt idx="58">
                  <c:v>2025</c:v>
                </c:pt>
                <c:pt idx="59">
                  <c:v>2025</c:v>
                </c:pt>
              </c:numCache>
            </c:numRef>
          </c:cat>
          <c:val>
            <c:numRef>
              <c:f>'31'!$D$35:$D$94</c:f>
              <c:numCache>
                <c:formatCode>0</c:formatCode>
                <c:ptCount val="60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292.91460000000001</c:v>
                </c:pt>
                <c:pt idx="40">
                  <c:v>314.76819999999998</c:v>
                </c:pt>
                <c:pt idx="41">
                  <c:v>356.51710000000003</c:v>
                </c:pt>
                <c:pt idx="42">
                  <c:v>411.62329999999997</c:v>
                </c:pt>
                <c:pt idx="43">
                  <c:v>414.22250000000003</c:v>
                </c:pt>
                <c:pt idx="44">
                  <c:v>363.84199999999998</c:v>
                </c:pt>
                <c:pt idx="45">
                  <c:v>326.49990000000003</c:v>
                </c:pt>
                <c:pt idx="46">
                  <c:v>309.60199999999998</c:v>
                </c:pt>
                <c:pt idx="47">
                  <c:v>334.3064</c:v>
                </c:pt>
                <c:pt idx="48">
                  <c:v>357.10270000000003</c:v>
                </c:pt>
                <c:pt idx="49">
                  <c:v>311.4905</c:v>
                </c:pt>
                <c:pt idx="50">
                  <c:v>321.35509999999999</c:v>
                </c:pt>
                <c:pt idx="51">
                  <c:v>298.82859999999999</c:v>
                </c:pt>
                <c:pt idx="52">
                  <c:v>321.39109999999999</c:v>
                </c:pt>
                <c:pt idx="53">
                  <c:v>362.45179999999999</c:v>
                </c:pt>
                <c:pt idx="54">
                  <c:v>417.01369999999997</c:v>
                </c:pt>
                <c:pt idx="55">
                  <c:v>419.68579999999997</c:v>
                </c:pt>
                <c:pt idx="56">
                  <c:v>368.36869999999999</c:v>
                </c:pt>
                <c:pt idx="57">
                  <c:v>330.52839999999998</c:v>
                </c:pt>
                <c:pt idx="58">
                  <c:v>312.96550000000002</c:v>
                </c:pt>
                <c:pt idx="59">
                  <c:v>337.54169999999999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594-495F-AB57-FDBF1A7FCB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975126880"/>
        <c:axId val="-975136128"/>
      </c:lineChart>
      <c:catAx>
        <c:axId val="-9751268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endParaRPr lang="en-US"/>
          </a:p>
        </c:txPr>
        <c:crossAx val="-975136128"/>
        <c:crosses val="autoZero"/>
        <c:auto val="1"/>
        <c:lblAlgn val="ctr"/>
        <c:lblOffset val="100"/>
        <c:tickLblSkip val="12"/>
        <c:tickMarkSkip val="12"/>
        <c:noMultiLvlLbl val="0"/>
      </c:catAx>
      <c:valAx>
        <c:axId val="-975136128"/>
        <c:scaling>
          <c:orientation val="minMax"/>
          <c:max val="425"/>
          <c:min val="2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endParaRPr lang="en-US"/>
          </a:p>
        </c:txPr>
        <c:crossAx val="-975126880"/>
        <c:crosses val="autoZero"/>
        <c:crossBetween val="midCat"/>
        <c:majorUnit val="25"/>
        <c:minorUnit val="0.5"/>
      </c:valAx>
      <c:spPr>
        <a:noFill/>
        <a:ln>
          <a:solidFill>
            <a:schemeClr val="tx1">
              <a:lumMod val="15000"/>
              <a:lumOff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28667037888342528"/>
          <c:y val="0.6210812873812529"/>
          <c:w val="0.50491046184904076"/>
          <c:h val="0.2045385315150472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solidFill>
            <a:schemeClr val="tx1"/>
          </a:solidFill>
          <a:latin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/>
            </a:pPr>
            <a:r>
              <a:rPr lang="en-US" sz="1000" b="1">
                <a:effectLst/>
              </a:rPr>
              <a:t>World liquid</a:t>
            </a:r>
            <a:r>
              <a:rPr lang="en-US" sz="1000" b="1" baseline="0">
                <a:effectLst/>
              </a:rPr>
              <a:t> fuels production </a:t>
            </a:r>
            <a:endParaRPr lang="en-US" sz="1000">
              <a:effectLst/>
            </a:endParaRPr>
          </a:p>
          <a:p>
            <a:pPr algn="l">
              <a:defRPr/>
            </a:pPr>
            <a:r>
              <a:rPr lang="en-US" sz="1000" b="0" baseline="0">
                <a:effectLst/>
              </a:rPr>
              <a:t>million barrels per day</a:t>
            </a:r>
            <a:endParaRPr lang="en-US" sz="1000" b="0">
              <a:effectLst/>
            </a:endParaRPr>
          </a:p>
        </c:rich>
      </c:tx>
      <c:layout>
        <c:manualLayout>
          <c:xMode val="edge"/>
          <c:yMode val="edge"/>
          <c:x val="6.2299504228638077E-4"/>
          <c:y val="1.578291741745448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6226836611978677E-2"/>
          <c:y val="0.14555020139693087"/>
          <c:w val="0.84472940568883736"/>
          <c:h val="0.65701979474291239"/>
        </c:manualLayout>
      </c:layout>
      <c:areaChart>
        <c:grouping val="stacked"/>
        <c:varyColors val="0"/>
        <c:ser>
          <c:idx val="3"/>
          <c:order val="0"/>
          <c:tx>
            <c:strRef>
              <c:f>'3'!$D$27</c:f>
              <c:strCache>
                <c:ptCount val="1"/>
                <c:pt idx="0">
                  <c:v>OPEC Countries</c:v>
                </c:pt>
              </c:strCache>
            </c:strRef>
          </c:tx>
          <c:spPr>
            <a:solidFill>
              <a:schemeClr val="accent2">
                <a:lumMod val="50000"/>
              </a:schemeClr>
            </a:solidFill>
            <a:ln w="25400">
              <a:noFill/>
            </a:ln>
          </c:spPr>
          <c:cat>
            <c:numRef>
              <c:f>'3'!$B$28:$B$75</c:f>
              <c:numCache>
                <c:formatCode>mmm\ yyyy</c:formatCode>
                <c:ptCount val="48"/>
                <c:pt idx="0">
                  <c:v>44562</c:v>
                </c:pt>
                <c:pt idx="1">
                  <c:v>44593</c:v>
                </c:pt>
                <c:pt idx="2">
                  <c:v>44621</c:v>
                </c:pt>
                <c:pt idx="3">
                  <c:v>44652</c:v>
                </c:pt>
                <c:pt idx="4">
                  <c:v>44682</c:v>
                </c:pt>
                <c:pt idx="5">
                  <c:v>44713</c:v>
                </c:pt>
                <c:pt idx="6">
                  <c:v>44743</c:v>
                </c:pt>
                <c:pt idx="7">
                  <c:v>44774</c:v>
                </c:pt>
                <c:pt idx="8">
                  <c:v>44805</c:v>
                </c:pt>
                <c:pt idx="9">
                  <c:v>44835</c:v>
                </c:pt>
                <c:pt idx="10">
                  <c:v>44866</c:v>
                </c:pt>
                <c:pt idx="11">
                  <c:v>44896</c:v>
                </c:pt>
                <c:pt idx="12">
                  <c:v>44927</c:v>
                </c:pt>
                <c:pt idx="13">
                  <c:v>44958</c:v>
                </c:pt>
                <c:pt idx="14">
                  <c:v>44986</c:v>
                </c:pt>
                <c:pt idx="15">
                  <c:v>45017</c:v>
                </c:pt>
                <c:pt idx="16">
                  <c:v>45047</c:v>
                </c:pt>
                <c:pt idx="17">
                  <c:v>45078</c:v>
                </c:pt>
                <c:pt idx="18">
                  <c:v>45108</c:v>
                </c:pt>
                <c:pt idx="19">
                  <c:v>45139</c:v>
                </c:pt>
                <c:pt idx="20">
                  <c:v>45170</c:v>
                </c:pt>
                <c:pt idx="21">
                  <c:v>45200</c:v>
                </c:pt>
                <c:pt idx="22">
                  <c:v>45231</c:v>
                </c:pt>
                <c:pt idx="23">
                  <c:v>45261</c:v>
                </c:pt>
                <c:pt idx="24">
                  <c:v>45292</c:v>
                </c:pt>
                <c:pt idx="25">
                  <c:v>45323</c:v>
                </c:pt>
                <c:pt idx="26">
                  <c:v>45352</c:v>
                </c:pt>
                <c:pt idx="27">
                  <c:v>45383</c:v>
                </c:pt>
                <c:pt idx="28">
                  <c:v>45413</c:v>
                </c:pt>
                <c:pt idx="29">
                  <c:v>45444</c:v>
                </c:pt>
                <c:pt idx="30">
                  <c:v>45474</c:v>
                </c:pt>
                <c:pt idx="31">
                  <c:v>45505</c:v>
                </c:pt>
                <c:pt idx="32">
                  <c:v>45536</c:v>
                </c:pt>
                <c:pt idx="33">
                  <c:v>45566</c:v>
                </c:pt>
                <c:pt idx="34">
                  <c:v>45597</c:v>
                </c:pt>
                <c:pt idx="35">
                  <c:v>45627</c:v>
                </c:pt>
                <c:pt idx="36">
                  <c:v>45658</c:v>
                </c:pt>
                <c:pt idx="37">
                  <c:v>45689</c:v>
                </c:pt>
                <c:pt idx="38">
                  <c:v>45717</c:v>
                </c:pt>
                <c:pt idx="39">
                  <c:v>45748</c:v>
                </c:pt>
                <c:pt idx="40">
                  <c:v>45778</c:v>
                </c:pt>
                <c:pt idx="41">
                  <c:v>45809</c:v>
                </c:pt>
                <c:pt idx="42">
                  <c:v>45839</c:v>
                </c:pt>
                <c:pt idx="43">
                  <c:v>45870</c:v>
                </c:pt>
                <c:pt idx="44">
                  <c:v>45901</c:v>
                </c:pt>
                <c:pt idx="45">
                  <c:v>45931</c:v>
                </c:pt>
                <c:pt idx="46">
                  <c:v>45962</c:v>
                </c:pt>
                <c:pt idx="47">
                  <c:v>45992</c:v>
                </c:pt>
              </c:numCache>
            </c:numRef>
          </c:cat>
          <c:val>
            <c:numRef>
              <c:f>'3'!$D$28:$D$75</c:f>
              <c:numCache>
                <c:formatCode>0.000</c:formatCode>
                <c:ptCount val="48"/>
                <c:pt idx="0">
                  <c:v>32.233705501000003</c:v>
                </c:pt>
                <c:pt idx="1">
                  <c:v>32.841823706</c:v>
                </c:pt>
                <c:pt idx="2">
                  <c:v>32.485829308</c:v>
                </c:pt>
                <c:pt idx="3">
                  <c:v>32.730195535</c:v>
                </c:pt>
                <c:pt idx="4">
                  <c:v>32.280727204000002</c:v>
                </c:pt>
                <c:pt idx="5">
                  <c:v>32.455773602000001</c:v>
                </c:pt>
                <c:pt idx="6">
                  <c:v>32.767791074999998</c:v>
                </c:pt>
                <c:pt idx="7">
                  <c:v>33.758839999999999</c:v>
                </c:pt>
                <c:pt idx="8">
                  <c:v>33.873923206000001</c:v>
                </c:pt>
                <c:pt idx="9">
                  <c:v>33.445978701999998</c:v>
                </c:pt>
                <c:pt idx="10">
                  <c:v>33.084872498000003</c:v>
                </c:pt>
                <c:pt idx="11">
                  <c:v>33.212063999999998</c:v>
                </c:pt>
                <c:pt idx="12">
                  <c:v>32.580260314</c:v>
                </c:pt>
                <c:pt idx="13">
                  <c:v>32.777799999999999</c:v>
                </c:pt>
                <c:pt idx="14">
                  <c:v>32.966799999999999</c:v>
                </c:pt>
                <c:pt idx="15">
                  <c:v>32.861199999999997</c:v>
                </c:pt>
                <c:pt idx="16">
                  <c:v>32.147599999999997</c:v>
                </c:pt>
                <c:pt idx="17">
                  <c:v>32.370899999999999</c:v>
                </c:pt>
                <c:pt idx="18">
                  <c:v>31.547899999999998</c:v>
                </c:pt>
                <c:pt idx="19">
                  <c:v>31.363499999999998</c:v>
                </c:pt>
                <c:pt idx="20">
                  <c:v>31.988399999999999</c:v>
                </c:pt>
                <c:pt idx="21">
                  <c:v>31.854399999999998</c:v>
                </c:pt>
                <c:pt idx="22">
                  <c:v>31.905070605999999</c:v>
                </c:pt>
                <c:pt idx="23">
                  <c:v>31.892112128000001</c:v>
                </c:pt>
                <c:pt idx="24">
                  <c:v>31.803629061999999</c:v>
                </c:pt>
                <c:pt idx="25">
                  <c:v>32.082011113</c:v>
                </c:pt>
                <c:pt idx="26">
                  <c:v>32.244445906000003</c:v>
                </c:pt>
                <c:pt idx="27">
                  <c:v>32.137517895999999</c:v>
                </c:pt>
                <c:pt idx="28">
                  <c:v>31.857628485999999</c:v>
                </c:pt>
                <c:pt idx="29">
                  <c:v>31.739565211999999</c:v>
                </c:pt>
                <c:pt idx="30">
                  <c:v>32.486907524999999</c:v>
                </c:pt>
                <c:pt idx="31">
                  <c:v>32.536190108</c:v>
                </c:pt>
                <c:pt idx="32">
                  <c:v>32.539539476999998</c:v>
                </c:pt>
                <c:pt idx="33">
                  <c:v>32.479274756999999</c:v>
                </c:pt>
                <c:pt idx="34">
                  <c:v>32.351725229000003</c:v>
                </c:pt>
                <c:pt idx="35">
                  <c:v>32.426704901000001</c:v>
                </c:pt>
                <c:pt idx="36">
                  <c:v>32.300323065000001</c:v>
                </c:pt>
                <c:pt idx="37">
                  <c:v>32.299356197999998</c:v>
                </c:pt>
                <c:pt idx="38">
                  <c:v>32.396686680999998</c:v>
                </c:pt>
                <c:pt idx="39">
                  <c:v>32.439288574000003</c:v>
                </c:pt>
                <c:pt idx="40">
                  <c:v>32.437216442999997</c:v>
                </c:pt>
                <c:pt idx="41">
                  <c:v>32.436094173000001</c:v>
                </c:pt>
                <c:pt idx="42">
                  <c:v>32.579053516999998</c:v>
                </c:pt>
                <c:pt idx="43">
                  <c:v>32.577317147999999</c:v>
                </c:pt>
                <c:pt idx="44">
                  <c:v>32.575730235999998</c:v>
                </c:pt>
                <c:pt idx="45">
                  <c:v>32.468159290000003</c:v>
                </c:pt>
                <c:pt idx="46">
                  <c:v>32.266809701</c:v>
                </c:pt>
                <c:pt idx="47">
                  <c:v>32.166778602000001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00-46C7-A463-D14E91340BDF}"/>
            </c:ext>
          </c:extLst>
        </c:ser>
        <c:ser>
          <c:idx val="2"/>
          <c:order val="1"/>
          <c:tx>
            <c:strRef>
              <c:f>'3'!$C$27</c:f>
              <c:strCache>
                <c:ptCount val="1"/>
                <c:pt idx="0">
                  <c:v>non-OPEC Countries</c:v>
                </c:pt>
              </c:strCache>
            </c:strRef>
          </c:tx>
          <c:spPr>
            <a:solidFill>
              <a:schemeClr val="accent2"/>
            </a:solidFill>
            <a:ln w="25400">
              <a:noFill/>
            </a:ln>
          </c:spPr>
          <c:cat>
            <c:numRef>
              <c:f>'3'!$B$28:$B$75</c:f>
              <c:numCache>
                <c:formatCode>mmm\ yyyy</c:formatCode>
                <c:ptCount val="48"/>
                <c:pt idx="0">
                  <c:v>44562</c:v>
                </c:pt>
                <c:pt idx="1">
                  <c:v>44593</c:v>
                </c:pt>
                <c:pt idx="2">
                  <c:v>44621</c:v>
                </c:pt>
                <c:pt idx="3">
                  <c:v>44652</c:v>
                </c:pt>
                <c:pt idx="4">
                  <c:v>44682</c:v>
                </c:pt>
                <c:pt idx="5">
                  <c:v>44713</c:v>
                </c:pt>
                <c:pt idx="6">
                  <c:v>44743</c:v>
                </c:pt>
                <c:pt idx="7">
                  <c:v>44774</c:v>
                </c:pt>
                <c:pt idx="8">
                  <c:v>44805</c:v>
                </c:pt>
                <c:pt idx="9">
                  <c:v>44835</c:v>
                </c:pt>
                <c:pt idx="10">
                  <c:v>44866</c:v>
                </c:pt>
                <c:pt idx="11">
                  <c:v>44896</c:v>
                </c:pt>
                <c:pt idx="12">
                  <c:v>44927</c:v>
                </c:pt>
                <c:pt idx="13">
                  <c:v>44958</c:v>
                </c:pt>
                <c:pt idx="14">
                  <c:v>44986</c:v>
                </c:pt>
                <c:pt idx="15">
                  <c:v>45017</c:v>
                </c:pt>
                <c:pt idx="16">
                  <c:v>45047</c:v>
                </c:pt>
                <c:pt idx="17">
                  <c:v>45078</c:v>
                </c:pt>
                <c:pt idx="18">
                  <c:v>45108</c:v>
                </c:pt>
                <c:pt idx="19">
                  <c:v>45139</c:v>
                </c:pt>
                <c:pt idx="20">
                  <c:v>45170</c:v>
                </c:pt>
                <c:pt idx="21">
                  <c:v>45200</c:v>
                </c:pt>
                <c:pt idx="22">
                  <c:v>45231</c:v>
                </c:pt>
                <c:pt idx="23">
                  <c:v>45261</c:v>
                </c:pt>
                <c:pt idx="24">
                  <c:v>45292</c:v>
                </c:pt>
                <c:pt idx="25">
                  <c:v>45323</c:v>
                </c:pt>
                <c:pt idx="26">
                  <c:v>45352</c:v>
                </c:pt>
                <c:pt idx="27">
                  <c:v>45383</c:v>
                </c:pt>
                <c:pt idx="28">
                  <c:v>45413</c:v>
                </c:pt>
                <c:pt idx="29">
                  <c:v>45444</c:v>
                </c:pt>
                <c:pt idx="30">
                  <c:v>45474</c:v>
                </c:pt>
                <c:pt idx="31">
                  <c:v>45505</c:v>
                </c:pt>
                <c:pt idx="32">
                  <c:v>45536</c:v>
                </c:pt>
                <c:pt idx="33">
                  <c:v>45566</c:v>
                </c:pt>
                <c:pt idx="34">
                  <c:v>45597</c:v>
                </c:pt>
                <c:pt idx="35">
                  <c:v>45627</c:v>
                </c:pt>
                <c:pt idx="36">
                  <c:v>45658</c:v>
                </c:pt>
                <c:pt idx="37">
                  <c:v>45689</c:v>
                </c:pt>
                <c:pt idx="38">
                  <c:v>45717</c:v>
                </c:pt>
                <c:pt idx="39">
                  <c:v>45748</c:v>
                </c:pt>
                <c:pt idx="40">
                  <c:v>45778</c:v>
                </c:pt>
                <c:pt idx="41">
                  <c:v>45809</c:v>
                </c:pt>
                <c:pt idx="42">
                  <c:v>45839</c:v>
                </c:pt>
                <c:pt idx="43">
                  <c:v>45870</c:v>
                </c:pt>
                <c:pt idx="44">
                  <c:v>45901</c:v>
                </c:pt>
                <c:pt idx="45">
                  <c:v>45931</c:v>
                </c:pt>
                <c:pt idx="46">
                  <c:v>45962</c:v>
                </c:pt>
                <c:pt idx="47">
                  <c:v>45992</c:v>
                </c:pt>
              </c:numCache>
            </c:numRef>
          </c:cat>
          <c:val>
            <c:numRef>
              <c:f>'3'!$C$28:$C$75</c:f>
              <c:numCache>
                <c:formatCode>0.000</c:formatCode>
                <c:ptCount val="48"/>
                <c:pt idx="0">
                  <c:v>66.031096723000005</c:v>
                </c:pt>
                <c:pt idx="1">
                  <c:v>66.150714245000003</c:v>
                </c:pt>
                <c:pt idx="2">
                  <c:v>67.152429577999996</c:v>
                </c:pt>
                <c:pt idx="3">
                  <c:v>66.048125120999998</c:v>
                </c:pt>
                <c:pt idx="4">
                  <c:v>66.421198341999997</c:v>
                </c:pt>
                <c:pt idx="5">
                  <c:v>66.6621399</c:v>
                </c:pt>
                <c:pt idx="6">
                  <c:v>67.572822948999999</c:v>
                </c:pt>
                <c:pt idx="7">
                  <c:v>67.208417835000006</c:v>
                </c:pt>
                <c:pt idx="8">
                  <c:v>67.488165722000005</c:v>
                </c:pt>
                <c:pt idx="9">
                  <c:v>68.058874141999993</c:v>
                </c:pt>
                <c:pt idx="10">
                  <c:v>68.496269009000002</c:v>
                </c:pt>
                <c:pt idx="11">
                  <c:v>67.302573862000003</c:v>
                </c:pt>
                <c:pt idx="12">
                  <c:v>68.087252741</c:v>
                </c:pt>
                <c:pt idx="13">
                  <c:v>68.401206223000003</c:v>
                </c:pt>
                <c:pt idx="14">
                  <c:v>68.510369382999997</c:v>
                </c:pt>
                <c:pt idx="15">
                  <c:v>68.628529624999999</c:v>
                </c:pt>
                <c:pt idx="16">
                  <c:v>68.629000121999994</c:v>
                </c:pt>
                <c:pt idx="17">
                  <c:v>69.821067877000004</c:v>
                </c:pt>
                <c:pt idx="18">
                  <c:v>69.998486784999997</c:v>
                </c:pt>
                <c:pt idx="19">
                  <c:v>69.882913247999994</c:v>
                </c:pt>
                <c:pt idx="20">
                  <c:v>70.305827430999997</c:v>
                </c:pt>
                <c:pt idx="21">
                  <c:v>70.536928623999998</c:v>
                </c:pt>
                <c:pt idx="22">
                  <c:v>71.234978506999994</c:v>
                </c:pt>
                <c:pt idx="23">
                  <c:v>71.228439550999994</c:v>
                </c:pt>
                <c:pt idx="24">
                  <c:v>69.042721815999997</c:v>
                </c:pt>
                <c:pt idx="25">
                  <c:v>69.933411648000003</c:v>
                </c:pt>
                <c:pt idx="26">
                  <c:v>70.286422552999994</c:v>
                </c:pt>
                <c:pt idx="27">
                  <c:v>69.945487053999997</c:v>
                </c:pt>
                <c:pt idx="28">
                  <c:v>70.099317056999993</c:v>
                </c:pt>
                <c:pt idx="29">
                  <c:v>70.381546885999995</c:v>
                </c:pt>
                <c:pt idx="30">
                  <c:v>70.889853990000006</c:v>
                </c:pt>
                <c:pt idx="31">
                  <c:v>71.046604086000002</c:v>
                </c:pt>
                <c:pt idx="32">
                  <c:v>70.883377030000005</c:v>
                </c:pt>
                <c:pt idx="33">
                  <c:v>71.213700017999997</c:v>
                </c:pt>
                <c:pt idx="34">
                  <c:v>71.436691081999996</c:v>
                </c:pt>
                <c:pt idx="35">
                  <c:v>71.221309410000003</c:v>
                </c:pt>
                <c:pt idx="36">
                  <c:v>71.346854750999995</c:v>
                </c:pt>
                <c:pt idx="37">
                  <c:v>71.164653328</c:v>
                </c:pt>
                <c:pt idx="38">
                  <c:v>71.424255235000004</c:v>
                </c:pt>
                <c:pt idx="39">
                  <c:v>71.721581525000005</c:v>
                </c:pt>
                <c:pt idx="40">
                  <c:v>71.927752991000006</c:v>
                </c:pt>
                <c:pt idx="41">
                  <c:v>72.488264819999998</c:v>
                </c:pt>
                <c:pt idx="42">
                  <c:v>72.854290375999994</c:v>
                </c:pt>
                <c:pt idx="43">
                  <c:v>72.551224779999998</c:v>
                </c:pt>
                <c:pt idx="44">
                  <c:v>72.545440442</c:v>
                </c:pt>
                <c:pt idx="45">
                  <c:v>72.862115837000005</c:v>
                </c:pt>
                <c:pt idx="46">
                  <c:v>73.091734715000001</c:v>
                </c:pt>
                <c:pt idx="47">
                  <c:v>72.849870617999997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00-46C7-A463-D14E91340B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501320880"/>
        <c:axId val="-1501319248"/>
      </c:areaChart>
      <c:scatterChart>
        <c:scatterStyle val="lineMarker"/>
        <c:varyColors val="0"/>
        <c:ser>
          <c:idx val="0"/>
          <c:order val="2"/>
          <c:tx>
            <c:strRef>
              <c:f>'3'!$C$79</c:f>
              <c:strCache>
                <c:ptCount val="1"/>
                <c:pt idx="0">
                  <c:v>forecast</c:v>
                </c:pt>
              </c:strCache>
            </c:strRef>
          </c:tx>
          <c:spPr>
            <a:ln w="9525" cap="flat">
              <a:solidFill>
                <a:schemeClr val="bg1">
                  <a:lumMod val="65000"/>
                </a:schemeClr>
              </a:solidFill>
              <a:prstDash val="lgDash"/>
            </a:ln>
          </c:spPr>
          <c:marker>
            <c:symbol val="none"/>
          </c:marker>
          <c:xVal>
            <c:numRef>
              <c:f>'3'!$B$80:$B$81</c:f>
              <c:numCache>
                <c:formatCode>0</c:formatCode>
                <c:ptCount val="2"/>
                <c:pt idx="0">
                  <c:v>28.5</c:v>
                </c:pt>
                <c:pt idx="1">
                  <c:v>28.5</c:v>
                </c:pt>
              </c:numCache>
            </c:numRef>
          </c:xVal>
          <c:yVal>
            <c:numRef>
              <c:f>'3'!$C$80:$C$81</c:f>
              <c:numCache>
                <c:formatCode>General</c:formatCode>
                <c:ptCount val="2"/>
                <c:pt idx="0">
                  <c:v>0</c:v>
                </c:pt>
                <c:pt idx="1">
                  <c:v>1.2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0D00-46C7-A463-D14E91340B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500383536"/>
        <c:axId val="-1500390608"/>
      </c:scatterChart>
      <c:dateAx>
        <c:axId val="-1501320880"/>
        <c:scaling>
          <c:orientation val="minMax"/>
        </c:scaling>
        <c:delete val="0"/>
        <c:axPos val="b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yyyy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-1501319248"/>
        <c:crosses val="autoZero"/>
        <c:auto val="0"/>
        <c:lblOffset val="100"/>
        <c:baseTimeUnit val="months"/>
        <c:majorUnit val="12"/>
        <c:majorTimeUnit val="months"/>
        <c:minorUnit val="1"/>
        <c:minorTimeUnit val="months"/>
      </c:dateAx>
      <c:valAx>
        <c:axId val="-1501319248"/>
        <c:scaling>
          <c:orientation val="minMax"/>
          <c:min val="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/>
            </a:pPr>
            <a:endParaRPr lang="en-US"/>
          </a:p>
        </c:txPr>
        <c:crossAx val="-1501320880"/>
        <c:crosses val="autoZero"/>
        <c:crossBetween val="midCat"/>
      </c:valAx>
      <c:valAx>
        <c:axId val="-1500390608"/>
        <c:scaling>
          <c:orientation val="minMax"/>
          <c:max val="1"/>
        </c:scaling>
        <c:delete val="0"/>
        <c:axPos val="r"/>
        <c:numFmt formatCode="General" sourceLinked="1"/>
        <c:majorTickMark val="out"/>
        <c:minorTickMark val="none"/>
        <c:tickLblPos val="none"/>
        <c:spPr>
          <a:ln>
            <a:noFill/>
          </a:ln>
        </c:spPr>
        <c:crossAx val="-1500383536"/>
        <c:crosses val="max"/>
        <c:crossBetween val="midCat"/>
      </c:valAx>
      <c:valAx>
        <c:axId val="-1500383536"/>
        <c:scaling>
          <c:orientation val="minMax"/>
          <c:max val="48"/>
          <c:min val="0"/>
        </c:scaling>
        <c:delete val="0"/>
        <c:axPos val="t"/>
        <c:numFmt formatCode="0" sourceLinked="1"/>
        <c:majorTickMark val="none"/>
        <c:minorTickMark val="none"/>
        <c:tickLblPos val="none"/>
        <c:spPr>
          <a:ln>
            <a:noFill/>
          </a:ln>
        </c:spPr>
        <c:crossAx val="-1500390608"/>
        <c:crosses val="max"/>
        <c:crossBetween val="midCat"/>
      </c:valAx>
      <c:spPr>
        <a:ln>
          <a:solidFill>
            <a:schemeClr val="bg1">
              <a:lumMod val="85000"/>
            </a:schemeClr>
          </a:solidFill>
        </a:ln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>
          <a:latin typeface="Arial" pitchFamily="34" charset="0"/>
          <a:cs typeface="Arial" pitchFamily="34" charset="0"/>
        </a:defRPr>
      </a:pPr>
      <a:endParaRPr lang="en-US"/>
    </a:p>
  </c:txPr>
  <c:printSettings>
    <c:headerFooter/>
    <c:pageMargins b="0.75000000000000988" l="0.70000000000000062" r="0.70000000000000062" t="0.75000000000000988" header="0.30000000000000032" footer="0.30000000000000032"/>
    <c:pageSetup orientation="landscape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405475357247011"/>
          <c:y val="0.13024530491927147"/>
          <c:w val="0.79394548491803707"/>
          <c:h val="0.7133665947018450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'32'!$B$26</c:f>
              <c:strCache>
                <c:ptCount val="1"/>
                <c:pt idx="0">
                  <c:v>Western region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'32'!$I$25:$L$25</c:f>
              <c:numCache>
                <c:formatCode>General</c:formatCode>
                <c:ptCount val="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</c:numCache>
            </c:numRef>
          </c:cat>
          <c:val>
            <c:numRef>
              <c:f>'32'!$I$26:$L$26</c:f>
              <c:numCache>
                <c:formatCode>0.000</c:formatCode>
                <c:ptCount val="4"/>
                <c:pt idx="0">
                  <c:v>6.2936240000000225</c:v>
                </c:pt>
                <c:pt idx="1">
                  <c:v>-16.463193999999987</c:v>
                </c:pt>
                <c:pt idx="2">
                  <c:v>-44.203056300000014</c:v>
                </c:pt>
                <c:pt idx="3">
                  <c:v>-13.247577700000022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61E-4451-A2FF-F90A60B35104}"/>
            </c:ext>
          </c:extLst>
        </c:ser>
        <c:ser>
          <c:idx val="2"/>
          <c:order val="1"/>
          <c:tx>
            <c:strRef>
              <c:f>'32'!$B$27</c:f>
              <c:strCache>
                <c:ptCount val="1"/>
                <c:pt idx="0">
                  <c:v>Appalachian region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'32'!$I$25:$L$25</c:f>
              <c:numCache>
                <c:formatCode>General</c:formatCode>
                <c:ptCount val="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</c:numCache>
            </c:numRef>
          </c:cat>
          <c:val>
            <c:numRef>
              <c:f>'32'!$I$27:$L$27</c:f>
              <c:numCache>
                <c:formatCode>0.000</c:formatCode>
                <c:ptCount val="4"/>
                <c:pt idx="0">
                  <c:v>5.4492180000000019</c:v>
                </c:pt>
                <c:pt idx="1">
                  <c:v>6.2467149999999947</c:v>
                </c:pt>
                <c:pt idx="2">
                  <c:v>-26.501963840000002</c:v>
                </c:pt>
                <c:pt idx="3">
                  <c:v>2.9796958400000051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61E-4451-A2FF-F90A60B35104}"/>
            </c:ext>
          </c:extLst>
        </c:ser>
        <c:ser>
          <c:idx val="4"/>
          <c:order val="2"/>
          <c:tx>
            <c:strRef>
              <c:f>'32'!$B$28</c:f>
              <c:strCache>
                <c:ptCount val="1"/>
                <c:pt idx="0">
                  <c:v>Interior region</c:v>
                </c:pt>
              </c:strCache>
            </c:strRef>
          </c:tx>
          <c:spPr>
            <a:solidFill>
              <a:schemeClr val="accent4"/>
            </a:solidFill>
            <a:ln w="28575" cap="rnd">
              <a:noFill/>
              <a:round/>
            </a:ln>
            <a:effectLst/>
          </c:spPr>
          <c:invertIfNegative val="0"/>
          <c:cat>
            <c:numRef>
              <c:f>'32'!$I$25:$L$25</c:f>
              <c:numCache>
                <c:formatCode>General</c:formatCode>
                <c:ptCount val="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</c:numCache>
            </c:numRef>
          </c:cat>
          <c:val>
            <c:numRef>
              <c:f>'32'!$I$28:$L$28</c:f>
              <c:numCache>
                <c:formatCode>0.000</c:formatCode>
                <c:ptCount val="4"/>
                <c:pt idx="0">
                  <c:v>4.9811619999999976</c:v>
                </c:pt>
                <c:pt idx="1">
                  <c:v>-2.3249459999999971</c:v>
                </c:pt>
                <c:pt idx="2">
                  <c:v>-13.333642269999999</c:v>
                </c:pt>
                <c:pt idx="3">
                  <c:v>6.2488392699999906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61E-4451-A2FF-F90A60B351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-975125792"/>
        <c:axId val="-975135040"/>
      </c:barChart>
      <c:lineChart>
        <c:grouping val="stacked"/>
        <c:varyColors val="0"/>
        <c:ser>
          <c:idx val="3"/>
          <c:order val="3"/>
          <c:tx>
            <c:strRef>
              <c:f>'32'!$B$29</c:f>
              <c:strCache>
                <c:ptCount val="1"/>
                <c:pt idx="0">
                  <c:v>Total production</c:v>
                </c:pt>
              </c:strCache>
            </c:strRef>
          </c:tx>
          <c:spPr>
            <a:ln>
              <a:noFill/>
            </a:ln>
          </c:spPr>
          <c:marker>
            <c:symbol val="dot"/>
            <c:size val="5"/>
            <c:spPr>
              <a:solidFill>
                <a:schemeClr val="bg1"/>
              </a:solidFill>
              <a:ln w="38100">
                <a:solidFill>
                  <a:schemeClr val="tx1"/>
                </a:solidFill>
              </a:ln>
            </c:spPr>
          </c:marker>
          <c:dLbls>
            <c:dLbl>
              <c:idx val="0"/>
              <c:layout>
                <c:manualLayout>
                  <c:x val="-7.1732168405049285E-2"/>
                  <c:y val="-4.46631079266144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61E-4451-A2FF-F90A60B35104}"/>
                </c:ext>
              </c:extLst>
            </c:dLbl>
            <c:dLbl>
              <c:idx val="1"/>
              <c:layout>
                <c:manualLayout>
                  <c:x val="-7.1710280834896153E-2"/>
                  <c:y val="6.25862956569188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61E-4451-A2FF-F90A60B3510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'32'!$I$25:$L$25</c:f>
              <c:numCache>
                <c:formatCode>General</c:formatCode>
                <c:ptCount val="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</c:numCache>
            </c:numRef>
          </c:cat>
          <c:val>
            <c:numRef>
              <c:f>'32'!$I$29:$L$29</c:f>
              <c:numCache>
                <c:formatCode>0.0</c:formatCode>
                <c:ptCount val="4"/>
                <c:pt idx="0">
                  <c:v>16.724004000000022</c:v>
                </c:pt>
                <c:pt idx="1">
                  <c:v>-12.54142499999999</c:v>
                </c:pt>
                <c:pt idx="2">
                  <c:v>-84.038662410000015</c:v>
                </c:pt>
                <c:pt idx="3">
                  <c:v>-4.0190425900000264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61E-4451-A2FF-F90A60B351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75125792"/>
        <c:axId val="-975135040"/>
      </c:lineChart>
      <c:scatterChart>
        <c:scatterStyle val="lineMarker"/>
        <c:varyColors val="0"/>
        <c:ser>
          <c:idx val="0"/>
          <c:order val="4"/>
          <c:tx>
            <c:strRef>
              <c:f>'32'!$B$98</c:f>
              <c:strCache>
                <c:ptCount val="1"/>
                <c:pt idx="0">
                  <c:v>Forecast</c:v>
                </c:pt>
              </c:strCache>
            </c:strRef>
          </c:tx>
          <c:spPr>
            <a:ln w="9525" cap="flat">
              <a:solidFill>
                <a:schemeClr val="bg1">
                  <a:lumMod val="65000"/>
                </a:schemeClr>
              </a:solidFill>
              <a:prstDash val="lgDash"/>
            </a:ln>
          </c:spPr>
          <c:marker>
            <c:symbol val="none"/>
          </c:marker>
          <c:xVal>
            <c:numRef>
              <c:f>'32'!$A$99:$A$100</c:f>
              <c:numCache>
                <c:formatCode>General</c:formatCode>
                <c:ptCount val="2"/>
                <c:pt idx="0">
                  <c:v>2.5</c:v>
                </c:pt>
                <c:pt idx="1">
                  <c:v>2.5</c:v>
                </c:pt>
              </c:numCache>
            </c:numRef>
          </c:xVal>
          <c:yVal>
            <c:numRef>
              <c:f>'32'!$B$99:$B$100</c:f>
              <c:numCache>
                <c:formatCode>0.00</c:formatCode>
                <c:ptCount val="2"/>
                <c:pt idx="0">
                  <c:v>-200</c:v>
                </c:pt>
                <c:pt idx="1">
                  <c:v>70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861E-4451-A2FF-F90A60B351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975102400"/>
        <c:axId val="-975113280"/>
      </c:scatterChart>
      <c:catAx>
        <c:axId val="-975125792"/>
        <c:scaling>
          <c:orientation val="minMax"/>
        </c:scaling>
        <c:delete val="0"/>
        <c:axPos val="b"/>
        <c:majorGridlines>
          <c:spPr>
            <a:ln w="12700"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1"/>
        <c:majorTickMark val="cross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endParaRPr lang="en-US"/>
          </a:p>
        </c:txPr>
        <c:crossAx val="-975135040"/>
        <c:crosses val="autoZero"/>
        <c:auto val="1"/>
        <c:lblAlgn val="ctr"/>
        <c:lblOffset val="100"/>
        <c:tickLblSkip val="1"/>
        <c:noMultiLvlLbl val="0"/>
      </c:catAx>
      <c:valAx>
        <c:axId val="-9751350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endParaRPr lang="en-US"/>
          </a:p>
        </c:txPr>
        <c:crossAx val="-975125792"/>
        <c:crosses val="autoZero"/>
        <c:crossBetween val="between"/>
      </c:valAx>
      <c:valAx>
        <c:axId val="-975113280"/>
        <c:scaling>
          <c:orientation val="minMax"/>
          <c:max val="70"/>
          <c:min val="-200"/>
        </c:scaling>
        <c:delete val="0"/>
        <c:axPos val="r"/>
        <c:numFmt formatCode="0.00" sourceLinked="1"/>
        <c:majorTickMark val="none"/>
        <c:minorTickMark val="none"/>
        <c:tickLblPos val="none"/>
        <c:spPr>
          <a:ln>
            <a:solidFill>
              <a:schemeClr val="bg1">
                <a:lumMod val="85000"/>
              </a:schemeClr>
            </a:solidFill>
          </a:ln>
        </c:spPr>
        <c:crossAx val="-975102400"/>
        <c:crosses val="max"/>
        <c:crossBetween val="midCat"/>
        <c:majorUnit val="30"/>
      </c:valAx>
      <c:valAx>
        <c:axId val="-975102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97511328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763925342665501"/>
          <c:y val="0.13132716877586678"/>
          <c:w val="0.79568498432835466"/>
          <c:h val="0.71705742026985086"/>
        </c:manualLayout>
      </c:layout>
      <c:lineChart>
        <c:grouping val="standard"/>
        <c:varyColors val="0"/>
        <c:ser>
          <c:idx val="0"/>
          <c:order val="0"/>
          <c:tx>
            <c:v>monthly history</c:v>
          </c:tx>
          <c:spPr>
            <a:ln w="28575" cap="flat">
              <a:solidFill>
                <a:schemeClr val="accent1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'32'!$A$34:$A$93</c:f>
              <c:numCache>
                <c:formatCode>General</c:formatCode>
                <c:ptCount val="60"/>
                <c:pt idx="0">
                  <c:v>2021</c:v>
                </c:pt>
                <c:pt idx="1">
                  <c:v>2021</c:v>
                </c:pt>
                <c:pt idx="2">
                  <c:v>2021</c:v>
                </c:pt>
                <c:pt idx="3">
                  <c:v>2021</c:v>
                </c:pt>
                <c:pt idx="4">
                  <c:v>2021</c:v>
                </c:pt>
                <c:pt idx="5">
                  <c:v>2021</c:v>
                </c:pt>
                <c:pt idx="6">
                  <c:v>2021</c:v>
                </c:pt>
                <c:pt idx="7">
                  <c:v>2021</c:v>
                </c:pt>
                <c:pt idx="8">
                  <c:v>2021</c:v>
                </c:pt>
                <c:pt idx="9">
                  <c:v>2021</c:v>
                </c:pt>
                <c:pt idx="10">
                  <c:v>2021</c:v>
                </c:pt>
                <c:pt idx="11">
                  <c:v>2021</c:v>
                </c:pt>
                <c:pt idx="12">
                  <c:v>2022</c:v>
                </c:pt>
                <c:pt idx="13">
                  <c:v>2022</c:v>
                </c:pt>
                <c:pt idx="14">
                  <c:v>2022</c:v>
                </c:pt>
                <c:pt idx="15">
                  <c:v>2022</c:v>
                </c:pt>
                <c:pt idx="16">
                  <c:v>2022</c:v>
                </c:pt>
                <c:pt idx="17">
                  <c:v>2022</c:v>
                </c:pt>
                <c:pt idx="18">
                  <c:v>2022</c:v>
                </c:pt>
                <c:pt idx="19">
                  <c:v>2022</c:v>
                </c:pt>
                <c:pt idx="20">
                  <c:v>2022</c:v>
                </c:pt>
                <c:pt idx="21">
                  <c:v>2022</c:v>
                </c:pt>
                <c:pt idx="22">
                  <c:v>2022</c:v>
                </c:pt>
                <c:pt idx="23">
                  <c:v>2022</c:v>
                </c:pt>
                <c:pt idx="24">
                  <c:v>2023</c:v>
                </c:pt>
                <c:pt idx="25">
                  <c:v>2023</c:v>
                </c:pt>
                <c:pt idx="26">
                  <c:v>2023</c:v>
                </c:pt>
                <c:pt idx="27">
                  <c:v>2023</c:v>
                </c:pt>
                <c:pt idx="28">
                  <c:v>2023</c:v>
                </c:pt>
                <c:pt idx="29">
                  <c:v>2023</c:v>
                </c:pt>
                <c:pt idx="30">
                  <c:v>2023</c:v>
                </c:pt>
                <c:pt idx="31">
                  <c:v>2023</c:v>
                </c:pt>
                <c:pt idx="32">
                  <c:v>2023</c:v>
                </c:pt>
                <c:pt idx="33">
                  <c:v>2023</c:v>
                </c:pt>
                <c:pt idx="34">
                  <c:v>2023</c:v>
                </c:pt>
                <c:pt idx="35">
                  <c:v>2023</c:v>
                </c:pt>
                <c:pt idx="36">
                  <c:v>2024</c:v>
                </c:pt>
                <c:pt idx="37">
                  <c:v>2024</c:v>
                </c:pt>
                <c:pt idx="38">
                  <c:v>2024</c:v>
                </c:pt>
                <c:pt idx="39">
                  <c:v>2024</c:v>
                </c:pt>
                <c:pt idx="40">
                  <c:v>2024</c:v>
                </c:pt>
                <c:pt idx="41">
                  <c:v>2024</c:v>
                </c:pt>
                <c:pt idx="42">
                  <c:v>2024</c:v>
                </c:pt>
                <c:pt idx="43">
                  <c:v>2024</c:v>
                </c:pt>
                <c:pt idx="44">
                  <c:v>2024</c:v>
                </c:pt>
                <c:pt idx="45">
                  <c:v>2024</c:v>
                </c:pt>
                <c:pt idx="46">
                  <c:v>2024</c:v>
                </c:pt>
                <c:pt idx="47">
                  <c:v>2024</c:v>
                </c:pt>
                <c:pt idx="48">
                  <c:v>2025</c:v>
                </c:pt>
                <c:pt idx="49">
                  <c:v>2025</c:v>
                </c:pt>
                <c:pt idx="50">
                  <c:v>2025</c:v>
                </c:pt>
                <c:pt idx="51">
                  <c:v>2025</c:v>
                </c:pt>
                <c:pt idx="52">
                  <c:v>2025</c:v>
                </c:pt>
                <c:pt idx="53">
                  <c:v>2025</c:v>
                </c:pt>
                <c:pt idx="54">
                  <c:v>2025</c:v>
                </c:pt>
                <c:pt idx="55">
                  <c:v>2025</c:v>
                </c:pt>
                <c:pt idx="56">
                  <c:v>2025</c:v>
                </c:pt>
                <c:pt idx="57">
                  <c:v>2025</c:v>
                </c:pt>
                <c:pt idx="58">
                  <c:v>2025</c:v>
                </c:pt>
                <c:pt idx="59">
                  <c:v>2025</c:v>
                </c:pt>
              </c:numCache>
            </c:numRef>
          </c:cat>
          <c:val>
            <c:numRef>
              <c:f>'32'!$C$34:$C$93</c:f>
              <c:numCache>
                <c:formatCode>0.000</c:formatCode>
                <c:ptCount val="60"/>
                <c:pt idx="0">
                  <c:v>48.495550999999999</c:v>
                </c:pt>
                <c:pt idx="1">
                  <c:v>40.817064999999999</c:v>
                </c:pt>
                <c:pt idx="2">
                  <c:v>50.817703000000002</c:v>
                </c:pt>
                <c:pt idx="3">
                  <c:v>45.294547000000001</c:v>
                </c:pt>
                <c:pt idx="4">
                  <c:v>48.607135999999997</c:v>
                </c:pt>
                <c:pt idx="5">
                  <c:v>48.772692999999997</c:v>
                </c:pt>
                <c:pt idx="6">
                  <c:v>48.47289</c:v>
                </c:pt>
                <c:pt idx="7">
                  <c:v>50.039026</c:v>
                </c:pt>
                <c:pt idx="8">
                  <c:v>49.759599999999999</c:v>
                </c:pt>
                <c:pt idx="9">
                  <c:v>48.953837999999998</c:v>
                </c:pt>
                <c:pt idx="10">
                  <c:v>48.825009999999999</c:v>
                </c:pt>
                <c:pt idx="11">
                  <c:v>48.576219000000002</c:v>
                </c:pt>
                <c:pt idx="12">
                  <c:v>49.887262999999997</c:v>
                </c:pt>
                <c:pt idx="13">
                  <c:v>47.875067000000001</c:v>
                </c:pt>
                <c:pt idx="14">
                  <c:v>51.548139999999997</c:v>
                </c:pt>
                <c:pt idx="15">
                  <c:v>46.387467999999998</c:v>
                </c:pt>
                <c:pt idx="16">
                  <c:v>49.552526</c:v>
                </c:pt>
                <c:pt idx="17">
                  <c:v>48.670070000000003</c:v>
                </c:pt>
                <c:pt idx="18">
                  <c:v>49.301246999999996</c:v>
                </c:pt>
                <c:pt idx="19">
                  <c:v>53.601346999999997</c:v>
                </c:pt>
                <c:pt idx="20">
                  <c:v>51.574119000000003</c:v>
                </c:pt>
                <c:pt idx="21">
                  <c:v>51.331895000000003</c:v>
                </c:pt>
                <c:pt idx="22">
                  <c:v>48.753593000000002</c:v>
                </c:pt>
                <c:pt idx="23">
                  <c:v>45.672547000000002</c:v>
                </c:pt>
                <c:pt idx="24">
                  <c:v>51.009971999999998</c:v>
                </c:pt>
                <c:pt idx="25">
                  <c:v>45.712603000000001</c:v>
                </c:pt>
                <c:pt idx="26">
                  <c:v>51.983674999999998</c:v>
                </c:pt>
                <c:pt idx="27">
                  <c:v>46.968510999999999</c:v>
                </c:pt>
                <c:pt idx="28">
                  <c:v>48.223477000000003</c:v>
                </c:pt>
                <c:pt idx="29">
                  <c:v>47.145741999999998</c:v>
                </c:pt>
                <c:pt idx="30">
                  <c:v>46.519917999999997</c:v>
                </c:pt>
                <c:pt idx="31">
                  <c:v>50.543283000000002</c:v>
                </c:pt>
                <c:pt idx="32">
                  <c:v>48.541806999999999</c:v>
                </c:pt>
                <c:pt idx="33">
                  <c:v>49.073993999999999</c:v>
                </c:pt>
                <c:pt idx="34">
                  <c:v>48.951146999999999</c:v>
                </c:pt>
                <c:pt idx="35">
                  <c:v>46.939728000000002</c:v>
                </c:pt>
                <c:pt idx="36">
                  <c:v>42.950051000000002</c:v>
                </c:pt>
                <c:pt idx="37">
                  <c:v>42.837271000000001</c:v>
                </c:pt>
                <c:pt idx="38">
                  <c:v>40.611969000000002</c:v>
                </c:pt>
                <c:pt idx="39">
                  <c:v>32.922051586999999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64-40D4-80A8-824E0DE6F199}"/>
            </c:ext>
          </c:extLst>
        </c:ser>
        <c:ser>
          <c:idx val="2"/>
          <c:order val="1"/>
          <c:tx>
            <c:v>monthly forecast</c:v>
          </c:tx>
          <c:spPr>
            <a:ln w="28575" cap="rnd">
              <a:solidFill>
                <a:schemeClr val="accent1">
                  <a:lumMod val="40000"/>
                  <a:lumOff val="6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'32'!$A$34:$A$93</c:f>
              <c:numCache>
                <c:formatCode>General</c:formatCode>
                <c:ptCount val="60"/>
                <c:pt idx="0">
                  <c:v>2021</c:v>
                </c:pt>
                <c:pt idx="1">
                  <c:v>2021</c:v>
                </c:pt>
                <c:pt idx="2">
                  <c:v>2021</c:v>
                </c:pt>
                <c:pt idx="3">
                  <c:v>2021</c:v>
                </c:pt>
                <c:pt idx="4">
                  <c:v>2021</c:v>
                </c:pt>
                <c:pt idx="5">
                  <c:v>2021</c:v>
                </c:pt>
                <c:pt idx="6">
                  <c:v>2021</c:v>
                </c:pt>
                <c:pt idx="7">
                  <c:v>2021</c:v>
                </c:pt>
                <c:pt idx="8">
                  <c:v>2021</c:v>
                </c:pt>
                <c:pt idx="9">
                  <c:v>2021</c:v>
                </c:pt>
                <c:pt idx="10">
                  <c:v>2021</c:v>
                </c:pt>
                <c:pt idx="11">
                  <c:v>2021</c:v>
                </c:pt>
                <c:pt idx="12">
                  <c:v>2022</c:v>
                </c:pt>
                <c:pt idx="13">
                  <c:v>2022</c:v>
                </c:pt>
                <c:pt idx="14">
                  <c:v>2022</c:v>
                </c:pt>
                <c:pt idx="15">
                  <c:v>2022</c:v>
                </c:pt>
                <c:pt idx="16">
                  <c:v>2022</c:v>
                </c:pt>
                <c:pt idx="17">
                  <c:v>2022</c:v>
                </c:pt>
                <c:pt idx="18">
                  <c:v>2022</c:v>
                </c:pt>
                <c:pt idx="19">
                  <c:v>2022</c:v>
                </c:pt>
                <c:pt idx="20">
                  <c:v>2022</c:v>
                </c:pt>
                <c:pt idx="21">
                  <c:v>2022</c:v>
                </c:pt>
                <c:pt idx="22">
                  <c:v>2022</c:v>
                </c:pt>
                <c:pt idx="23">
                  <c:v>2022</c:v>
                </c:pt>
                <c:pt idx="24">
                  <c:v>2023</c:v>
                </c:pt>
                <c:pt idx="25">
                  <c:v>2023</c:v>
                </c:pt>
                <c:pt idx="26">
                  <c:v>2023</c:v>
                </c:pt>
                <c:pt idx="27">
                  <c:v>2023</c:v>
                </c:pt>
                <c:pt idx="28">
                  <c:v>2023</c:v>
                </c:pt>
                <c:pt idx="29">
                  <c:v>2023</c:v>
                </c:pt>
                <c:pt idx="30">
                  <c:v>2023</c:v>
                </c:pt>
                <c:pt idx="31">
                  <c:v>2023</c:v>
                </c:pt>
                <c:pt idx="32">
                  <c:v>2023</c:v>
                </c:pt>
                <c:pt idx="33">
                  <c:v>2023</c:v>
                </c:pt>
                <c:pt idx="34">
                  <c:v>2023</c:v>
                </c:pt>
                <c:pt idx="35">
                  <c:v>2023</c:v>
                </c:pt>
                <c:pt idx="36">
                  <c:v>2024</c:v>
                </c:pt>
                <c:pt idx="37">
                  <c:v>2024</c:v>
                </c:pt>
                <c:pt idx="38">
                  <c:v>2024</c:v>
                </c:pt>
                <c:pt idx="39">
                  <c:v>2024</c:v>
                </c:pt>
                <c:pt idx="40">
                  <c:v>2024</c:v>
                </c:pt>
                <c:pt idx="41">
                  <c:v>2024</c:v>
                </c:pt>
                <c:pt idx="42">
                  <c:v>2024</c:v>
                </c:pt>
                <c:pt idx="43">
                  <c:v>2024</c:v>
                </c:pt>
                <c:pt idx="44">
                  <c:v>2024</c:v>
                </c:pt>
                <c:pt idx="45">
                  <c:v>2024</c:v>
                </c:pt>
                <c:pt idx="46">
                  <c:v>2024</c:v>
                </c:pt>
                <c:pt idx="47">
                  <c:v>2024</c:v>
                </c:pt>
                <c:pt idx="48">
                  <c:v>2025</c:v>
                </c:pt>
                <c:pt idx="49">
                  <c:v>2025</c:v>
                </c:pt>
                <c:pt idx="50">
                  <c:v>2025</c:v>
                </c:pt>
                <c:pt idx="51">
                  <c:v>2025</c:v>
                </c:pt>
                <c:pt idx="52">
                  <c:v>2025</c:v>
                </c:pt>
                <c:pt idx="53">
                  <c:v>2025</c:v>
                </c:pt>
                <c:pt idx="54">
                  <c:v>2025</c:v>
                </c:pt>
                <c:pt idx="55">
                  <c:v>2025</c:v>
                </c:pt>
                <c:pt idx="56">
                  <c:v>2025</c:v>
                </c:pt>
                <c:pt idx="57">
                  <c:v>2025</c:v>
                </c:pt>
                <c:pt idx="58">
                  <c:v>2025</c:v>
                </c:pt>
                <c:pt idx="59">
                  <c:v>2025</c:v>
                </c:pt>
              </c:numCache>
            </c:numRef>
          </c:cat>
          <c:val>
            <c:numRef>
              <c:f>'32'!$D$34:$D$93</c:f>
              <c:numCache>
                <c:formatCode>0.000</c:formatCode>
                <c:ptCount val="60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32.922051586999999</c:v>
                </c:pt>
                <c:pt idx="40">
                  <c:v>36.668190000000003</c:v>
                </c:pt>
                <c:pt idx="41">
                  <c:v>38.953539999999997</c:v>
                </c:pt>
                <c:pt idx="42">
                  <c:v>43.01032</c:v>
                </c:pt>
                <c:pt idx="43">
                  <c:v>48.81241</c:v>
                </c:pt>
                <c:pt idx="44">
                  <c:v>44.315159999999999</c:v>
                </c:pt>
                <c:pt idx="45">
                  <c:v>44.693109999999997</c:v>
                </c:pt>
                <c:pt idx="46">
                  <c:v>42.453830000000004</c:v>
                </c:pt>
                <c:pt idx="47">
                  <c:v>41.177570000000003</c:v>
                </c:pt>
                <c:pt idx="48">
                  <c:v>45.038670000000003</c:v>
                </c:pt>
                <c:pt idx="49">
                  <c:v>39.688470000000002</c:v>
                </c:pt>
                <c:pt idx="50">
                  <c:v>42.254480000000001</c:v>
                </c:pt>
                <c:pt idx="51">
                  <c:v>35.785679999999999</c:v>
                </c:pt>
                <c:pt idx="52">
                  <c:v>37.818269999999998</c:v>
                </c:pt>
                <c:pt idx="53">
                  <c:v>38.219000000000001</c:v>
                </c:pt>
                <c:pt idx="54">
                  <c:v>41.157429999999998</c:v>
                </c:pt>
                <c:pt idx="55">
                  <c:v>46.800350000000002</c:v>
                </c:pt>
                <c:pt idx="56">
                  <c:v>42.430579999999999</c:v>
                </c:pt>
                <c:pt idx="57">
                  <c:v>43.23807</c:v>
                </c:pt>
                <c:pt idx="58">
                  <c:v>41.33408</c:v>
                </c:pt>
                <c:pt idx="59">
                  <c:v>39.791060000000002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564-40D4-80A8-824E0DE6F199}"/>
            </c:ext>
          </c:extLst>
        </c:ser>
        <c:ser>
          <c:idx val="1"/>
          <c:order val="2"/>
          <c:tx>
            <c:strRef>
              <c:f>'32'!$E$33</c:f>
              <c:strCache>
                <c:ptCount val="1"/>
                <c:pt idx="0">
                  <c:v>annual average</c:v>
                </c:pt>
              </c:strCache>
            </c:strRef>
          </c:tx>
          <c:spPr>
            <a:ln w="28575" cap="rnd">
              <a:solidFill>
                <a:schemeClr val="tx1">
                  <a:alpha val="67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'32'!$A$34:$A$93</c:f>
              <c:numCache>
                <c:formatCode>General</c:formatCode>
                <c:ptCount val="60"/>
                <c:pt idx="0">
                  <c:v>2021</c:v>
                </c:pt>
                <c:pt idx="1">
                  <c:v>2021</c:v>
                </c:pt>
                <c:pt idx="2">
                  <c:v>2021</c:v>
                </c:pt>
                <c:pt idx="3">
                  <c:v>2021</c:v>
                </c:pt>
                <c:pt idx="4">
                  <c:v>2021</c:v>
                </c:pt>
                <c:pt idx="5">
                  <c:v>2021</c:v>
                </c:pt>
                <c:pt idx="6">
                  <c:v>2021</c:v>
                </c:pt>
                <c:pt idx="7">
                  <c:v>2021</c:v>
                </c:pt>
                <c:pt idx="8">
                  <c:v>2021</c:v>
                </c:pt>
                <c:pt idx="9">
                  <c:v>2021</c:v>
                </c:pt>
                <c:pt idx="10">
                  <c:v>2021</c:v>
                </c:pt>
                <c:pt idx="11">
                  <c:v>2021</c:v>
                </c:pt>
                <c:pt idx="12">
                  <c:v>2022</c:v>
                </c:pt>
                <c:pt idx="13">
                  <c:v>2022</c:v>
                </c:pt>
                <c:pt idx="14">
                  <c:v>2022</c:v>
                </c:pt>
                <c:pt idx="15">
                  <c:v>2022</c:v>
                </c:pt>
                <c:pt idx="16">
                  <c:v>2022</c:v>
                </c:pt>
                <c:pt idx="17">
                  <c:v>2022</c:v>
                </c:pt>
                <c:pt idx="18">
                  <c:v>2022</c:v>
                </c:pt>
                <c:pt idx="19">
                  <c:v>2022</c:v>
                </c:pt>
                <c:pt idx="20">
                  <c:v>2022</c:v>
                </c:pt>
                <c:pt idx="21">
                  <c:v>2022</c:v>
                </c:pt>
                <c:pt idx="22">
                  <c:v>2022</c:v>
                </c:pt>
                <c:pt idx="23">
                  <c:v>2022</c:v>
                </c:pt>
                <c:pt idx="24">
                  <c:v>2023</c:v>
                </c:pt>
                <c:pt idx="25">
                  <c:v>2023</c:v>
                </c:pt>
                <c:pt idx="26">
                  <c:v>2023</c:v>
                </c:pt>
                <c:pt idx="27">
                  <c:v>2023</c:v>
                </c:pt>
                <c:pt idx="28">
                  <c:v>2023</c:v>
                </c:pt>
                <c:pt idx="29">
                  <c:v>2023</c:v>
                </c:pt>
                <c:pt idx="30">
                  <c:v>2023</c:v>
                </c:pt>
                <c:pt idx="31">
                  <c:v>2023</c:v>
                </c:pt>
                <c:pt idx="32">
                  <c:v>2023</c:v>
                </c:pt>
                <c:pt idx="33">
                  <c:v>2023</c:v>
                </c:pt>
                <c:pt idx="34">
                  <c:v>2023</c:v>
                </c:pt>
                <c:pt idx="35">
                  <c:v>2023</c:v>
                </c:pt>
                <c:pt idx="36">
                  <c:v>2024</c:v>
                </c:pt>
                <c:pt idx="37">
                  <c:v>2024</c:v>
                </c:pt>
                <c:pt idx="38">
                  <c:v>2024</c:v>
                </c:pt>
                <c:pt idx="39">
                  <c:v>2024</c:v>
                </c:pt>
                <c:pt idx="40">
                  <c:v>2024</c:v>
                </c:pt>
                <c:pt idx="41">
                  <c:v>2024</c:v>
                </c:pt>
                <c:pt idx="42">
                  <c:v>2024</c:v>
                </c:pt>
                <c:pt idx="43">
                  <c:v>2024</c:v>
                </c:pt>
                <c:pt idx="44">
                  <c:v>2024</c:v>
                </c:pt>
                <c:pt idx="45">
                  <c:v>2024</c:v>
                </c:pt>
                <c:pt idx="46">
                  <c:v>2024</c:v>
                </c:pt>
                <c:pt idx="47">
                  <c:v>2024</c:v>
                </c:pt>
                <c:pt idx="48">
                  <c:v>2025</c:v>
                </c:pt>
                <c:pt idx="49">
                  <c:v>2025</c:v>
                </c:pt>
                <c:pt idx="50">
                  <c:v>2025</c:v>
                </c:pt>
                <c:pt idx="51">
                  <c:v>2025</c:v>
                </c:pt>
                <c:pt idx="52">
                  <c:v>2025</c:v>
                </c:pt>
                <c:pt idx="53">
                  <c:v>2025</c:v>
                </c:pt>
                <c:pt idx="54">
                  <c:v>2025</c:v>
                </c:pt>
                <c:pt idx="55">
                  <c:v>2025</c:v>
                </c:pt>
                <c:pt idx="56">
                  <c:v>2025</c:v>
                </c:pt>
                <c:pt idx="57">
                  <c:v>2025</c:v>
                </c:pt>
                <c:pt idx="58">
                  <c:v>2025</c:v>
                </c:pt>
                <c:pt idx="59">
                  <c:v>2025</c:v>
                </c:pt>
              </c:numCache>
            </c:numRef>
          </c:cat>
          <c:val>
            <c:numRef>
              <c:f>'32'!$E$34:$E$93</c:f>
              <c:numCache>
                <c:formatCode>0.000</c:formatCode>
                <c:ptCount val="60"/>
                <c:pt idx="1">
                  <c:v>48.119273166666666</c:v>
                </c:pt>
                <c:pt idx="2">
                  <c:v>48.119273166666666</c:v>
                </c:pt>
                <c:pt idx="3">
                  <c:v>48.119273166666666</c:v>
                </c:pt>
                <c:pt idx="4">
                  <c:v>48.119273166666666</c:v>
                </c:pt>
                <c:pt idx="5">
                  <c:v>48.119273166666666</c:v>
                </c:pt>
                <c:pt idx="6">
                  <c:v>48.119273166666666</c:v>
                </c:pt>
                <c:pt idx="7">
                  <c:v>48.119273166666666</c:v>
                </c:pt>
                <c:pt idx="8">
                  <c:v>48.119273166666666</c:v>
                </c:pt>
                <c:pt idx="9">
                  <c:v>48.119273166666666</c:v>
                </c:pt>
                <c:pt idx="10">
                  <c:v>48.119273166666666</c:v>
                </c:pt>
                <c:pt idx="13">
                  <c:v>49.51294016666666</c:v>
                </c:pt>
                <c:pt idx="14">
                  <c:v>49.51294016666666</c:v>
                </c:pt>
                <c:pt idx="15">
                  <c:v>49.51294016666666</c:v>
                </c:pt>
                <c:pt idx="16">
                  <c:v>49.51294016666666</c:v>
                </c:pt>
                <c:pt idx="17">
                  <c:v>49.51294016666666</c:v>
                </c:pt>
                <c:pt idx="18">
                  <c:v>49.51294016666666</c:v>
                </c:pt>
                <c:pt idx="19">
                  <c:v>49.51294016666666</c:v>
                </c:pt>
                <c:pt idx="20">
                  <c:v>49.51294016666666</c:v>
                </c:pt>
                <c:pt idx="21">
                  <c:v>49.51294016666666</c:v>
                </c:pt>
                <c:pt idx="22">
                  <c:v>49.51294016666666</c:v>
                </c:pt>
                <c:pt idx="25">
                  <c:v>48.467821416666673</c:v>
                </c:pt>
                <c:pt idx="26">
                  <c:v>48.467821416666673</c:v>
                </c:pt>
                <c:pt idx="27">
                  <c:v>48.467821416666673</c:v>
                </c:pt>
                <c:pt idx="28">
                  <c:v>48.467821416666673</c:v>
                </c:pt>
                <c:pt idx="29">
                  <c:v>48.467821416666673</c:v>
                </c:pt>
                <c:pt idx="30">
                  <c:v>48.467821416666673</c:v>
                </c:pt>
                <c:pt idx="31">
                  <c:v>48.467821416666673</c:v>
                </c:pt>
                <c:pt idx="32">
                  <c:v>48.467821416666673</c:v>
                </c:pt>
                <c:pt idx="33">
                  <c:v>48.467821416666673</c:v>
                </c:pt>
                <c:pt idx="34">
                  <c:v>48.467821416666673</c:v>
                </c:pt>
                <c:pt idx="37">
                  <c:v>41.617122715583328</c:v>
                </c:pt>
                <c:pt idx="38">
                  <c:v>41.617122715583328</c:v>
                </c:pt>
                <c:pt idx="39">
                  <c:v>41.617122715583328</c:v>
                </c:pt>
                <c:pt idx="40">
                  <c:v>41.617122715583328</c:v>
                </c:pt>
                <c:pt idx="41">
                  <c:v>41.617122715583328</c:v>
                </c:pt>
                <c:pt idx="42">
                  <c:v>41.617122715583328</c:v>
                </c:pt>
                <c:pt idx="43">
                  <c:v>41.617122715583328</c:v>
                </c:pt>
                <c:pt idx="44">
                  <c:v>41.617122715583328</c:v>
                </c:pt>
                <c:pt idx="45">
                  <c:v>41.617122715583328</c:v>
                </c:pt>
                <c:pt idx="46">
                  <c:v>41.617122715583328</c:v>
                </c:pt>
                <c:pt idx="49">
                  <c:v>41.129678333333338</c:v>
                </c:pt>
                <c:pt idx="50">
                  <c:v>41.129678333333338</c:v>
                </c:pt>
                <c:pt idx="51">
                  <c:v>41.129678333333338</c:v>
                </c:pt>
                <c:pt idx="52">
                  <c:v>41.129678333333338</c:v>
                </c:pt>
                <c:pt idx="53">
                  <c:v>41.129678333333338</c:v>
                </c:pt>
                <c:pt idx="54">
                  <c:v>41.129678333333338</c:v>
                </c:pt>
                <c:pt idx="55">
                  <c:v>41.129678333333338</c:v>
                </c:pt>
                <c:pt idx="56">
                  <c:v>41.129678333333338</c:v>
                </c:pt>
                <c:pt idx="57">
                  <c:v>41.129678333333338</c:v>
                </c:pt>
                <c:pt idx="58">
                  <c:v>41.129678333333338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564-40D4-80A8-824E0DE6F1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975112736"/>
        <c:axId val="-975112192"/>
      </c:lineChart>
      <c:catAx>
        <c:axId val="-97511273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endParaRPr lang="en-US"/>
          </a:p>
        </c:txPr>
        <c:crossAx val="-975112192"/>
        <c:crosses val="autoZero"/>
        <c:auto val="1"/>
        <c:lblAlgn val="ctr"/>
        <c:lblOffset val="100"/>
        <c:tickLblSkip val="12"/>
        <c:tickMarkSkip val="12"/>
        <c:noMultiLvlLbl val="0"/>
      </c:catAx>
      <c:valAx>
        <c:axId val="-975112192"/>
        <c:scaling>
          <c:orientation val="minMax"/>
          <c:max val="7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endParaRPr lang="en-US"/>
          </a:p>
        </c:txPr>
        <c:crossAx val="-975112736"/>
        <c:crosses val="autoZero"/>
        <c:crossBetween val="midCat"/>
        <c:majorUnit val="10"/>
        <c:minorUnit val="0.5"/>
      </c:valAx>
      <c:spPr>
        <a:noFill/>
        <a:ln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1034025955088947"/>
          <c:y val="0.5386201724784403"/>
          <c:w val="0.53108850976961208"/>
          <c:h val="0.2048625171853518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solidFill>
            <a:schemeClr val="tx1"/>
          </a:solidFill>
          <a:latin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830359635805028"/>
          <c:y val="0.13053428153452343"/>
          <c:w val="0.82441304605173016"/>
          <c:h val="0.6935396248672574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'33'!$B$26</c:f>
              <c:strCache>
                <c:ptCount val="1"/>
                <c:pt idx="0">
                  <c:v>electric power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'33'!$I$25:$L$25</c:f>
              <c:numCache>
                <c:formatCode>General</c:formatCode>
                <c:ptCount val="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</c:numCache>
            </c:numRef>
          </c:cat>
          <c:val>
            <c:numRef>
              <c:f>'33'!$I$26:$L$26</c:f>
              <c:numCache>
                <c:formatCode>0.000</c:formatCode>
                <c:ptCount val="4"/>
                <c:pt idx="0">
                  <c:v>-28.600839790000009</c:v>
                </c:pt>
                <c:pt idx="1">
                  <c:v>-85.663255690000028</c:v>
                </c:pt>
                <c:pt idx="2">
                  <c:v>-14.059750879999967</c:v>
                </c:pt>
                <c:pt idx="3">
                  <c:v>-26.574028859999999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839-4D85-BE4C-E995D4F540F7}"/>
            </c:ext>
          </c:extLst>
        </c:ser>
        <c:ser>
          <c:idx val="2"/>
          <c:order val="1"/>
          <c:tx>
            <c:strRef>
              <c:f>'33'!$B$27</c:f>
              <c:strCache>
                <c:ptCount val="1"/>
                <c:pt idx="0">
                  <c:v>retail and other industry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'33'!$I$25:$L$25</c:f>
              <c:numCache>
                <c:formatCode>General</c:formatCode>
                <c:ptCount val="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</c:numCache>
            </c:numRef>
          </c:cat>
          <c:val>
            <c:numRef>
              <c:f>'33'!$I$27:$L$27</c:f>
              <c:numCache>
                <c:formatCode>0.000</c:formatCode>
                <c:ptCount val="4"/>
                <c:pt idx="0">
                  <c:v>3.4749961999999357E-2</c:v>
                </c:pt>
                <c:pt idx="1">
                  <c:v>-3.1393392660000004</c:v>
                </c:pt>
                <c:pt idx="2">
                  <c:v>-2.1590107140000008</c:v>
                </c:pt>
                <c:pt idx="3">
                  <c:v>-2.0655929000000128E-2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839-4D85-BE4C-E995D4F540F7}"/>
            </c:ext>
          </c:extLst>
        </c:ser>
        <c:ser>
          <c:idx val="4"/>
          <c:order val="2"/>
          <c:tx>
            <c:strRef>
              <c:f>'33'!$B$28</c:f>
              <c:strCache>
                <c:ptCount val="1"/>
                <c:pt idx="0">
                  <c:v>coke plants</c:v>
                </c:pt>
              </c:strCache>
            </c:strRef>
          </c:tx>
          <c:spPr>
            <a:solidFill>
              <a:schemeClr val="accent5"/>
            </a:solidFill>
            <a:ln w="28575" cap="rnd">
              <a:noFill/>
              <a:round/>
            </a:ln>
            <a:effectLst/>
          </c:spPr>
          <c:invertIfNegative val="0"/>
          <c:cat>
            <c:numRef>
              <c:f>'33'!$I$25:$L$25</c:f>
              <c:numCache>
                <c:formatCode>General</c:formatCode>
                <c:ptCount val="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</c:numCache>
            </c:numRef>
          </c:cat>
          <c:val>
            <c:numRef>
              <c:f>'33'!$I$28:$L$28</c:f>
              <c:numCache>
                <c:formatCode>0.000</c:formatCode>
                <c:ptCount val="4"/>
                <c:pt idx="0">
                  <c:v>-1.5793739920000007</c:v>
                </c:pt>
                <c:pt idx="1">
                  <c:v>-0.22181675399999889</c:v>
                </c:pt>
                <c:pt idx="2">
                  <c:v>0.42767562899999945</c:v>
                </c:pt>
                <c:pt idx="3">
                  <c:v>1.0970051000000005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839-4D85-BE4C-E995D4F540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-975111648"/>
        <c:axId val="-975101856"/>
      </c:barChart>
      <c:lineChart>
        <c:grouping val="stacked"/>
        <c:varyColors val="0"/>
        <c:ser>
          <c:idx val="3"/>
          <c:order val="3"/>
          <c:tx>
            <c:strRef>
              <c:f>'33'!$B$29</c:f>
              <c:strCache>
                <c:ptCount val="1"/>
                <c:pt idx="0">
                  <c:v>total</c:v>
                </c:pt>
              </c:strCache>
            </c:strRef>
          </c:tx>
          <c:spPr>
            <a:ln>
              <a:noFill/>
            </a:ln>
          </c:spPr>
          <c:marker>
            <c:symbol val="dot"/>
            <c:size val="5"/>
            <c:spPr>
              <a:solidFill>
                <a:schemeClr val="bg1"/>
              </a:solidFill>
              <a:ln w="38100">
                <a:solidFill>
                  <a:schemeClr val="tx1"/>
                </a:solidFill>
              </a:ln>
            </c:spPr>
          </c:marker>
          <c:dLbls>
            <c:dLbl>
              <c:idx val="1"/>
              <c:layout>
                <c:manualLayout>
                  <c:x val="-7.7272443055542345E-2"/>
                  <c:y val="2.2932883280744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4DE-4E3E-89FD-913C218245A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/>
                </a:pPr>
                <a:endParaRPr lang="en-U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'33'!$I$25:$L$25</c:f>
              <c:numCache>
                <c:formatCode>General</c:formatCode>
                <c:ptCount val="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</c:numCache>
            </c:numRef>
          </c:cat>
          <c:val>
            <c:numRef>
              <c:f>'33'!$I$29:$L$29</c:f>
              <c:numCache>
                <c:formatCode>0.0</c:formatCode>
                <c:ptCount val="4"/>
                <c:pt idx="0">
                  <c:v>-30.14546382000001</c:v>
                </c:pt>
                <c:pt idx="1">
                  <c:v>-89.024411710000038</c:v>
                </c:pt>
                <c:pt idx="2">
                  <c:v>-15.791085964999969</c:v>
                </c:pt>
                <c:pt idx="3">
                  <c:v>-25.497679688999998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839-4D85-BE4C-E995D4F540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75111648"/>
        <c:axId val="-975101856"/>
      </c:lineChart>
      <c:scatterChart>
        <c:scatterStyle val="lineMarker"/>
        <c:varyColors val="0"/>
        <c:ser>
          <c:idx val="0"/>
          <c:order val="4"/>
          <c:tx>
            <c:strRef>
              <c:f>'33'!$B$99</c:f>
              <c:strCache>
                <c:ptCount val="1"/>
                <c:pt idx="0">
                  <c:v>Forecast</c:v>
                </c:pt>
              </c:strCache>
            </c:strRef>
          </c:tx>
          <c:spPr>
            <a:ln w="9525" cap="flat">
              <a:solidFill>
                <a:schemeClr val="bg1">
                  <a:lumMod val="65000"/>
                </a:schemeClr>
              </a:solidFill>
              <a:prstDash val="lgDash"/>
            </a:ln>
          </c:spPr>
          <c:marker>
            <c:symbol val="none"/>
          </c:marker>
          <c:xVal>
            <c:numRef>
              <c:f>'33'!$A$100:$A$101</c:f>
              <c:numCache>
                <c:formatCode>General</c:formatCode>
                <c:ptCount val="2"/>
                <c:pt idx="0">
                  <c:v>2.5</c:v>
                </c:pt>
                <c:pt idx="1">
                  <c:v>2.5</c:v>
                </c:pt>
              </c:numCache>
            </c:numRef>
          </c:xVal>
          <c:yVal>
            <c:numRef>
              <c:f>'33'!$B$100:$B$101</c:f>
              <c:numCache>
                <c:formatCode>0.00</c:formatCode>
                <c:ptCount val="2"/>
                <c:pt idx="0">
                  <c:v>-80</c:v>
                </c:pt>
                <c:pt idx="1">
                  <c:v>20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E839-4D85-BE4C-E995D4F540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975094240"/>
        <c:axId val="-975073568"/>
      </c:scatterChart>
      <c:catAx>
        <c:axId val="-975111648"/>
        <c:scaling>
          <c:orientation val="minMax"/>
        </c:scaling>
        <c:delete val="0"/>
        <c:axPos val="b"/>
        <c:majorGridlines>
          <c:spPr>
            <a:ln w="12700">
              <a:solidFill>
                <a:schemeClr val="bg1">
                  <a:lumMod val="95000"/>
                </a:schemeClr>
              </a:solidFill>
            </a:ln>
          </c:spPr>
        </c:majorGridlines>
        <c:numFmt formatCode="General" sourceLinked="1"/>
        <c:majorTickMark val="cross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endParaRPr lang="en-US"/>
          </a:p>
        </c:txPr>
        <c:crossAx val="-975101856"/>
        <c:crosses val="autoZero"/>
        <c:auto val="1"/>
        <c:lblAlgn val="ctr"/>
        <c:lblOffset val="100"/>
        <c:tickLblSkip val="1"/>
        <c:noMultiLvlLbl val="0"/>
      </c:catAx>
      <c:valAx>
        <c:axId val="-975101856"/>
        <c:scaling>
          <c:orientation val="minMax"/>
          <c:max val="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endParaRPr lang="en-US"/>
          </a:p>
        </c:txPr>
        <c:crossAx val="-975111648"/>
        <c:crosses val="autoZero"/>
        <c:crossBetween val="between"/>
        <c:majorUnit val="25"/>
      </c:valAx>
      <c:valAx>
        <c:axId val="-975073568"/>
        <c:scaling>
          <c:orientation val="minMax"/>
          <c:max val="20"/>
          <c:min val="-80"/>
        </c:scaling>
        <c:delete val="0"/>
        <c:axPos val="r"/>
        <c:numFmt formatCode="0.00" sourceLinked="1"/>
        <c:majorTickMark val="none"/>
        <c:minorTickMark val="none"/>
        <c:tickLblPos val="none"/>
        <c:spPr>
          <a:ln>
            <a:solidFill>
              <a:schemeClr val="bg1">
                <a:lumMod val="85000"/>
              </a:schemeClr>
            </a:solidFill>
          </a:ln>
        </c:spPr>
        <c:crossAx val="-975094240"/>
        <c:crosses val="max"/>
        <c:crossBetween val="midCat"/>
      </c:valAx>
      <c:valAx>
        <c:axId val="-9750942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97507356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681356528355771"/>
          <c:y val="0.13146169228846391"/>
          <c:w val="0.80701659121172709"/>
          <c:h val="0.69330052493438321"/>
        </c:manualLayout>
      </c:layout>
      <c:lineChart>
        <c:grouping val="standard"/>
        <c:varyColors val="0"/>
        <c:ser>
          <c:idx val="0"/>
          <c:order val="0"/>
          <c:tx>
            <c:v>monthly history</c:v>
          </c:tx>
          <c:spPr>
            <a:ln w="28575" cap="rnd">
              <a:solidFill>
                <a:schemeClr val="accent1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'33'!$A$35:$A$94</c:f>
              <c:numCache>
                <c:formatCode>General</c:formatCode>
                <c:ptCount val="60"/>
                <c:pt idx="0">
                  <c:v>2021</c:v>
                </c:pt>
                <c:pt idx="1">
                  <c:v>2021</c:v>
                </c:pt>
                <c:pt idx="2">
                  <c:v>2021</c:v>
                </c:pt>
                <c:pt idx="3">
                  <c:v>2021</c:v>
                </c:pt>
                <c:pt idx="4">
                  <c:v>2021</c:v>
                </c:pt>
                <c:pt idx="5">
                  <c:v>2021</c:v>
                </c:pt>
                <c:pt idx="6">
                  <c:v>2021</c:v>
                </c:pt>
                <c:pt idx="7">
                  <c:v>2021</c:v>
                </c:pt>
                <c:pt idx="8">
                  <c:v>2021</c:v>
                </c:pt>
                <c:pt idx="9">
                  <c:v>2021</c:v>
                </c:pt>
                <c:pt idx="10">
                  <c:v>2021</c:v>
                </c:pt>
                <c:pt idx="11">
                  <c:v>2021</c:v>
                </c:pt>
                <c:pt idx="12">
                  <c:v>2022</c:v>
                </c:pt>
                <c:pt idx="13">
                  <c:v>2022</c:v>
                </c:pt>
                <c:pt idx="14">
                  <c:v>2022</c:v>
                </c:pt>
                <c:pt idx="15">
                  <c:v>2022</c:v>
                </c:pt>
                <c:pt idx="16">
                  <c:v>2022</c:v>
                </c:pt>
                <c:pt idx="17">
                  <c:v>2022</c:v>
                </c:pt>
                <c:pt idx="18">
                  <c:v>2022</c:v>
                </c:pt>
                <c:pt idx="19">
                  <c:v>2022</c:v>
                </c:pt>
                <c:pt idx="20">
                  <c:v>2022</c:v>
                </c:pt>
                <c:pt idx="21">
                  <c:v>2022</c:v>
                </c:pt>
                <c:pt idx="22">
                  <c:v>2022</c:v>
                </c:pt>
                <c:pt idx="23">
                  <c:v>2022</c:v>
                </c:pt>
                <c:pt idx="24">
                  <c:v>2023</c:v>
                </c:pt>
                <c:pt idx="25">
                  <c:v>2023</c:v>
                </c:pt>
                <c:pt idx="26">
                  <c:v>2023</c:v>
                </c:pt>
                <c:pt idx="27">
                  <c:v>2023</c:v>
                </c:pt>
                <c:pt idx="28">
                  <c:v>2023</c:v>
                </c:pt>
                <c:pt idx="29">
                  <c:v>2023</c:v>
                </c:pt>
                <c:pt idx="30">
                  <c:v>2023</c:v>
                </c:pt>
                <c:pt idx="31">
                  <c:v>2023</c:v>
                </c:pt>
                <c:pt idx="32">
                  <c:v>2023</c:v>
                </c:pt>
                <c:pt idx="33">
                  <c:v>2023</c:v>
                </c:pt>
                <c:pt idx="34">
                  <c:v>2023</c:v>
                </c:pt>
                <c:pt idx="35">
                  <c:v>2023</c:v>
                </c:pt>
                <c:pt idx="36">
                  <c:v>2024</c:v>
                </c:pt>
                <c:pt idx="37">
                  <c:v>2024</c:v>
                </c:pt>
                <c:pt idx="38">
                  <c:v>2024</c:v>
                </c:pt>
                <c:pt idx="39">
                  <c:v>2024</c:v>
                </c:pt>
                <c:pt idx="40">
                  <c:v>2024</c:v>
                </c:pt>
                <c:pt idx="41">
                  <c:v>2024</c:v>
                </c:pt>
                <c:pt idx="42">
                  <c:v>2024</c:v>
                </c:pt>
                <c:pt idx="43">
                  <c:v>2024</c:v>
                </c:pt>
                <c:pt idx="44">
                  <c:v>2024</c:v>
                </c:pt>
                <c:pt idx="45">
                  <c:v>2024</c:v>
                </c:pt>
                <c:pt idx="46">
                  <c:v>2024</c:v>
                </c:pt>
                <c:pt idx="47">
                  <c:v>2024</c:v>
                </c:pt>
                <c:pt idx="48">
                  <c:v>2025</c:v>
                </c:pt>
                <c:pt idx="49">
                  <c:v>2025</c:v>
                </c:pt>
                <c:pt idx="50">
                  <c:v>2025</c:v>
                </c:pt>
                <c:pt idx="51">
                  <c:v>2025</c:v>
                </c:pt>
                <c:pt idx="52">
                  <c:v>2025</c:v>
                </c:pt>
                <c:pt idx="53">
                  <c:v>2025</c:v>
                </c:pt>
                <c:pt idx="54">
                  <c:v>2025</c:v>
                </c:pt>
                <c:pt idx="55">
                  <c:v>2025</c:v>
                </c:pt>
                <c:pt idx="56">
                  <c:v>2025</c:v>
                </c:pt>
                <c:pt idx="57">
                  <c:v>2025</c:v>
                </c:pt>
                <c:pt idx="58">
                  <c:v>2025</c:v>
                </c:pt>
                <c:pt idx="59">
                  <c:v>2025</c:v>
                </c:pt>
              </c:numCache>
            </c:numRef>
          </c:cat>
          <c:val>
            <c:numRef>
              <c:f>'33'!$C$35:$C$94</c:f>
              <c:numCache>
                <c:formatCode>0.000</c:formatCode>
                <c:ptCount val="60"/>
                <c:pt idx="0">
                  <c:v>49.009761674000003</c:v>
                </c:pt>
                <c:pt idx="1">
                  <c:v>51.520742167999998</c:v>
                </c:pt>
                <c:pt idx="2">
                  <c:v>38.330783930999999</c:v>
                </c:pt>
                <c:pt idx="3">
                  <c:v>33.633784050000003</c:v>
                </c:pt>
                <c:pt idx="4">
                  <c:v>39.281848803000003</c:v>
                </c:pt>
                <c:pt idx="5">
                  <c:v>51.589706790000001</c:v>
                </c:pt>
                <c:pt idx="6">
                  <c:v>60.022262775000002</c:v>
                </c:pt>
                <c:pt idx="7">
                  <c:v>59.903693634</c:v>
                </c:pt>
                <c:pt idx="8">
                  <c:v>47.960249910000002</c:v>
                </c:pt>
                <c:pt idx="9">
                  <c:v>39.435283179000002</c:v>
                </c:pt>
                <c:pt idx="10">
                  <c:v>36.623472419999999</c:v>
                </c:pt>
                <c:pt idx="11">
                  <c:v>38.367695847999997</c:v>
                </c:pt>
                <c:pt idx="12">
                  <c:v>52.532774033999999</c:v>
                </c:pt>
                <c:pt idx="13">
                  <c:v>43.693880972000002</c:v>
                </c:pt>
                <c:pt idx="14">
                  <c:v>38.218616445000002</c:v>
                </c:pt>
                <c:pt idx="15">
                  <c:v>34.553562149999998</c:v>
                </c:pt>
                <c:pt idx="16">
                  <c:v>38.843298312999998</c:v>
                </c:pt>
                <c:pt idx="17">
                  <c:v>45.339655229999998</c:v>
                </c:pt>
                <c:pt idx="18">
                  <c:v>53.059303763999999</c:v>
                </c:pt>
                <c:pt idx="19">
                  <c:v>51.962850938000003</c:v>
                </c:pt>
                <c:pt idx="20">
                  <c:v>40.842045900000002</c:v>
                </c:pt>
                <c:pt idx="21">
                  <c:v>35.108945034000001</c:v>
                </c:pt>
                <c:pt idx="22">
                  <c:v>35.986838069999997</c:v>
                </c:pt>
                <c:pt idx="23">
                  <c:v>45.392050513999997</c:v>
                </c:pt>
                <c:pt idx="24">
                  <c:v>39.066714400999999</c:v>
                </c:pt>
                <c:pt idx="25">
                  <c:v>30.374045835</c:v>
                </c:pt>
                <c:pt idx="26">
                  <c:v>32.255243589999999</c:v>
                </c:pt>
                <c:pt idx="27">
                  <c:v>26.028867999999999</c:v>
                </c:pt>
                <c:pt idx="28">
                  <c:v>28.779956986999998</c:v>
                </c:pt>
                <c:pt idx="29">
                  <c:v>36.643944990000001</c:v>
                </c:pt>
                <c:pt idx="30">
                  <c:v>47.636295298</c:v>
                </c:pt>
                <c:pt idx="31">
                  <c:v>47.030891527000001</c:v>
                </c:pt>
                <c:pt idx="32">
                  <c:v>37.330072285999996</c:v>
                </c:pt>
                <c:pt idx="33">
                  <c:v>33.106517025999999</c:v>
                </c:pt>
                <c:pt idx="34">
                  <c:v>32.995200973000003</c:v>
                </c:pt>
                <c:pt idx="35">
                  <c:v>35.261658744999998</c:v>
                </c:pt>
                <c:pt idx="36">
                  <c:v>45.666818966000001</c:v>
                </c:pt>
                <c:pt idx="37">
                  <c:v>29.280994979999999</c:v>
                </c:pt>
                <c:pt idx="38">
                  <c:v>25.964041940000001</c:v>
                </c:pt>
                <c:pt idx="39">
                  <c:v>23.587258800000001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5FE-4BD7-8B3C-1FB6052D91B7}"/>
            </c:ext>
          </c:extLst>
        </c:ser>
        <c:ser>
          <c:idx val="2"/>
          <c:order val="1"/>
          <c:tx>
            <c:v>monthly forecast</c:v>
          </c:tx>
          <c:spPr>
            <a:ln w="28575" cap="rnd">
              <a:solidFill>
                <a:schemeClr val="accent1">
                  <a:lumMod val="40000"/>
                  <a:lumOff val="6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'33'!$A$35:$A$94</c:f>
              <c:numCache>
                <c:formatCode>General</c:formatCode>
                <c:ptCount val="60"/>
                <c:pt idx="0">
                  <c:v>2021</c:v>
                </c:pt>
                <c:pt idx="1">
                  <c:v>2021</c:v>
                </c:pt>
                <c:pt idx="2">
                  <c:v>2021</c:v>
                </c:pt>
                <c:pt idx="3">
                  <c:v>2021</c:v>
                </c:pt>
                <c:pt idx="4">
                  <c:v>2021</c:v>
                </c:pt>
                <c:pt idx="5">
                  <c:v>2021</c:v>
                </c:pt>
                <c:pt idx="6">
                  <c:v>2021</c:v>
                </c:pt>
                <c:pt idx="7">
                  <c:v>2021</c:v>
                </c:pt>
                <c:pt idx="8">
                  <c:v>2021</c:v>
                </c:pt>
                <c:pt idx="9">
                  <c:v>2021</c:v>
                </c:pt>
                <c:pt idx="10">
                  <c:v>2021</c:v>
                </c:pt>
                <c:pt idx="11">
                  <c:v>2021</c:v>
                </c:pt>
                <c:pt idx="12">
                  <c:v>2022</c:v>
                </c:pt>
                <c:pt idx="13">
                  <c:v>2022</c:v>
                </c:pt>
                <c:pt idx="14">
                  <c:v>2022</c:v>
                </c:pt>
                <c:pt idx="15">
                  <c:v>2022</c:v>
                </c:pt>
                <c:pt idx="16">
                  <c:v>2022</c:v>
                </c:pt>
                <c:pt idx="17">
                  <c:v>2022</c:v>
                </c:pt>
                <c:pt idx="18">
                  <c:v>2022</c:v>
                </c:pt>
                <c:pt idx="19">
                  <c:v>2022</c:v>
                </c:pt>
                <c:pt idx="20">
                  <c:v>2022</c:v>
                </c:pt>
                <c:pt idx="21">
                  <c:v>2022</c:v>
                </c:pt>
                <c:pt idx="22">
                  <c:v>2022</c:v>
                </c:pt>
                <c:pt idx="23">
                  <c:v>2022</c:v>
                </c:pt>
                <c:pt idx="24">
                  <c:v>2023</c:v>
                </c:pt>
                <c:pt idx="25">
                  <c:v>2023</c:v>
                </c:pt>
                <c:pt idx="26">
                  <c:v>2023</c:v>
                </c:pt>
                <c:pt idx="27">
                  <c:v>2023</c:v>
                </c:pt>
                <c:pt idx="28">
                  <c:v>2023</c:v>
                </c:pt>
                <c:pt idx="29">
                  <c:v>2023</c:v>
                </c:pt>
                <c:pt idx="30">
                  <c:v>2023</c:v>
                </c:pt>
                <c:pt idx="31">
                  <c:v>2023</c:v>
                </c:pt>
                <c:pt idx="32">
                  <c:v>2023</c:v>
                </c:pt>
                <c:pt idx="33">
                  <c:v>2023</c:v>
                </c:pt>
                <c:pt idx="34">
                  <c:v>2023</c:v>
                </c:pt>
                <c:pt idx="35">
                  <c:v>2023</c:v>
                </c:pt>
                <c:pt idx="36">
                  <c:v>2024</c:v>
                </c:pt>
                <c:pt idx="37">
                  <c:v>2024</c:v>
                </c:pt>
                <c:pt idx="38">
                  <c:v>2024</c:v>
                </c:pt>
                <c:pt idx="39">
                  <c:v>2024</c:v>
                </c:pt>
                <c:pt idx="40">
                  <c:v>2024</c:v>
                </c:pt>
                <c:pt idx="41">
                  <c:v>2024</c:v>
                </c:pt>
                <c:pt idx="42">
                  <c:v>2024</c:v>
                </c:pt>
                <c:pt idx="43">
                  <c:v>2024</c:v>
                </c:pt>
                <c:pt idx="44">
                  <c:v>2024</c:v>
                </c:pt>
                <c:pt idx="45">
                  <c:v>2024</c:v>
                </c:pt>
                <c:pt idx="46">
                  <c:v>2024</c:v>
                </c:pt>
                <c:pt idx="47">
                  <c:v>2024</c:v>
                </c:pt>
                <c:pt idx="48">
                  <c:v>2025</c:v>
                </c:pt>
                <c:pt idx="49">
                  <c:v>2025</c:v>
                </c:pt>
                <c:pt idx="50">
                  <c:v>2025</c:v>
                </c:pt>
                <c:pt idx="51">
                  <c:v>2025</c:v>
                </c:pt>
                <c:pt idx="52">
                  <c:v>2025</c:v>
                </c:pt>
                <c:pt idx="53">
                  <c:v>2025</c:v>
                </c:pt>
                <c:pt idx="54">
                  <c:v>2025</c:v>
                </c:pt>
                <c:pt idx="55">
                  <c:v>2025</c:v>
                </c:pt>
                <c:pt idx="56">
                  <c:v>2025</c:v>
                </c:pt>
                <c:pt idx="57">
                  <c:v>2025</c:v>
                </c:pt>
                <c:pt idx="58">
                  <c:v>2025</c:v>
                </c:pt>
                <c:pt idx="59">
                  <c:v>2025</c:v>
                </c:pt>
              </c:numCache>
            </c:numRef>
          </c:cat>
          <c:val>
            <c:numRef>
              <c:f>'33'!$D$35:$D$94</c:f>
              <c:numCache>
                <c:formatCode>0.000</c:formatCode>
                <c:ptCount val="60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23.587258800000001</c:v>
                </c:pt>
                <c:pt idx="40">
                  <c:v>30.33633</c:v>
                </c:pt>
                <c:pt idx="41">
                  <c:v>37.709299999999999</c:v>
                </c:pt>
                <c:pt idx="42">
                  <c:v>46.590170000000001</c:v>
                </c:pt>
                <c:pt idx="43">
                  <c:v>45.726660000000003</c:v>
                </c:pt>
                <c:pt idx="44">
                  <c:v>33.82723</c:v>
                </c:pt>
                <c:pt idx="45">
                  <c:v>28.521629999999998</c:v>
                </c:pt>
                <c:pt idx="46">
                  <c:v>29.352540000000001</c:v>
                </c:pt>
                <c:pt idx="47">
                  <c:v>34.155340000000002</c:v>
                </c:pt>
                <c:pt idx="48">
                  <c:v>39.887839999999997</c:v>
                </c:pt>
                <c:pt idx="49">
                  <c:v>28.526599999999998</c:v>
                </c:pt>
                <c:pt idx="50">
                  <c:v>25.257809999999999</c:v>
                </c:pt>
                <c:pt idx="51">
                  <c:v>19.323730000000001</c:v>
                </c:pt>
                <c:pt idx="52">
                  <c:v>26.54674</c:v>
                </c:pt>
                <c:pt idx="53">
                  <c:v>35.286479999999997</c:v>
                </c:pt>
                <c:pt idx="54">
                  <c:v>45.175350000000002</c:v>
                </c:pt>
                <c:pt idx="55">
                  <c:v>44.841349999999998</c:v>
                </c:pt>
                <c:pt idx="56">
                  <c:v>33.585700000000003</c:v>
                </c:pt>
                <c:pt idx="57">
                  <c:v>28.681799999999999</c:v>
                </c:pt>
                <c:pt idx="58">
                  <c:v>27.35895</c:v>
                </c:pt>
                <c:pt idx="59">
                  <c:v>30.748280000000001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5FE-4BD7-8B3C-1FB6052D91B7}"/>
            </c:ext>
          </c:extLst>
        </c:ser>
        <c:ser>
          <c:idx val="1"/>
          <c:order val="2"/>
          <c:tx>
            <c:strRef>
              <c:f>'33'!$E$34</c:f>
              <c:strCache>
                <c:ptCount val="1"/>
                <c:pt idx="0">
                  <c:v>annual average</c:v>
                </c:pt>
              </c:strCache>
            </c:strRef>
          </c:tx>
          <c:spPr>
            <a:ln w="28575" cap="rnd">
              <a:solidFill>
                <a:schemeClr val="tx1">
                  <a:alpha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'33'!$A$35:$A$94</c:f>
              <c:numCache>
                <c:formatCode>General</c:formatCode>
                <c:ptCount val="60"/>
                <c:pt idx="0">
                  <c:v>2021</c:v>
                </c:pt>
                <c:pt idx="1">
                  <c:v>2021</c:v>
                </c:pt>
                <c:pt idx="2">
                  <c:v>2021</c:v>
                </c:pt>
                <c:pt idx="3">
                  <c:v>2021</c:v>
                </c:pt>
                <c:pt idx="4">
                  <c:v>2021</c:v>
                </c:pt>
                <c:pt idx="5">
                  <c:v>2021</c:v>
                </c:pt>
                <c:pt idx="6">
                  <c:v>2021</c:v>
                </c:pt>
                <c:pt idx="7">
                  <c:v>2021</c:v>
                </c:pt>
                <c:pt idx="8">
                  <c:v>2021</c:v>
                </c:pt>
                <c:pt idx="9">
                  <c:v>2021</c:v>
                </c:pt>
                <c:pt idx="10">
                  <c:v>2021</c:v>
                </c:pt>
                <c:pt idx="11">
                  <c:v>2021</c:v>
                </c:pt>
                <c:pt idx="12">
                  <c:v>2022</c:v>
                </c:pt>
                <c:pt idx="13">
                  <c:v>2022</c:v>
                </c:pt>
                <c:pt idx="14">
                  <c:v>2022</c:v>
                </c:pt>
                <c:pt idx="15">
                  <c:v>2022</c:v>
                </c:pt>
                <c:pt idx="16">
                  <c:v>2022</c:v>
                </c:pt>
                <c:pt idx="17">
                  <c:v>2022</c:v>
                </c:pt>
                <c:pt idx="18">
                  <c:v>2022</c:v>
                </c:pt>
                <c:pt idx="19">
                  <c:v>2022</c:v>
                </c:pt>
                <c:pt idx="20">
                  <c:v>2022</c:v>
                </c:pt>
                <c:pt idx="21">
                  <c:v>2022</c:v>
                </c:pt>
                <c:pt idx="22">
                  <c:v>2022</c:v>
                </c:pt>
                <c:pt idx="23">
                  <c:v>2022</c:v>
                </c:pt>
                <c:pt idx="24">
                  <c:v>2023</c:v>
                </c:pt>
                <c:pt idx="25">
                  <c:v>2023</c:v>
                </c:pt>
                <c:pt idx="26">
                  <c:v>2023</c:v>
                </c:pt>
                <c:pt idx="27">
                  <c:v>2023</c:v>
                </c:pt>
                <c:pt idx="28">
                  <c:v>2023</c:v>
                </c:pt>
                <c:pt idx="29">
                  <c:v>2023</c:v>
                </c:pt>
                <c:pt idx="30">
                  <c:v>2023</c:v>
                </c:pt>
                <c:pt idx="31">
                  <c:v>2023</c:v>
                </c:pt>
                <c:pt idx="32">
                  <c:v>2023</c:v>
                </c:pt>
                <c:pt idx="33">
                  <c:v>2023</c:v>
                </c:pt>
                <c:pt idx="34">
                  <c:v>2023</c:v>
                </c:pt>
                <c:pt idx="35">
                  <c:v>2023</c:v>
                </c:pt>
                <c:pt idx="36">
                  <c:v>2024</c:v>
                </c:pt>
                <c:pt idx="37">
                  <c:v>2024</c:v>
                </c:pt>
                <c:pt idx="38">
                  <c:v>2024</c:v>
                </c:pt>
                <c:pt idx="39">
                  <c:v>2024</c:v>
                </c:pt>
                <c:pt idx="40">
                  <c:v>2024</c:v>
                </c:pt>
                <c:pt idx="41">
                  <c:v>2024</c:v>
                </c:pt>
                <c:pt idx="42">
                  <c:v>2024</c:v>
                </c:pt>
                <c:pt idx="43">
                  <c:v>2024</c:v>
                </c:pt>
                <c:pt idx="44">
                  <c:v>2024</c:v>
                </c:pt>
                <c:pt idx="45">
                  <c:v>2024</c:v>
                </c:pt>
                <c:pt idx="46">
                  <c:v>2024</c:v>
                </c:pt>
                <c:pt idx="47">
                  <c:v>2024</c:v>
                </c:pt>
                <c:pt idx="48">
                  <c:v>2025</c:v>
                </c:pt>
                <c:pt idx="49">
                  <c:v>2025</c:v>
                </c:pt>
                <c:pt idx="50">
                  <c:v>2025</c:v>
                </c:pt>
                <c:pt idx="51">
                  <c:v>2025</c:v>
                </c:pt>
                <c:pt idx="52">
                  <c:v>2025</c:v>
                </c:pt>
                <c:pt idx="53">
                  <c:v>2025</c:v>
                </c:pt>
                <c:pt idx="54">
                  <c:v>2025</c:v>
                </c:pt>
                <c:pt idx="55">
                  <c:v>2025</c:v>
                </c:pt>
                <c:pt idx="56">
                  <c:v>2025</c:v>
                </c:pt>
                <c:pt idx="57">
                  <c:v>2025</c:v>
                </c:pt>
                <c:pt idx="58">
                  <c:v>2025</c:v>
                </c:pt>
                <c:pt idx="59">
                  <c:v>2025</c:v>
                </c:pt>
              </c:numCache>
            </c:numRef>
          </c:cat>
          <c:val>
            <c:numRef>
              <c:f>'33'!$E$35:$E$94</c:f>
              <c:numCache>
                <c:formatCode>0.000</c:formatCode>
                <c:ptCount val="60"/>
                <c:pt idx="2">
                  <c:v>45.473273765166674</c:v>
                </c:pt>
                <c:pt idx="3">
                  <c:v>45.473273765166674</c:v>
                </c:pt>
                <c:pt idx="4">
                  <c:v>45.473273765166674</c:v>
                </c:pt>
                <c:pt idx="5">
                  <c:v>45.473273765166674</c:v>
                </c:pt>
                <c:pt idx="6">
                  <c:v>45.473273765166674</c:v>
                </c:pt>
                <c:pt idx="7">
                  <c:v>45.473273765166674</c:v>
                </c:pt>
                <c:pt idx="8">
                  <c:v>45.473273765166674</c:v>
                </c:pt>
                <c:pt idx="9">
                  <c:v>45.473273765166674</c:v>
                </c:pt>
                <c:pt idx="14">
                  <c:v>42.961151780333331</c:v>
                </c:pt>
                <c:pt idx="15">
                  <c:v>42.961151780333331</c:v>
                </c:pt>
                <c:pt idx="16">
                  <c:v>42.961151780333331</c:v>
                </c:pt>
                <c:pt idx="17">
                  <c:v>42.961151780333331</c:v>
                </c:pt>
                <c:pt idx="18">
                  <c:v>42.961151780333331</c:v>
                </c:pt>
                <c:pt idx="19">
                  <c:v>42.961151780333331</c:v>
                </c:pt>
                <c:pt idx="20">
                  <c:v>42.961151780333331</c:v>
                </c:pt>
                <c:pt idx="21">
                  <c:v>42.961151780333331</c:v>
                </c:pt>
                <c:pt idx="26">
                  <c:v>35.542450804833337</c:v>
                </c:pt>
                <c:pt idx="27">
                  <c:v>35.542450804833337</c:v>
                </c:pt>
                <c:pt idx="28">
                  <c:v>35.542450804833337</c:v>
                </c:pt>
                <c:pt idx="29">
                  <c:v>35.542450804833337</c:v>
                </c:pt>
                <c:pt idx="30">
                  <c:v>35.542450804833337</c:v>
                </c:pt>
                <c:pt idx="31">
                  <c:v>35.542450804833337</c:v>
                </c:pt>
                <c:pt idx="32">
                  <c:v>35.542450804833337</c:v>
                </c:pt>
                <c:pt idx="33">
                  <c:v>35.542450804833337</c:v>
                </c:pt>
                <c:pt idx="38">
                  <c:v>34.226526223833332</c:v>
                </c:pt>
                <c:pt idx="39">
                  <c:v>34.226526223833332</c:v>
                </c:pt>
                <c:pt idx="40">
                  <c:v>34.226526223833332</c:v>
                </c:pt>
                <c:pt idx="41">
                  <c:v>34.226526223833332</c:v>
                </c:pt>
                <c:pt idx="42">
                  <c:v>34.226526223833332</c:v>
                </c:pt>
                <c:pt idx="43">
                  <c:v>34.226526223833332</c:v>
                </c:pt>
                <c:pt idx="44">
                  <c:v>34.226526223833332</c:v>
                </c:pt>
                <c:pt idx="45">
                  <c:v>34.226526223833332</c:v>
                </c:pt>
                <c:pt idx="50">
                  <c:v>32.101719166666669</c:v>
                </c:pt>
                <c:pt idx="51">
                  <c:v>32.101719166666669</c:v>
                </c:pt>
                <c:pt idx="52">
                  <c:v>32.101719166666669</c:v>
                </c:pt>
                <c:pt idx="53">
                  <c:v>32.101719166666669</c:v>
                </c:pt>
                <c:pt idx="54">
                  <c:v>32.101719166666669</c:v>
                </c:pt>
                <c:pt idx="55">
                  <c:v>32.101719166666669</c:v>
                </c:pt>
                <c:pt idx="56">
                  <c:v>32.101719166666669</c:v>
                </c:pt>
                <c:pt idx="57">
                  <c:v>32.101719166666669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5FE-4BD7-8B3C-1FB6052D91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975083904"/>
        <c:axId val="-975095872"/>
      </c:lineChart>
      <c:catAx>
        <c:axId val="-97508390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endParaRPr lang="en-US"/>
          </a:p>
        </c:txPr>
        <c:crossAx val="-975095872"/>
        <c:crosses val="autoZero"/>
        <c:auto val="1"/>
        <c:lblAlgn val="ctr"/>
        <c:lblOffset val="100"/>
        <c:tickLblSkip val="12"/>
        <c:tickMarkSkip val="12"/>
        <c:noMultiLvlLbl val="0"/>
      </c:catAx>
      <c:valAx>
        <c:axId val="-975095872"/>
        <c:scaling>
          <c:orientation val="minMax"/>
          <c:max val="7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endParaRPr lang="en-US"/>
          </a:p>
        </c:txPr>
        <c:crossAx val="-975083904"/>
        <c:crosses val="autoZero"/>
        <c:crossBetween val="midCat"/>
        <c:majorUnit val="10"/>
        <c:minorUnit val="0.5"/>
      </c:valAx>
      <c:spPr>
        <a:noFill/>
        <a:ln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13995856284491426"/>
          <c:y val="0.61731950105041677"/>
          <c:w val="0.45866807450291541"/>
          <c:h val="0.173210076043554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solidFill>
            <a:schemeClr val="tx1"/>
          </a:solidFill>
          <a:latin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8930103249288957E-2"/>
          <c:y val="0.15539486558263058"/>
          <c:w val="0.91017732539530116"/>
          <c:h val="0.67136622715060024"/>
        </c:manualLayout>
      </c:layout>
      <c:areaChart>
        <c:grouping val="stacked"/>
        <c:varyColors val="0"/>
        <c:ser>
          <c:idx val="1"/>
          <c:order val="1"/>
          <c:tx>
            <c:strRef>
              <c:f>'34'!$C$28</c:f>
              <c:strCache>
                <c:ptCount val="1"/>
                <c:pt idx="0">
                  <c:v>Low</c:v>
                </c:pt>
              </c:strCache>
            </c:strRef>
          </c:tx>
          <c:spPr>
            <a:noFill/>
            <a:ln>
              <a:noFill/>
            </a:ln>
          </c:spPr>
          <c:cat>
            <c:numRef>
              <c:f>'34'!$A$29:$A$112</c:f>
              <c:numCache>
                <c:formatCode>mmm\ yyyy</c:formatCode>
                <c:ptCount val="84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  <c:pt idx="58">
                  <c:v>45231</c:v>
                </c:pt>
                <c:pt idx="59">
                  <c:v>45261</c:v>
                </c:pt>
                <c:pt idx="60">
                  <c:v>45292</c:v>
                </c:pt>
                <c:pt idx="61">
                  <c:v>45323</c:v>
                </c:pt>
                <c:pt idx="62">
                  <c:v>45352</c:v>
                </c:pt>
                <c:pt idx="63">
                  <c:v>45383</c:v>
                </c:pt>
                <c:pt idx="64">
                  <c:v>45413</c:v>
                </c:pt>
                <c:pt idx="65">
                  <c:v>45444</c:v>
                </c:pt>
                <c:pt idx="66">
                  <c:v>45474</c:v>
                </c:pt>
                <c:pt idx="67">
                  <c:v>45505</c:v>
                </c:pt>
                <c:pt idx="68">
                  <c:v>45536</c:v>
                </c:pt>
                <c:pt idx="69">
                  <c:v>45566</c:v>
                </c:pt>
                <c:pt idx="70">
                  <c:v>45597</c:v>
                </c:pt>
                <c:pt idx="71">
                  <c:v>45627</c:v>
                </c:pt>
                <c:pt idx="72">
                  <c:v>45658</c:v>
                </c:pt>
                <c:pt idx="73">
                  <c:v>45689</c:v>
                </c:pt>
                <c:pt idx="74">
                  <c:v>45717</c:v>
                </c:pt>
                <c:pt idx="75">
                  <c:v>45748</c:v>
                </c:pt>
                <c:pt idx="76">
                  <c:v>45778</c:v>
                </c:pt>
                <c:pt idx="77">
                  <c:v>45809</c:v>
                </c:pt>
                <c:pt idx="78">
                  <c:v>45839</c:v>
                </c:pt>
                <c:pt idx="79">
                  <c:v>45870</c:v>
                </c:pt>
                <c:pt idx="80">
                  <c:v>45901</c:v>
                </c:pt>
                <c:pt idx="81">
                  <c:v>45931</c:v>
                </c:pt>
                <c:pt idx="82">
                  <c:v>45962</c:v>
                </c:pt>
                <c:pt idx="83">
                  <c:v>45992</c:v>
                </c:pt>
              </c:numCache>
            </c:numRef>
          </c:cat>
          <c:val>
            <c:numRef>
              <c:f>'34'!$C$29:$C$112</c:f>
              <c:numCache>
                <c:formatCode>0</c:formatCode>
                <c:ptCount val="84"/>
                <c:pt idx="0">
                  <c:v>84.541109000000006</c:v>
                </c:pt>
                <c:pt idx="1">
                  <c:v>81.034187000000003</c:v>
                </c:pt>
                <c:pt idx="2">
                  <c:v>86.143270000000001</c:v>
                </c:pt>
                <c:pt idx="3">
                  <c:v>90.746359999999996</c:v>
                </c:pt>
                <c:pt idx="4">
                  <c:v>92.692076</c:v>
                </c:pt>
                <c:pt idx="5">
                  <c:v>86.868606</c:v>
                </c:pt>
                <c:pt idx="6">
                  <c:v>79.171988999999996</c:v>
                </c:pt>
                <c:pt idx="7">
                  <c:v>75.569913999999997</c:v>
                </c:pt>
                <c:pt idx="8">
                  <c:v>77.475972999999996</c:v>
                </c:pt>
                <c:pt idx="9">
                  <c:v>81.879538999999994</c:v>
                </c:pt>
                <c:pt idx="10">
                  <c:v>89.191877000000005</c:v>
                </c:pt>
                <c:pt idx="11">
                  <c:v>88.860583000000005</c:v>
                </c:pt>
                <c:pt idx="12">
                  <c:v>84.541109000000006</c:v>
                </c:pt>
                <c:pt idx="13">
                  <c:v>81.034187000000003</c:v>
                </c:pt>
                <c:pt idx="14">
                  <c:v>86.143270000000001</c:v>
                </c:pt>
                <c:pt idx="15">
                  <c:v>90.746359999999996</c:v>
                </c:pt>
                <c:pt idx="16">
                  <c:v>92.692076</c:v>
                </c:pt>
                <c:pt idx="17">
                  <c:v>86.868606</c:v>
                </c:pt>
                <c:pt idx="18">
                  <c:v>79.171988999999996</c:v>
                </c:pt>
                <c:pt idx="19">
                  <c:v>75.569913999999997</c:v>
                </c:pt>
                <c:pt idx="20">
                  <c:v>77.475972999999996</c:v>
                </c:pt>
                <c:pt idx="21">
                  <c:v>81.879538999999994</c:v>
                </c:pt>
                <c:pt idx="22">
                  <c:v>89.191877000000005</c:v>
                </c:pt>
                <c:pt idx="23">
                  <c:v>88.860583000000005</c:v>
                </c:pt>
                <c:pt idx="24">
                  <c:v>84.541109000000006</c:v>
                </c:pt>
                <c:pt idx="25">
                  <c:v>81.034187000000003</c:v>
                </c:pt>
                <c:pt idx="26">
                  <c:v>86.143270000000001</c:v>
                </c:pt>
                <c:pt idx="27">
                  <c:v>90.746359999999996</c:v>
                </c:pt>
                <c:pt idx="28">
                  <c:v>92.692076</c:v>
                </c:pt>
                <c:pt idx="29">
                  <c:v>86.868606</c:v>
                </c:pt>
                <c:pt idx="30">
                  <c:v>79.171988999999996</c:v>
                </c:pt>
                <c:pt idx="31">
                  <c:v>75.569913999999997</c:v>
                </c:pt>
                <c:pt idx="32">
                  <c:v>77.475972999999996</c:v>
                </c:pt>
                <c:pt idx="33">
                  <c:v>81.879538999999994</c:v>
                </c:pt>
                <c:pt idx="34">
                  <c:v>89.191877000000005</c:v>
                </c:pt>
                <c:pt idx="35">
                  <c:v>88.860583000000005</c:v>
                </c:pt>
                <c:pt idx="36">
                  <c:v>84.541109000000006</c:v>
                </c:pt>
                <c:pt idx="37">
                  <c:v>81.034187000000003</c:v>
                </c:pt>
                <c:pt idx="38">
                  <c:v>86.143270000000001</c:v>
                </c:pt>
                <c:pt idx="39">
                  <c:v>90.746359999999996</c:v>
                </c:pt>
                <c:pt idx="40">
                  <c:v>92.692076</c:v>
                </c:pt>
                <c:pt idx="41">
                  <c:v>86.868606</c:v>
                </c:pt>
                <c:pt idx="42">
                  <c:v>79.171988999999996</c:v>
                </c:pt>
                <c:pt idx="43">
                  <c:v>75.569913999999997</c:v>
                </c:pt>
                <c:pt idx="44">
                  <c:v>77.475972999999996</c:v>
                </c:pt>
                <c:pt idx="45">
                  <c:v>81.879538999999994</c:v>
                </c:pt>
                <c:pt idx="46">
                  <c:v>89.191877000000005</c:v>
                </c:pt>
                <c:pt idx="47">
                  <c:v>88.860583000000005</c:v>
                </c:pt>
                <c:pt idx="48">
                  <c:v>84.541109000000006</c:v>
                </c:pt>
                <c:pt idx="49">
                  <c:v>81.034187000000003</c:v>
                </c:pt>
                <c:pt idx="50">
                  <c:v>86.143270000000001</c:v>
                </c:pt>
                <c:pt idx="51">
                  <c:v>90.746359999999996</c:v>
                </c:pt>
                <c:pt idx="52">
                  <c:v>92.692076</c:v>
                </c:pt>
                <c:pt idx="53">
                  <c:v>86.868606</c:v>
                </c:pt>
                <c:pt idx="54">
                  <c:v>79.171988999999996</c:v>
                </c:pt>
                <c:pt idx="55">
                  <c:v>75.569913999999997</c:v>
                </c:pt>
                <c:pt idx="56">
                  <c:v>77.475972999999996</c:v>
                </c:pt>
                <c:pt idx="57">
                  <c:v>81.879538999999994</c:v>
                </c:pt>
                <c:pt idx="58">
                  <c:v>89.191877000000005</c:v>
                </c:pt>
                <c:pt idx="59">
                  <c:v>88.860583000000005</c:v>
                </c:pt>
                <c:pt idx="60">
                  <c:v>84.541109000000006</c:v>
                </c:pt>
                <c:pt idx="61">
                  <c:v>81.034187000000003</c:v>
                </c:pt>
                <c:pt idx="62">
                  <c:v>86.143270000000001</c:v>
                </c:pt>
                <c:pt idx="63">
                  <c:v>90.746359999999996</c:v>
                </c:pt>
                <c:pt idx="64">
                  <c:v>92.692076</c:v>
                </c:pt>
                <c:pt idx="65">
                  <c:v>86.868606</c:v>
                </c:pt>
                <c:pt idx="66">
                  <c:v>79.171988999999996</c:v>
                </c:pt>
                <c:pt idx="67">
                  <c:v>75.569913999999997</c:v>
                </c:pt>
                <c:pt idx="68">
                  <c:v>77.475972999999996</c:v>
                </c:pt>
                <c:pt idx="69">
                  <c:v>81.879538999999994</c:v>
                </c:pt>
                <c:pt idx="70">
                  <c:v>89.191877000000005</c:v>
                </c:pt>
                <c:pt idx="71">
                  <c:v>88.860583000000005</c:v>
                </c:pt>
                <c:pt idx="72">
                  <c:v>84.541109000000006</c:v>
                </c:pt>
                <c:pt idx="73">
                  <c:v>81.034187000000003</c:v>
                </c:pt>
                <c:pt idx="74">
                  <c:v>86.143270000000001</c:v>
                </c:pt>
                <c:pt idx="75">
                  <c:v>90.746359999999996</c:v>
                </c:pt>
                <c:pt idx="76">
                  <c:v>92.692076</c:v>
                </c:pt>
                <c:pt idx="77">
                  <c:v>86.868606</c:v>
                </c:pt>
                <c:pt idx="78">
                  <c:v>79.171988999999996</c:v>
                </c:pt>
                <c:pt idx="79">
                  <c:v>75.569913999999997</c:v>
                </c:pt>
                <c:pt idx="80">
                  <c:v>77.475972999999996</c:v>
                </c:pt>
                <c:pt idx="81">
                  <c:v>81.879538999999994</c:v>
                </c:pt>
                <c:pt idx="82">
                  <c:v>89.191877000000005</c:v>
                </c:pt>
                <c:pt idx="83">
                  <c:v>88.860583000000005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216-44ED-B42C-343C41BF7494}"/>
            </c:ext>
          </c:extLst>
        </c:ser>
        <c:ser>
          <c:idx val="2"/>
          <c:order val="2"/>
          <c:tx>
            <c:strRef>
              <c:f>'34'!$E$28</c:f>
              <c:strCache>
                <c:ptCount val="1"/>
                <c:pt idx="0">
                  <c:v>Range</c:v>
                </c:pt>
              </c:strCache>
            </c:strRef>
          </c:tx>
          <c:spPr>
            <a:solidFill>
              <a:schemeClr val="bg2">
                <a:lumMod val="20000"/>
                <a:lumOff val="80000"/>
                <a:alpha val="80000"/>
              </a:schemeClr>
            </a:solidFill>
            <a:ln>
              <a:noFill/>
            </a:ln>
          </c:spPr>
          <c:cat>
            <c:numRef>
              <c:f>'34'!$A$29:$A$112</c:f>
              <c:numCache>
                <c:formatCode>mmm\ yyyy</c:formatCode>
                <c:ptCount val="84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  <c:pt idx="58">
                  <c:v>45231</c:v>
                </c:pt>
                <c:pt idx="59">
                  <c:v>45261</c:v>
                </c:pt>
                <c:pt idx="60">
                  <c:v>45292</c:v>
                </c:pt>
                <c:pt idx="61">
                  <c:v>45323</c:v>
                </c:pt>
                <c:pt idx="62">
                  <c:v>45352</c:v>
                </c:pt>
                <c:pt idx="63">
                  <c:v>45383</c:v>
                </c:pt>
                <c:pt idx="64">
                  <c:v>45413</c:v>
                </c:pt>
                <c:pt idx="65">
                  <c:v>45444</c:v>
                </c:pt>
                <c:pt idx="66">
                  <c:v>45474</c:v>
                </c:pt>
                <c:pt idx="67">
                  <c:v>45505</c:v>
                </c:pt>
                <c:pt idx="68">
                  <c:v>45536</c:v>
                </c:pt>
                <c:pt idx="69">
                  <c:v>45566</c:v>
                </c:pt>
                <c:pt idx="70">
                  <c:v>45597</c:v>
                </c:pt>
                <c:pt idx="71">
                  <c:v>45627</c:v>
                </c:pt>
                <c:pt idx="72">
                  <c:v>45658</c:v>
                </c:pt>
                <c:pt idx="73">
                  <c:v>45689</c:v>
                </c:pt>
                <c:pt idx="74">
                  <c:v>45717</c:v>
                </c:pt>
                <c:pt idx="75">
                  <c:v>45748</c:v>
                </c:pt>
                <c:pt idx="76">
                  <c:v>45778</c:v>
                </c:pt>
                <c:pt idx="77">
                  <c:v>45809</c:v>
                </c:pt>
                <c:pt idx="78">
                  <c:v>45839</c:v>
                </c:pt>
                <c:pt idx="79">
                  <c:v>45870</c:v>
                </c:pt>
                <c:pt idx="80">
                  <c:v>45901</c:v>
                </c:pt>
                <c:pt idx="81">
                  <c:v>45931</c:v>
                </c:pt>
                <c:pt idx="82">
                  <c:v>45962</c:v>
                </c:pt>
                <c:pt idx="83">
                  <c:v>45992</c:v>
                </c:pt>
              </c:numCache>
            </c:numRef>
          </c:cat>
          <c:val>
            <c:numRef>
              <c:f>'34'!$E$29:$E$112</c:f>
              <c:numCache>
                <c:formatCode>0</c:formatCode>
                <c:ptCount val="84"/>
                <c:pt idx="0">
                  <c:v>49.592917999999997</c:v>
                </c:pt>
                <c:pt idx="1">
                  <c:v>58.077360999999996</c:v>
                </c:pt>
                <c:pt idx="2">
                  <c:v>58.890236999999985</c:v>
                </c:pt>
                <c:pt idx="3">
                  <c:v>60.787436999999997</c:v>
                </c:pt>
                <c:pt idx="4">
                  <c:v>61.023837</c:v>
                </c:pt>
                <c:pt idx="5">
                  <c:v>63.066613999999987</c:v>
                </c:pt>
                <c:pt idx="6">
                  <c:v>57.976574999999997</c:v>
                </c:pt>
                <c:pt idx="7">
                  <c:v>52.759819000000007</c:v>
                </c:pt>
                <c:pt idx="8">
                  <c:v>50.425646999999998</c:v>
                </c:pt>
                <c:pt idx="9">
                  <c:v>50.178331000000014</c:v>
                </c:pt>
                <c:pt idx="10">
                  <c:v>45.330276999999995</c:v>
                </c:pt>
                <c:pt idx="11">
                  <c:v>42.570090000000008</c:v>
                </c:pt>
                <c:pt idx="12">
                  <c:v>49.592917999999997</c:v>
                </c:pt>
                <c:pt idx="13">
                  <c:v>58.077360999999996</c:v>
                </c:pt>
                <c:pt idx="14">
                  <c:v>58.890236999999985</c:v>
                </c:pt>
                <c:pt idx="15">
                  <c:v>60.787436999999997</c:v>
                </c:pt>
                <c:pt idx="16">
                  <c:v>61.023837</c:v>
                </c:pt>
                <c:pt idx="17">
                  <c:v>63.066613999999987</c:v>
                </c:pt>
                <c:pt idx="18">
                  <c:v>57.976574999999997</c:v>
                </c:pt>
                <c:pt idx="19">
                  <c:v>52.759819000000007</c:v>
                </c:pt>
                <c:pt idx="20">
                  <c:v>50.425646999999998</c:v>
                </c:pt>
                <c:pt idx="21">
                  <c:v>50.178331000000014</c:v>
                </c:pt>
                <c:pt idx="22">
                  <c:v>45.330276999999995</c:v>
                </c:pt>
                <c:pt idx="23">
                  <c:v>42.570090000000008</c:v>
                </c:pt>
                <c:pt idx="24">
                  <c:v>49.592917999999997</c:v>
                </c:pt>
                <c:pt idx="25">
                  <c:v>58.077360999999996</c:v>
                </c:pt>
                <c:pt idx="26">
                  <c:v>58.890236999999985</c:v>
                </c:pt>
                <c:pt idx="27">
                  <c:v>60.787436999999997</c:v>
                </c:pt>
                <c:pt idx="28">
                  <c:v>61.023837</c:v>
                </c:pt>
                <c:pt idx="29">
                  <c:v>63.066613999999987</c:v>
                </c:pt>
                <c:pt idx="30">
                  <c:v>57.976574999999997</c:v>
                </c:pt>
                <c:pt idx="31">
                  <c:v>52.759819000000007</c:v>
                </c:pt>
                <c:pt idx="32">
                  <c:v>50.425646999999998</c:v>
                </c:pt>
                <c:pt idx="33">
                  <c:v>50.178331000000014</c:v>
                </c:pt>
                <c:pt idx="34">
                  <c:v>45.330276999999995</c:v>
                </c:pt>
                <c:pt idx="35">
                  <c:v>42.570090000000008</c:v>
                </c:pt>
                <c:pt idx="36">
                  <c:v>49.592917999999997</c:v>
                </c:pt>
                <c:pt idx="37">
                  <c:v>58.077360999999996</c:v>
                </c:pt>
                <c:pt idx="38">
                  <c:v>58.890236999999985</c:v>
                </c:pt>
                <c:pt idx="39">
                  <c:v>60.787436999999997</c:v>
                </c:pt>
                <c:pt idx="40">
                  <c:v>61.023837</c:v>
                </c:pt>
                <c:pt idx="41">
                  <c:v>63.066613999999987</c:v>
                </c:pt>
                <c:pt idx="42">
                  <c:v>57.976574999999997</c:v>
                </c:pt>
                <c:pt idx="43">
                  <c:v>52.759819000000007</c:v>
                </c:pt>
                <c:pt idx="44">
                  <c:v>50.425646999999998</c:v>
                </c:pt>
                <c:pt idx="45">
                  <c:v>50.178331000000014</c:v>
                </c:pt>
                <c:pt idx="46">
                  <c:v>45.330276999999995</c:v>
                </c:pt>
                <c:pt idx="47">
                  <c:v>42.570090000000008</c:v>
                </c:pt>
                <c:pt idx="48">
                  <c:v>49.592917999999997</c:v>
                </c:pt>
                <c:pt idx="49">
                  <c:v>58.077360999999996</c:v>
                </c:pt>
                <c:pt idx="50">
                  <c:v>58.890236999999985</c:v>
                </c:pt>
                <c:pt idx="51">
                  <c:v>60.787436999999997</c:v>
                </c:pt>
                <c:pt idx="52">
                  <c:v>61.023837</c:v>
                </c:pt>
                <c:pt idx="53">
                  <c:v>63.066613999999987</c:v>
                </c:pt>
                <c:pt idx="54">
                  <c:v>57.976574999999997</c:v>
                </c:pt>
                <c:pt idx="55">
                  <c:v>52.759819000000007</c:v>
                </c:pt>
                <c:pt idx="56">
                  <c:v>50.425646999999998</c:v>
                </c:pt>
                <c:pt idx="57">
                  <c:v>50.178331000000014</c:v>
                </c:pt>
                <c:pt idx="58">
                  <c:v>45.330276999999995</c:v>
                </c:pt>
                <c:pt idx="59">
                  <c:v>42.570090000000008</c:v>
                </c:pt>
                <c:pt idx="60">
                  <c:v>49.592917999999997</c:v>
                </c:pt>
                <c:pt idx="61">
                  <c:v>58.077360999999996</c:v>
                </c:pt>
                <c:pt idx="62">
                  <c:v>58.890236999999985</c:v>
                </c:pt>
                <c:pt idx="63">
                  <c:v>60.787436999999997</c:v>
                </c:pt>
                <c:pt idx="64">
                  <c:v>61.023837</c:v>
                </c:pt>
                <c:pt idx="65">
                  <c:v>63.066613999999987</c:v>
                </c:pt>
                <c:pt idx="66">
                  <c:v>57.976574999999997</c:v>
                </c:pt>
                <c:pt idx="67">
                  <c:v>52.759819000000007</c:v>
                </c:pt>
                <c:pt idx="68">
                  <c:v>50.425646999999998</c:v>
                </c:pt>
                <c:pt idx="69">
                  <c:v>50.178331000000014</c:v>
                </c:pt>
                <c:pt idx="70">
                  <c:v>45.330276999999995</c:v>
                </c:pt>
                <c:pt idx="71">
                  <c:v>42.570090000000008</c:v>
                </c:pt>
                <c:pt idx="72">
                  <c:v>49.592917999999997</c:v>
                </c:pt>
                <c:pt idx="73">
                  <c:v>58.077360999999996</c:v>
                </c:pt>
                <c:pt idx="74">
                  <c:v>58.890236999999985</c:v>
                </c:pt>
                <c:pt idx="75">
                  <c:v>60.787436999999997</c:v>
                </c:pt>
                <c:pt idx="76">
                  <c:v>61.023837</c:v>
                </c:pt>
                <c:pt idx="77">
                  <c:v>63.066613999999987</c:v>
                </c:pt>
                <c:pt idx="78">
                  <c:v>57.976574999999997</c:v>
                </c:pt>
                <c:pt idx="79">
                  <c:v>52.759819000000007</c:v>
                </c:pt>
                <c:pt idx="80">
                  <c:v>50.425646999999998</c:v>
                </c:pt>
                <c:pt idx="81">
                  <c:v>50.178331000000014</c:v>
                </c:pt>
                <c:pt idx="82">
                  <c:v>45.330276999999995</c:v>
                </c:pt>
                <c:pt idx="83">
                  <c:v>42.570090000000008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216-44ED-B42C-343C41BF74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975079552"/>
        <c:axId val="-975076832"/>
      </c:areaChart>
      <c:lineChart>
        <c:grouping val="standard"/>
        <c:varyColors val="0"/>
        <c:ser>
          <c:idx val="0"/>
          <c:order val="0"/>
          <c:tx>
            <c:strRef>
              <c:f>'34'!$P$6</c:f>
              <c:strCache>
                <c:ptCount val="1"/>
                <c:pt idx="0">
                  <c:v>Electric Power Sector Coal Stocks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multiLvlStrRef>
              <c:f>#REF!</c:f>
            </c:multiLvlStrRef>
          </c:cat>
          <c:val>
            <c:numRef>
              <c:f>'34'!$B$29:$B$112</c:f>
              <c:numCache>
                <c:formatCode>0.0</c:formatCode>
                <c:ptCount val="84"/>
                <c:pt idx="0">
                  <c:v>99.144744000000003</c:v>
                </c:pt>
                <c:pt idx="1">
                  <c:v>98.637321</c:v>
                </c:pt>
                <c:pt idx="2">
                  <c:v>96.932056000000003</c:v>
                </c:pt>
                <c:pt idx="3">
                  <c:v>108.07230199999999</c:v>
                </c:pt>
                <c:pt idx="4">
                  <c:v>115.700254</c:v>
                </c:pt>
                <c:pt idx="5">
                  <c:v>116.87494100000001</c:v>
                </c:pt>
                <c:pt idx="6">
                  <c:v>110.661384</c:v>
                </c:pt>
                <c:pt idx="7">
                  <c:v>110.268097</c:v>
                </c:pt>
                <c:pt idx="8">
                  <c:v>110.614957</c:v>
                </c:pt>
                <c:pt idx="9">
                  <c:v>118.56643200000001</c:v>
                </c:pt>
                <c:pt idx="10">
                  <c:v>122.357287</c:v>
                </c:pt>
                <c:pt idx="11">
                  <c:v>128.10210000000001</c:v>
                </c:pt>
                <c:pt idx="12">
                  <c:v>134.134027</c:v>
                </c:pt>
                <c:pt idx="13">
                  <c:v>139.111548</c:v>
                </c:pt>
                <c:pt idx="14">
                  <c:v>145.03350699999999</c:v>
                </c:pt>
                <c:pt idx="15">
                  <c:v>151.53379699999999</c:v>
                </c:pt>
                <c:pt idx="16">
                  <c:v>153.715913</c:v>
                </c:pt>
                <c:pt idx="17">
                  <c:v>149.93521999999999</c:v>
                </c:pt>
                <c:pt idx="18">
                  <c:v>137.14856399999999</c:v>
                </c:pt>
                <c:pt idx="19">
                  <c:v>128.329733</c:v>
                </c:pt>
                <c:pt idx="20">
                  <c:v>127.90161999999999</c:v>
                </c:pt>
                <c:pt idx="21">
                  <c:v>132.05787000000001</c:v>
                </c:pt>
                <c:pt idx="22">
                  <c:v>134.522154</c:v>
                </c:pt>
                <c:pt idx="23">
                  <c:v>131.43067300000001</c:v>
                </c:pt>
                <c:pt idx="24">
                  <c:v>123.70493999999999</c:v>
                </c:pt>
                <c:pt idx="25">
                  <c:v>107.697982</c:v>
                </c:pt>
                <c:pt idx="26">
                  <c:v>109.613539</c:v>
                </c:pt>
                <c:pt idx="27">
                  <c:v>115.50493</c:v>
                </c:pt>
                <c:pt idx="28">
                  <c:v>117.93173899999999</c:v>
                </c:pt>
                <c:pt idx="29">
                  <c:v>108.678173</c:v>
                </c:pt>
                <c:pt idx="30">
                  <c:v>94.974288000000001</c:v>
                </c:pt>
                <c:pt idx="31">
                  <c:v>81.761792</c:v>
                </c:pt>
                <c:pt idx="32">
                  <c:v>77.475972999999996</c:v>
                </c:pt>
                <c:pt idx="33">
                  <c:v>81.879538999999994</c:v>
                </c:pt>
                <c:pt idx="34">
                  <c:v>89.191877000000005</c:v>
                </c:pt>
                <c:pt idx="35">
                  <c:v>91.884252000000004</c:v>
                </c:pt>
                <c:pt idx="36">
                  <c:v>84.541109000000006</c:v>
                </c:pt>
                <c:pt idx="37">
                  <c:v>81.034187000000003</c:v>
                </c:pt>
                <c:pt idx="38">
                  <c:v>86.143270000000001</c:v>
                </c:pt>
                <c:pt idx="39">
                  <c:v>90.746359999999996</c:v>
                </c:pt>
                <c:pt idx="40">
                  <c:v>92.692076</c:v>
                </c:pt>
                <c:pt idx="41">
                  <c:v>86.868606</c:v>
                </c:pt>
                <c:pt idx="42">
                  <c:v>79.171988999999996</c:v>
                </c:pt>
                <c:pt idx="43">
                  <c:v>75.569913999999997</c:v>
                </c:pt>
                <c:pt idx="44">
                  <c:v>79.354139000000004</c:v>
                </c:pt>
                <c:pt idx="45">
                  <c:v>87.342115000000007</c:v>
                </c:pt>
                <c:pt idx="46">
                  <c:v>93.202696000000003</c:v>
                </c:pt>
                <c:pt idx="47">
                  <c:v>88.860583000000005</c:v>
                </c:pt>
                <c:pt idx="48">
                  <c:v>92.604001999999994</c:v>
                </c:pt>
                <c:pt idx="49">
                  <c:v>99.700176999999996</c:v>
                </c:pt>
                <c:pt idx="50">
                  <c:v>109.00375699999999</c:v>
                </c:pt>
                <c:pt idx="51">
                  <c:v>118.03506</c:v>
                </c:pt>
                <c:pt idx="52">
                  <c:v>126.414198</c:v>
                </c:pt>
                <c:pt idx="53">
                  <c:v>127.7099</c:v>
                </c:pt>
                <c:pt idx="54">
                  <c:v>121.58973</c:v>
                </c:pt>
                <c:pt idx="55">
                  <c:v>118.14384200000001</c:v>
                </c:pt>
                <c:pt idx="56">
                  <c:v>116.635054</c:v>
                </c:pt>
                <c:pt idx="57">
                  <c:v>121.62055100000001</c:v>
                </c:pt>
                <c:pt idx="58">
                  <c:v>131.266448</c:v>
                </c:pt>
                <c:pt idx="59">
                  <c:v>131.42622499999999</c:v>
                </c:pt>
                <c:pt idx="60">
                  <c:v>121.72216400000001</c:v>
                </c:pt>
                <c:pt idx="61">
                  <c:v>127.106666</c:v>
                </c:pt>
                <c:pt idx="62">
                  <c:v>134.23519999999999</c:v>
                </c:pt>
                <c:pt idx="63">
                  <c:v>140.43680000000001</c:v>
                </c:pt>
                <c:pt idx="64">
                  <c:v>140.20930000000001</c:v>
                </c:pt>
                <c:pt idx="65">
                  <c:v>133.7611</c:v>
                </c:pt>
                <c:pt idx="66">
                  <c:v>124.2269</c:v>
                </c:pt>
                <c:pt idx="67">
                  <c:v>121.0462</c:v>
                </c:pt>
                <c:pt idx="68">
                  <c:v>125.059</c:v>
                </c:pt>
                <c:pt idx="69">
                  <c:v>133.2799</c:v>
                </c:pt>
                <c:pt idx="70">
                  <c:v>138.44049999999999</c:v>
                </c:pt>
                <c:pt idx="71">
                  <c:v>137.14279999999999</c:v>
                </c:pt>
                <c:pt idx="72">
                  <c:v>134.13640000000001</c:v>
                </c:pt>
                <c:pt idx="73">
                  <c:v>137.39619999999999</c:v>
                </c:pt>
                <c:pt idx="74">
                  <c:v>146.29089999999999</c:v>
                </c:pt>
                <c:pt idx="75">
                  <c:v>154.9282</c:v>
                </c:pt>
                <c:pt idx="76">
                  <c:v>158.2508</c:v>
                </c:pt>
                <c:pt idx="77">
                  <c:v>153.0504</c:v>
                </c:pt>
                <c:pt idx="78">
                  <c:v>142.45590000000001</c:v>
                </c:pt>
                <c:pt idx="79">
                  <c:v>137.43629999999999</c:v>
                </c:pt>
                <c:pt idx="80">
                  <c:v>139.05369999999999</c:v>
                </c:pt>
                <c:pt idx="81">
                  <c:v>144.75489999999999</c:v>
                </c:pt>
                <c:pt idx="82">
                  <c:v>149.976</c:v>
                </c:pt>
                <c:pt idx="83">
                  <c:v>149.86240000000001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216-44ED-B42C-343C41BF74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75079552"/>
        <c:axId val="-975076832"/>
      </c:lineChart>
      <c:scatterChart>
        <c:scatterStyle val="lineMarker"/>
        <c:varyColors val="0"/>
        <c:ser>
          <c:idx val="3"/>
          <c:order val="3"/>
          <c:tx>
            <c:strRef>
              <c:f>'34'!$B$116</c:f>
              <c:strCache>
                <c:ptCount val="1"/>
                <c:pt idx="0">
                  <c:v>forecast</c:v>
                </c:pt>
              </c:strCache>
            </c:strRef>
          </c:tx>
          <c:spPr>
            <a:ln w="9525" cap="flat">
              <a:solidFill>
                <a:schemeClr val="bg1">
                  <a:lumMod val="65000"/>
                </a:schemeClr>
              </a:solidFill>
              <a:prstDash val="lg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216-44ED-B42C-343C41BF7494}"/>
                </c:ext>
              </c:extLst>
            </c:dLbl>
            <c:dLbl>
              <c:idx val="1"/>
              <c:layout>
                <c:manualLayout>
                  <c:x val="4.440359589197692E-3"/>
                  <c:y val="3.1646270119849461E-2"/>
                </c:manualLayout>
              </c:layout>
              <c:dLblPos val="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216-44ED-B42C-343C41BF749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aseline="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'34'!$A$117:$A$118</c:f>
              <c:numCache>
                <c:formatCode>0</c:formatCode>
                <c:ptCount val="2"/>
                <c:pt idx="0">
                  <c:v>64</c:v>
                </c:pt>
                <c:pt idx="1">
                  <c:v>64</c:v>
                </c:pt>
              </c:numCache>
            </c:numRef>
          </c:xVal>
          <c:yVal>
            <c:numRef>
              <c:f>'34'!$B$117:$B$118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5216-44ED-B42C-343C41BF74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975086080"/>
        <c:axId val="-975071936"/>
      </c:scatterChart>
      <c:dateAx>
        <c:axId val="-975079552"/>
        <c:scaling>
          <c:orientation val="minMax"/>
        </c:scaling>
        <c:delete val="0"/>
        <c:axPos val="b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mmm\ yyyy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-975076832"/>
        <c:crosses val="autoZero"/>
        <c:auto val="0"/>
        <c:lblOffset val="100"/>
        <c:baseTimeUnit val="months"/>
        <c:majorUnit val="12"/>
        <c:majorTimeUnit val="months"/>
        <c:minorUnit val="12"/>
        <c:minorTimeUnit val="months"/>
      </c:dateAx>
      <c:valAx>
        <c:axId val="-975076832"/>
        <c:scaling>
          <c:orientation val="minMax"/>
          <c:max val="200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0" sourceLinked="1"/>
        <c:majorTickMark val="out"/>
        <c:minorTickMark val="none"/>
        <c:tickLblPos val="nextTo"/>
        <c:spPr>
          <a:ln>
            <a:noFill/>
          </a:ln>
        </c:spPr>
        <c:crossAx val="-975079552"/>
        <c:crosses val="autoZero"/>
        <c:crossBetween val="between"/>
        <c:majorUnit val="25"/>
      </c:valAx>
      <c:valAx>
        <c:axId val="-975086080"/>
        <c:scaling>
          <c:orientation val="minMax"/>
          <c:max val="84"/>
          <c:min val="0"/>
        </c:scaling>
        <c:delete val="0"/>
        <c:axPos val="t"/>
        <c:numFmt formatCode="0" sourceLinked="1"/>
        <c:majorTickMark val="none"/>
        <c:minorTickMark val="none"/>
        <c:tickLblPos val="none"/>
        <c:spPr>
          <a:ln>
            <a:noFill/>
          </a:ln>
        </c:spPr>
        <c:crossAx val="-975071936"/>
        <c:crosses val="max"/>
        <c:crossBetween val="midCat"/>
      </c:valAx>
      <c:valAx>
        <c:axId val="-975071936"/>
        <c:scaling>
          <c:orientation val="minMax"/>
          <c:max val="1"/>
          <c:min val="0"/>
        </c:scaling>
        <c:delete val="0"/>
        <c:axPos val="r"/>
        <c:numFmt formatCode="General" sourceLinked="1"/>
        <c:majorTickMark val="none"/>
        <c:minorTickMark val="none"/>
        <c:tickLblPos val="none"/>
        <c:spPr>
          <a:ln>
            <a:noFill/>
          </a:ln>
        </c:spPr>
        <c:crossAx val="-975086080"/>
        <c:crosses val="max"/>
        <c:crossBetween val="midCat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000">
          <a:latin typeface="Arial" pitchFamily="34" charset="0"/>
          <a:cs typeface="Arial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 orientation="landscape"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baseline="0"/>
            </a:pPr>
            <a:r>
              <a:rPr lang="en-US" sz="1000" b="1" baseline="0"/>
              <a:t>Components of annual change</a:t>
            </a:r>
          </a:p>
          <a:p>
            <a:pPr algn="l">
              <a:defRPr baseline="0"/>
            </a:pPr>
            <a:r>
              <a:rPr lang="en-US" sz="1000" b="0" baseline="0"/>
              <a:t>quadrillion British thermal units </a:t>
            </a:r>
          </a:p>
        </c:rich>
      </c:tx>
      <c:layout>
        <c:manualLayout>
          <c:xMode val="edge"/>
          <c:yMode val="edge"/>
          <c:x val="8.8725351021664706E-3"/>
          <c:y val="7.7404354487536206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4034021646470132"/>
          <c:y val="0.12328104569037031"/>
          <c:w val="0.57258999325754667"/>
          <c:h val="0.62191269354004686"/>
        </c:manualLayout>
      </c:layout>
      <c:barChart>
        <c:barDir val="col"/>
        <c:grouping val="stacked"/>
        <c:varyColors val="0"/>
        <c:ser>
          <c:idx val="1"/>
          <c:order val="0"/>
          <c:tx>
            <c:v>Wood biomass</c:v>
          </c:tx>
          <c:spPr>
            <a:solidFill>
              <a:schemeClr val="accent2"/>
            </a:solidFill>
          </c:spPr>
          <c:invertIfNegative val="0"/>
          <c:cat>
            <c:numRef>
              <c:f>'35'!$I$26:$L$26</c:f>
              <c:numCache>
                <c:formatCode>General</c:formatCode>
                <c:ptCount val="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</c:numCache>
            </c:numRef>
          </c:cat>
          <c:val>
            <c:numRef>
              <c:f>'35'!$I$28:$L$28</c:f>
              <c:numCache>
                <c:formatCode>0.000</c:formatCode>
                <c:ptCount val="4"/>
                <c:pt idx="0">
                  <c:v>2.2285042000000033E-2</c:v>
                </c:pt>
                <c:pt idx="1">
                  <c:v>-9.3580828999999977E-2</c:v>
                </c:pt>
                <c:pt idx="2">
                  <c:v>0.105986723</c:v>
                </c:pt>
                <c:pt idx="3">
                  <c:v>4.6758151999999775E-2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E6C-44CA-80A1-FEC5477E32E1}"/>
            </c:ext>
          </c:extLst>
        </c:ser>
        <c:ser>
          <c:idx val="4"/>
          <c:order val="1"/>
          <c:tx>
            <c:v>Other biomass</c:v>
          </c:tx>
          <c:spPr>
            <a:solidFill>
              <a:schemeClr val="accent6"/>
            </a:solidFill>
          </c:spPr>
          <c:invertIfNegative val="0"/>
          <c:cat>
            <c:numRef>
              <c:f>'35'!$I$26:$L$26</c:f>
              <c:numCache>
                <c:formatCode>General</c:formatCode>
                <c:ptCount val="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</c:numCache>
            </c:numRef>
          </c:cat>
          <c:val>
            <c:numRef>
              <c:f>'35'!$I$31:$L$31</c:f>
              <c:numCache>
                <c:formatCode>0.000</c:formatCode>
                <c:ptCount val="4"/>
                <c:pt idx="0">
                  <c:v>-1.7938520000000013E-2</c:v>
                </c:pt>
                <c:pt idx="1">
                  <c:v>-1.4208274999999992E-2</c:v>
                </c:pt>
                <c:pt idx="2">
                  <c:v>-1.9701420000000081E-3</c:v>
                </c:pt>
                <c:pt idx="3">
                  <c:v>-3.5610650000000299E-3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E6C-44CA-80A1-FEC5477E32E1}"/>
            </c:ext>
          </c:extLst>
        </c:ser>
        <c:ser>
          <c:idx val="5"/>
          <c:order val="2"/>
          <c:tx>
            <c:v>Geothermal</c:v>
          </c:tx>
          <c:spPr>
            <a:solidFill>
              <a:schemeClr val="accent5"/>
            </a:solidFill>
          </c:spPr>
          <c:invertIfNegative val="0"/>
          <c:cat>
            <c:numRef>
              <c:f>'35'!$I$26:$L$26</c:f>
              <c:numCache>
                <c:formatCode>General</c:formatCode>
                <c:ptCount val="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</c:numCache>
            </c:numRef>
          </c:cat>
          <c:val>
            <c:numRef>
              <c:f>'35'!$I$32:$L$32</c:f>
              <c:numCache>
                <c:formatCode>0.000</c:formatCode>
                <c:ptCount val="4"/>
                <c:pt idx="0">
                  <c:v>3.8146999999999487E-4</c:v>
                </c:pt>
                <c:pt idx="1">
                  <c:v>1.2789380000000072E-3</c:v>
                </c:pt>
                <c:pt idx="2">
                  <c:v>-2.6257780000000092E-3</c:v>
                </c:pt>
                <c:pt idx="3">
                  <c:v>-2.8759029999999991E-3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E6C-44CA-80A1-FEC5477E32E1}"/>
            </c:ext>
          </c:extLst>
        </c:ser>
        <c:ser>
          <c:idx val="2"/>
          <c:order val="3"/>
          <c:tx>
            <c:v>Liquid biofuels</c:v>
          </c:tx>
          <c:spPr>
            <a:solidFill>
              <a:schemeClr val="accent3"/>
            </a:solidFill>
          </c:spPr>
          <c:invertIfNegative val="0"/>
          <c:cat>
            <c:numRef>
              <c:f>'35'!$I$26:$L$26</c:f>
              <c:numCache>
                <c:formatCode>General</c:formatCode>
                <c:ptCount val="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</c:numCache>
            </c:numRef>
          </c:cat>
          <c:val>
            <c:numRef>
              <c:f>'35'!$I$29:$L$29</c:f>
              <c:numCache>
                <c:formatCode>0.000</c:formatCode>
                <c:ptCount val="4"/>
                <c:pt idx="0">
                  <c:v>0.10180796662000047</c:v>
                </c:pt>
                <c:pt idx="1">
                  <c:v>0.2258964682600002</c:v>
                </c:pt>
                <c:pt idx="2">
                  <c:v>9.9568931139999428E-2</c:v>
                </c:pt>
                <c:pt idx="3">
                  <c:v>0.14313107263000013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E6C-44CA-80A1-FEC5477E32E1}"/>
            </c:ext>
          </c:extLst>
        </c:ser>
        <c:ser>
          <c:idx val="0"/>
          <c:order val="4"/>
          <c:tx>
            <c:v>Hydropower</c:v>
          </c:tx>
          <c:spPr>
            <a:solidFill>
              <a:schemeClr val="accent1"/>
            </a:solidFill>
          </c:spPr>
          <c:invertIfNegative val="0"/>
          <c:cat>
            <c:numRef>
              <c:f>'35'!$I$26:$L$26</c:f>
              <c:numCache>
                <c:formatCode>General</c:formatCode>
                <c:ptCount val="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</c:numCache>
            </c:numRef>
          </c:cat>
          <c:val>
            <c:numRef>
              <c:f>'35'!$I$27:$L$27</c:f>
              <c:numCache>
                <c:formatCode>0.000</c:formatCode>
                <c:ptCount val="4"/>
                <c:pt idx="0">
                  <c:v>1.0931452000000008E-2</c:v>
                </c:pt>
                <c:pt idx="1">
                  <c:v>-5.0954972999999959E-2</c:v>
                </c:pt>
                <c:pt idx="2">
                  <c:v>5.1290670999999954E-2</c:v>
                </c:pt>
                <c:pt idx="3">
                  <c:v>4.6538069999999987E-2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E6C-44CA-80A1-FEC5477E32E1}"/>
            </c:ext>
          </c:extLst>
        </c:ser>
        <c:ser>
          <c:idx val="3"/>
          <c:order val="5"/>
          <c:tx>
            <c:v>Wind power</c:v>
          </c:tx>
          <c:spPr>
            <a:solidFill>
              <a:schemeClr val="accent1">
                <a:lumMod val="50000"/>
              </a:schemeClr>
            </a:solidFill>
          </c:spPr>
          <c:invertIfNegative val="0"/>
          <c:cat>
            <c:numRef>
              <c:f>'35'!$I$26:$L$26</c:f>
              <c:numCache>
                <c:formatCode>General</c:formatCode>
                <c:ptCount val="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</c:numCache>
            </c:numRef>
          </c:cat>
          <c:val>
            <c:numRef>
              <c:f>'35'!$I$30:$L$30</c:f>
              <c:numCache>
                <c:formatCode>0.000</c:formatCode>
                <c:ptCount val="4"/>
                <c:pt idx="0">
                  <c:v>0.19133443110000004</c:v>
                </c:pt>
                <c:pt idx="1">
                  <c:v>-3.0815799800000043E-2</c:v>
                </c:pt>
                <c:pt idx="2">
                  <c:v>7.232688619999994E-2</c:v>
                </c:pt>
                <c:pt idx="3">
                  <c:v>4.9273764400000086E-2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E6C-44CA-80A1-FEC5477E32E1}"/>
            </c:ext>
          </c:extLst>
        </c:ser>
        <c:ser>
          <c:idx val="6"/>
          <c:order val="6"/>
          <c:tx>
            <c:v>Solar</c:v>
          </c:tx>
          <c:spPr>
            <a:solidFill>
              <a:schemeClr val="accent4"/>
            </a:solidFill>
          </c:spPr>
          <c:invertIfNegative val="0"/>
          <c:cat>
            <c:numRef>
              <c:f>'35'!$I$26:$L$26</c:f>
              <c:numCache>
                <c:formatCode>General</c:formatCode>
                <c:ptCount val="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</c:numCache>
            </c:numRef>
          </c:cat>
          <c:val>
            <c:numRef>
              <c:f>'35'!$I$33:$L$33</c:f>
              <c:numCache>
                <c:formatCode>0.000</c:formatCode>
                <c:ptCount val="4"/>
                <c:pt idx="0">
                  <c:v>0.13771710540999993</c:v>
                </c:pt>
                <c:pt idx="1">
                  <c:v>0.11296062308999999</c:v>
                </c:pt>
                <c:pt idx="2">
                  <c:v>0.26703090335000002</c:v>
                </c:pt>
                <c:pt idx="3">
                  <c:v>0.23970157820000004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E6C-44CA-80A1-FEC5477E32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-975078464"/>
        <c:axId val="-975096416"/>
      </c:barChart>
      <c:lineChart>
        <c:grouping val="standard"/>
        <c:varyColors val="0"/>
        <c:ser>
          <c:idx val="8"/>
          <c:order val="8"/>
          <c:tx>
            <c:v>net change</c:v>
          </c:tx>
          <c:spPr>
            <a:ln w="38100">
              <a:noFill/>
            </a:ln>
          </c:spPr>
          <c:marker>
            <c:symbol val="dot"/>
            <c:size val="5"/>
            <c:spPr>
              <a:solidFill>
                <a:schemeClr val="tx1"/>
              </a:solidFill>
              <a:ln w="38100" cap="rnd">
                <a:solidFill>
                  <a:schemeClr val="tx1"/>
                </a:solidFill>
              </a:ln>
            </c:spPr>
          </c:marker>
          <c:dLbls>
            <c:dLbl>
              <c:idx val="0"/>
              <c:layout>
                <c:manualLayout>
                  <c:x val="-7.1356618861983023E-2"/>
                  <c:y val="-3.29369044350204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E6C-44CA-80A1-FEC5477E32E1}"/>
                </c:ext>
              </c:extLst>
            </c:dLbl>
            <c:dLbl>
              <c:idx val="1"/>
              <c:layout>
                <c:manualLayout>
                  <c:x val="-6.9480912812581702E-2"/>
                  <c:y val="-5.61010134138776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E6C-44CA-80A1-FEC5477E32E1}"/>
                </c:ext>
              </c:extLst>
            </c:dLbl>
            <c:dLbl>
              <c:idx val="2"/>
              <c:layout>
                <c:manualLayout>
                  <c:x val="-8.2602045124660309E-2"/>
                  <c:y val="-2.7831530801727455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sz="900" b="1" i="0" baseline="0"/>
                  </a:pPr>
                  <a:endParaRPr lang="en-U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11929612840703"/>
                      <c:h val="4.9825954611861137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DE6C-44CA-80A1-FEC5477E32E1}"/>
                </c:ext>
              </c:extLst>
            </c:dLbl>
            <c:dLbl>
              <c:idx val="3"/>
              <c:layout>
                <c:manualLayout>
                  <c:x val="-7.4902574325101542E-2"/>
                  <c:y val="-3.5241926744259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E6C-44CA-80A1-FEC5477E32E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 i="0" baseline="0"/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'35'!$I$26:$L$26</c:f>
              <c:numCache>
                <c:formatCode>General</c:formatCode>
                <c:ptCount val="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</c:numCache>
            </c:numRef>
          </c:cat>
          <c:val>
            <c:numRef>
              <c:f>'35'!$I$34:$L$34</c:f>
              <c:numCache>
                <c:formatCode>0.00</c:formatCode>
                <c:ptCount val="4"/>
                <c:pt idx="0">
                  <c:v>0.44651894713000045</c:v>
                </c:pt>
                <c:pt idx="1">
                  <c:v>0.15057615255000023</c:v>
                </c:pt>
                <c:pt idx="2">
                  <c:v>0.59160819468999937</c:v>
                </c:pt>
                <c:pt idx="3">
                  <c:v>0.51896566922999998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DE6C-44CA-80A1-FEC5477E32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75078464"/>
        <c:axId val="-975096416"/>
      </c:lineChart>
      <c:scatterChart>
        <c:scatterStyle val="lineMarker"/>
        <c:varyColors val="0"/>
        <c:ser>
          <c:idx val="7"/>
          <c:order val="7"/>
          <c:tx>
            <c:strRef>
              <c:f>'35'!$B$44</c:f>
              <c:strCache>
                <c:ptCount val="1"/>
                <c:pt idx="0">
                  <c:v>forecast</c:v>
                </c:pt>
              </c:strCache>
            </c:strRef>
          </c:tx>
          <c:spPr>
            <a:ln w="9525" cap="flat">
              <a:solidFill>
                <a:schemeClr val="bg1">
                  <a:lumMod val="65000"/>
                </a:schemeClr>
              </a:solidFill>
              <a:prstDash val="lg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E6C-44CA-80A1-FEC5477E32E1}"/>
                </c:ext>
              </c:extLst>
            </c:dLbl>
            <c:dLbl>
              <c:idx val="1"/>
              <c:layout>
                <c:manualLayout>
                  <c:x val="5.0093851793290602E-2"/>
                  <c:y val="0.57123611831467191"/>
                </c:manualLayout>
              </c:layout>
              <c:dLblPos val="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E6C-44CA-80A1-FEC5477E32E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aseline="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'35'!$A$45:$A$46</c:f>
              <c:numCache>
                <c:formatCode>General</c:formatCode>
                <c:ptCount val="2"/>
                <c:pt idx="0">
                  <c:v>2.5</c:v>
                </c:pt>
                <c:pt idx="1">
                  <c:v>2.5</c:v>
                </c:pt>
              </c:numCache>
            </c:numRef>
          </c:xVal>
          <c:yVal>
            <c:numRef>
              <c:f>'35'!$B$45:$B$46</c:f>
              <c:numCache>
                <c:formatCode>0.00</c:formatCode>
                <c:ptCount val="2"/>
                <c:pt idx="0">
                  <c:v>-0.5</c:v>
                </c:pt>
                <c:pt idx="1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DE6C-44CA-80A1-FEC5477E32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975086624"/>
        <c:axId val="-975092608"/>
      </c:scatterChart>
      <c:catAx>
        <c:axId val="-97507846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low"/>
        <c:spPr>
          <a:ln>
            <a:solidFill>
              <a:schemeClr val="tx1"/>
            </a:solidFill>
          </a:ln>
        </c:spPr>
        <c:txPr>
          <a:bodyPr/>
          <a:lstStyle/>
          <a:p>
            <a:pPr>
              <a:defRPr sz="900" baseline="0"/>
            </a:pPr>
            <a:endParaRPr lang="en-US"/>
          </a:p>
        </c:txPr>
        <c:crossAx val="-975096416"/>
        <c:crosses val="autoZero"/>
        <c:auto val="1"/>
        <c:lblAlgn val="ctr"/>
        <c:lblOffset val="100"/>
        <c:noMultiLvlLbl val="0"/>
      </c:catAx>
      <c:valAx>
        <c:axId val="-975096416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0.0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 baseline="0"/>
            </a:pPr>
            <a:endParaRPr lang="en-US"/>
          </a:p>
        </c:txPr>
        <c:crossAx val="-975078464"/>
        <c:crosses val="autoZero"/>
        <c:crossBetween val="between"/>
      </c:valAx>
      <c:valAx>
        <c:axId val="-9750866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975092608"/>
        <c:crosses val="autoZero"/>
        <c:crossBetween val="midCat"/>
      </c:valAx>
      <c:valAx>
        <c:axId val="-975092608"/>
        <c:scaling>
          <c:orientation val="minMax"/>
          <c:max val="1"/>
          <c:min val="0"/>
        </c:scaling>
        <c:delete val="0"/>
        <c:axPos val="r"/>
        <c:numFmt formatCode="0.00" sourceLinked="1"/>
        <c:majorTickMark val="none"/>
        <c:minorTickMark val="none"/>
        <c:tickLblPos val="none"/>
        <c:spPr>
          <a:ln>
            <a:noFill/>
          </a:ln>
        </c:spPr>
        <c:crossAx val="-975086624"/>
        <c:crosses val="max"/>
        <c:crossBetween val="midCat"/>
      </c:valAx>
      <c:spPr>
        <a:ln>
          <a:solidFill>
            <a:schemeClr val="bg1">
              <a:lumMod val="85000"/>
            </a:schemeClr>
          </a:solidFill>
        </a:ln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000">
          <a:latin typeface="Arial" pitchFamily="34" charset="0"/>
          <a:cs typeface="Arial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 orientation="landscape"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/>
            </a:pPr>
            <a:r>
              <a:rPr lang="en-US" sz="1000" b="1"/>
              <a:t>U.S. renewable energy supply</a:t>
            </a:r>
          </a:p>
          <a:p>
            <a:pPr algn="l">
              <a:defRPr/>
            </a:pPr>
            <a:r>
              <a:rPr lang="en-US" sz="1000" b="0"/>
              <a:t>quadrillion British thermal units </a:t>
            </a:r>
          </a:p>
        </c:rich>
      </c:tx>
      <c:layout>
        <c:manualLayout>
          <c:xMode val="edge"/>
          <c:yMode val="edge"/>
          <c:x val="1.4001852698614268E-2"/>
          <c:y val="3.8215127641525789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4657627715013885"/>
          <c:y val="0.12736878388157077"/>
          <c:w val="0.76999687765478586"/>
          <c:h val="0.61782515074971889"/>
        </c:manualLayout>
      </c:layout>
      <c:barChart>
        <c:barDir val="col"/>
        <c:grouping val="stacked"/>
        <c:varyColors val="0"/>
        <c:ser>
          <c:idx val="4"/>
          <c:order val="0"/>
          <c:tx>
            <c:v>Other biomass</c:v>
          </c:tx>
          <c:spPr>
            <a:solidFill>
              <a:schemeClr val="accent6"/>
            </a:solidFill>
          </c:spPr>
          <c:invertIfNegative val="0"/>
          <c:cat>
            <c:numRef>
              <c:f>'35'!$C$26:$G$26</c:f>
              <c:numCache>
                <c:formatCode>General</c:formatCode>
                <c:ptCount val="5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</c:numCache>
            </c:numRef>
          </c:cat>
          <c:val>
            <c:numRef>
              <c:f>'35'!$C$31:$G$31</c:f>
              <c:numCache>
                <c:formatCode>0.000</c:formatCode>
                <c:ptCount val="5"/>
                <c:pt idx="0">
                  <c:v>0.43026730200000002</c:v>
                </c:pt>
                <c:pt idx="1">
                  <c:v>0.412328782</c:v>
                </c:pt>
                <c:pt idx="2">
                  <c:v>0.39812050700000001</c:v>
                </c:pt>
                <c:pt idx="3">
                  <c:v>0.396150365</c:v>
                </c:pt>
                <c:pt idx="4">
                  <c:v>0.39258929999999997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F9-4684-A200-3A4D7CF6463C}"/>
            </c:ext>
          </c:extLst>
        </c:ser>
        <c:ser>
          <c:idx val="1"/>
          <c:order val="1"/>
          <c:tx>
            <c:v>Wood biomass</c:v>
          </c:tx>
          <c:spPr>
            <a:solidFill>
              <a:schemeClr val="accent2"/>
            </a:solidFill>
          </c:spPr>
          <c:invertIfNegative val="0"/>
          <c:cat>
            <c:numRef>
              <c:f>'35'!$C$26:$G$26</c:f>
              <c:numCache>
                <c:formatCode>General</c:formatCode>
                <c:ptCount val="5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</c:numCache>
            </c:numRef>
          </c:cat>
          <c:val>
            <c:numRef>
              <c:f>'35'!$C$28:$G$28</c:f>
              <c:numCache>
                <c:formatCode>0.000</c:formatCode>
                <c:ptCount val="5"/>
                <c:pt idx="0">
                  <c:v>1.989427412</c:v>
                </c:pt>
                <c:pt idx="1">
                  <c:v>2.011712454</c:v>
                </c:pt>
                <c:pt idx="2">
                  <c:v>1.918131625</c:v>
                </c:pt>
                <c:pt idx="3">
                  <c:v>2.024118348</c:v>
                </c:pt>
                <c:pt idx="4">
                  <c:v>2.0708764999999998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DF9-4684-A200-3A4D7CF6463C}"/>
            </c:ext>
          </c:extLst>
        </c:ser>
        <c:ser>
          <c:idx val="5"/>
          <c:order val="2"/>
          <c:tx>
            <c:v>Geothermal</c:v>
          </c:tx>
          <c:spPr>
            <a:solidFill>
              <a:schemeClr val="accent5"/>
            </a:solidFill>
          </c:spPr>
          <c:invertIfNegative val="0"/>
          <c:cat>
            <c:numRef>
              <c:f>'35'!$C$26:$G$26</c:f>
              <c:numCache>
                <c:formatCode>General</c:formatCode>
                <c:ptCount val="5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</c:numCache>
            </c:numRef>
          </c:cat>
          <c:val>
            <c:numRef>
              <c:f>'35'!$C$32:$G$32</c:f>
              <c:numCache>
                <c:formatCode>0.000</c:formatCode>
                <c:ptCount val="5"/>
                <c:pt idx="0">
                  <c:v>0.118007133</c:v>
                </c:pt>
                <c:pt idx="1">
                  <c:v>0.118388603</c:v>
                </c:pt>
                <c:pt idx="2">
                  <c:v>0.119667541</c:v>
                </c:pt>
                <c:pt idx="3">
                  <c:v>0.11704176299999999</c:v>
                </c:pt>
                <c:pt idx="4">
                  <c:v>0.11416585999999999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DF9-4684-A200-3A4D7CF6463C}"/>
            </c:ext>
          </c:extLst>
        </c:ser>
        <c:ser>
          <c:idx val="2"/>
          <c:order val="3"/>
          <c:tx>
            <c:v>Liquid biofuels</c:v>
          </c:tx>
          <c:spPr>
            <a:solidFill>
              <a:schemeClr val="accent3"/>
            </a:solidFill>
          </c:spPr>
          <c:invertIfNegative val="0"/>
          <c:cat>
            <c:numRef>
              <c:f>'35'!$C$26:$G$26</c:f>
              <c:numCache>
                <c:formatCode>General</c:formatCode>
                <c:ptCount val="5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</c:numCache>
            </c:numRef>
          </c:cat>
          <c:val>
            <c:numRef>
              <c:f>'35'!$C$29:$G$29</c:f>
              <c:numCache>
                <c:formatCode>0.000</c:formatCode>
                <c:ptCount val="5"/>
                <c:pt idx="0">
                  <c:v>2.3308730613499997</c:v>
                </c:pt>
                <c:pt idx="1">
                  <c:v>2.4326810279700002</c:v>
                </c:pt>
                <c:pt idx="2">
                  <c:v>2.6585774962300004</c:v>
                </c:pt>
                <c:pt idx="3">
                  <c:v>2.7581464273699998</c:v>
                </c:pt>
                <c:pt idx="4">
                  <c:v>2.9012775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DF9-4684-A200-3A4D7CF6463C}"/>
            </c:ext>
          </c:extLst>
        </c:ser>
        <c:ser>
          <c:idx val="0"/>
          <c:order val="4"/>
          <c:tx>
            <c:v>Hydropower</c:v>
          </c:tx>
          <c:spPr>
            <a:solidFill>
              <a:schemeClr val="accent1"/>
            </a:solidFill>
          </c:spPr>
          <c:invertIfNegative val="0"/>
          <c:cat>
            <c:numRef>
              <c:f>'35'!$C$26:$G$26</c:f>
              <c:numCache>
                <c:formatCode>General</c:formatCode>
                <c:ptCount val="5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</c:numCache>
            </c:numRef>
          </c:cat>
          <c:val>
            <c:numRef>
              <c:f>'35'!$C$27:$G$27</c:f>
              <c:numCache>
                <c:formatCode>0.000</c:formatCode>
                <c:ptCount val="5"/>
                <c:pt idx="0">
                  <c:v>0.85840748</c:v>
                </c:pt>
                <c:pt idx="1">
                  <c:v>0.86933893200000001</c:v>
                </c:pt>
                <c:pt idx="2">
                  <c:v>0.81838395900000005</c:v>
                </c:pt>
                <c:pt idx="3">
                  <c:v>0.86967463</c:v>
                </c:pt>
                <c:pt idx="4">
                  <c:v>0.91621269999999999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DF9-4684-A200-3A4D7CF6463C}"/>
            </c:ext>
          </c:extLst>
        </c:ser>
        <c:ser>
          <c:idx val="3"/>
          <c:order val="5"/>
          <c:tx>
            <c:v>Wind power</c:v>
          </c:tx>
          <c:spPr>
            <a:solidFill>
              <a:schemeClr val="accent1">
                <a:lumMod val="50000"/>
              </a:schemeClr>
            </a:solidFill>
          </c:spPr>
          <c:invertIfNegative val="0"/>
          <c:cat>
            <c:numRef>
              <c:f>'35'!$C$26:$G$26</c:f>
              <c:numCache>
                <c:formatCode>General</c:formatCode>
                <c:ptCount val="5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</c:numCache>
            </c:numRef>
          </c:cat>
          <c:val>
            <c:numRef>
              <c:f>'35'!$C$30:$G$30</c:f>
              <c:numCache>
                <c:formatCode>0.000</c:formatCode>
                <c:ptCount val="5"/>
                <c:pt idx="0">
                  <c:v>1.2894539181</c:v>
                </c:pt>
                <c:pt idx="1">
                  <c:v>1.4807883492</c:v>
                </c:pt>
                <c:pt idx="2">
                  <c:v>1.4499725494</c:v>
                </c:pt>
                <c:pt idx="3">
                  <c:v>1.5222994355999999</c:v>
                </c:pt>
                <c:pt idx="4">
                  <c:v>1.5715732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DF9-4684-A200-3A4D7CF6463C}"/>
            </c:ext>
          </c:extLst>
        </c:ser>
        <c:ser>
          <c:idx val="6"/>
          <c:order val="6"/>
          <c:tx>
            <c:v>Solar</c:v>
          </c:tx>
          <c:spPr>
            <a:solidFill>
              <a:schemeClr val="accent4"/>
            </a:solidFill>
          </c:spPr>
          <c:invertIfNegative val="0"/>
          <c:cat>
            <c:numRef>
              <c:f>'35'!$C$26:$G$26</c:f>
              <c:numCache>
                <c:formatCode>General</c:formatCode>
                <c:ptCount val="5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</c:numCache>
            </c:numRef>
          </c:cat>
          <c:val>
            <c:numRef>
              <c:f>'35'!$C$33:$G$33</c:f>
              <c:numCache>
                <c:formatCode>0.000</c:formatCode>
                <c:ptCount val="5"/>
                <c:pt idx="0">
                  <c:v>0.62686268995000005</c:v>
                </c:pt>
                <c:pt idx="1">
                  <c:v>0.76457979535999998</c:v>
                </c:pt>
                <c:pt idx="2">
                  <c:v>0.87754041844999997</c:v>
                </c:pt>
                <c:pt idx="3">
                  <c:v>1.1445713218</c:v>
                </c:pt>
                <c:pt idx="4">
                  <c:v>1.3842729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DF9-4684-A200-3A4D7CF646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-975085536"/>
        <c:axId val="-975101312"/>
      </c:barChart>
      <c:scatterChart>
        <c:scatterStyle val="lineMarker"/>
        <c:varyColors val="0"/>
        <c:ser>
          <c:idx val="7"/>
          <c:order val="7"/>
          <c:tx>
            <c:strRef>
              <c:f>'35'!$B$40</c:f>
              <c:strCache>
                <c:ptCount val="1"/>
                <c:pt idx="0">
                  <c:v>forecast</c:v>
                </c:pt>
              </c:strCache>
            </c:strRef>
          </c:tx>
          <c:spPr>
            <a:ln w="9525" cap="flat">
              <a:solidFill>
                <a:schemeClr val="bg1">
                  <a:lumMod val="65000"/>
                </a:schemeClr>
              </a:solidFill>
              <a:prstDash val="lg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DF9-4684-A200-3A4D7CF6463C}"/>
                </c:ext>
              </c:extLst>
            </c:dLbl>
            <c:dLbl>
              <c:idx val="1"/>
              <c:layout>
                <c:manualLayout>
                  <c:x val="-2.7276229944321807E-2"/>
                  <c:y val="2.3745690575708574E-2"/>
                </c:manualLayout>
              </c:layout>
              <c:dLblPos val="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DF9-4684-A200-3A4D7CF6463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aseline="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'35'!$A$41:$A$42</c:f>
              <c:numCache>
                <c:formatCode>General</c:formatCode>
                <c:ptCount val="2"/>
                <c:pt idx="0">
                  <c:v>3.5</c:v>
                </c:pt>
                <c:pt idx="1">
                  <c:v>3.5</c:v>
                </c:pt>
              </c:numCache>
            </c:numRef>
          </c:xVal>
          <c:yVal>
            <c:numRef>
              <c:f>'35'!$B$41:$B$42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1DF9-4684-A200-3A4D7CF646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975073024"/>
        <c:axId val="-975089344"/>
      </c:scatterChart>
      <c:catAx>
        <c:axId val="-9750855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/>
          <a:lstStyle/>
          <a:p>
            <a:pPr>
              <a:defRPr sz="900" baseline="0"/>
            </a:pPr>
            <a:endParaRPr lang="en-US"/>
          </a:p>
        </c:txPr>
        <c:crossAx val="-975101312"/>
        <c:crosses val="autoZero"/>
        <c:auto val="1"/>
        <c:lblAlgn val="ctr"/>
        <c:lblOffset val="100"/>
        <c:noMultiLvlLbl val="0"/>
      </c:catAx>
      <c:valAx>
        <c:axId val="-975101312"/>
        <c:scaling>
          <c:orientation val="minMax"/>
          <c:min val="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 baseline="0"/>
            </a:pPr>
            <a:endParaRPr lang="en-US"/>
          </a:p>
        </c:txPr>
        <c:crossAx val="-975085536"/>
        <c:crosses val="autoZero"/>
        <c:crossBetween val="between"/>
      </c:valAx>
      <c:valAx>
        <c:axId val="-9750730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975089344"/>
        <c:crosses val="autoZero"/>
        <c:crossBetween val="midCat"/>
      </c:valAx>
      <c:valAx>
        <c:axId val="-975089344"/>
        <c:scaling>
          <c:orientation val="minMax"/>
          <c:max val="1"/>
          <c:min val="0"/>
        </c:scaling>
        <c:delete val="0"/>
        <c:axPos val="r"/>
        <c:numFmt formatCode="General" sourceLinked="1"/>
        <c:majorTickMark val="none"/>
        <c:minorTickMark val="none"/>
        <c:tickLblPos val="none"/>
        <c:spPr>
          <a:ln>
            <a:noFill/>
          </a:ln>
        </c:spPr>
        <c:crossAx val="-975073024"/>
        <c:crosses val="max"/>
        <c:crossBetween val="midCat"/>
      </c:valAx>
      <c:spPr>
        <a:ln>
          <a:solidFill>
            <a:schemeClr val="bg1">
              <a:lumMod val="85000"/>
            </a:schemeClr>
          </a:solidFill>
        </a:ln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000">
          <a:latin typeface="Arial" pitchFamily="34" charset="0"/>
          <a:cs typeface="Arial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 orientation="landscape"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baseline="0"/>
            </a:pPr>
            <a:r>
              <a:rPr lang="en-US" sz="1000" b="1" baseline="0"/>
              <a:t>U.S. annual energy expenditures</a:t>
            </a:r>
          </a:p>
          <a:p>
            <a:pPr algn="l">
              <a:defRPr baseline="0"/>
            </a:pPr>
            <a:r>
              <a:rPr lang="en-US" sz="1000" b="0" baseline="0"/>
              <a:t>share of gross domestic product</a:t>
            </a:r>
          </a:p>
        </c:rich>
      </c:tx>
      <c:layout>
        <c:manualLayout>
          <c:xMode val="edge"/>
          <c:yMode val="edge"/>
          <c:x val="1.0564940066252401E-2"/>
          <c:y val="1.57480314960638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2227404501266602E-2"/>
          <c:y val="0.17117395828480017"/>
          <c:w val="0.8890416746687152"/>
          <c:h val="0.62528692789140949"/>
        </c:manualLayout>
      </c:layout>
      <c:lineChart>
        <c:grouping val="standard"/>
        <c:varyColors val="0"/>
        <c:ser>
          <c:idx val="1"/>
          <c:order val="0"/>
          <c:tx>
            <c:strRef>
              <c:f>'37'!$Q$6</c:f>
              <c:strCache>
                <c:ptCount val="1"/>
                <c:pt idx="0">
                  <c:v>Energy expenditures as a share of GDP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'37'!$A$28:$A$48</c:f>
              <c:numCache>
                <c:formatCode>General</c:formatCode>
                <c:ptCount val="2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</c:numCache>
            </c:numRef>
          </c:cat>
          <c:val>
            <c:numRef>
              <c:f>'37'!$B$28:$B$48</c:f>
              <c:numCache>
                <c:formatCode>0.0%</c:formatCode>
                <c:ptCount val="21"/>
                <c:pt idx="0">
                  <c:v>8.0217789137000006E-2</c:v>
                </c:pt>
                <c:pt idx="1">
                  <c:v>8.3874734864000003E-2</c:v>
                </c:pt>
                <c:pt idx="2">
                  <c:v>8.5243580387000001E-2</c:v>
                </c:pt>
                <c:pt idx="3">
                  <c:v>9.5419257068999994E-2</c:v>
                </c:pt>
                <c:pt idx="4">
                  <c:v>7.3648174294000002E-2</c:v>
                </c:pt>
                <c:pt idx="5">
                  <c:v>8.0684294922999999E-2</c:v>
                </c:pt>
                <c:pt idx="6">
                  <c:v>8.9227519456999999E-2</c:v>
                </c:pt>
                <c:pt idx="7">
                  <c:v>8.3373443357000004E-2</c:v>
                </c:pt>
                <c:pt idx="8">
                  <c:v>8.1507906567999999E-2</c:v>
                </c:pt>
                <c:pt idx="9">
                  <c:v>7.9207622391000002E-2</c:v>
                </c:pt>
                <c:pt idx="10">
                  <c:v>6.1684350004000001E-2</c:v>
                </c:pt>
                <c:pt idx="11">
                  <c:v>5.5223130790999997E-2</c:v>
                </c:pt>
                <c:pt idx="12">
                  <c:v>5.7948857918000002E-2</c:v>
                </c:pt>
                <c:pt idx="13">
                  <c:v>6.2122389740999998E-2</c:v>
                </c:pt>
                <c:pt idx="14">
                  <c:v>5.652577961E-2</c:v>
                </c:pt>
                <c:pt idx="15">
                  <c:v>4.6151458451999999E-2</c:v>
                </c:pt>
                <c:pt idx="16">
                  <c:v>5.6275433425E-2</c:v>
                </c:pt>
                <c:pt idx="17">
                  <c:v>6.7624374018000005E-2</c:v>
                </c:pt>
                <c:pt idx="18">
                  <c:v>5.6847304217000003E-2</c:v>
                </c:pt>
                <c:pt idx="19">
                  <c:v>5.4035834650000003E-2</c:v>
                </c:pt>
                <c:pt idx="20">
                  <c:v>5.2813135391999999E-2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FA6-4C66-82DF-F6BF77EFF6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75087168"/>
        <c:axId val="-975084992"/>
      </c:lineChart>
      <c:scatterChart>
        <c:scatterStyle val="lineMarker"/>
        <c:varyColors val="0"/>
        <c:ser>
          <c:idx val="0"/>
          <c:order val="1"/>
          <c:tx>
            <c:strRef>
              <c:f>'37'!$B$51</c:f>
              <c:strCache>
                <c:ptCount val="1"/>
                <c:pt idx="0">
                  <c:v>forecast</c:v>
                </c:pt>
              </c:strCache>
            </c:strRef>
          </c:tx>
          <c:spPr>
            <a:ln w="9525" cap="flat">
              <a:solidFill>
                <a:schemeClr val="bg1">
                  <a:lumMod val="65000"/>
                </a:schemeClr>
              </a:solidFill>
              <a:prstDash val="lg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FA6-4C66-82DF-F6BF77EFF6BC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'37'!$A$52:$A$53</c:f>
              <c:numCache>
                <c:formatCode>General</c:formatCode>
                <c:ptCount val="2"/>
                <c:pt idx="0">
                  <c:v>19.5</c:v>
                </c:pt>
                <c:pt idx="1">
                  <c:v>19.5</c:v>
                </c:pt>
              </c:numCache>
            </c:numRef>
          </c:xVal>
          <c:yVal>
            <c:numRef>
              <c:f>'37'!$B$52:$B$53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1FA6-4C66-82DF-F6BF77EFF6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975087168"/>
        <c:axId val="-975084992"/>
      </c:scatterChart>
      <c:catAx>
        <c:axId val="-975087168"/>
        <c:scaling>
          <c:orientation val="minMax"/>
        </c:scaling>
        <c:delete val="0"/>
        <c:axPos val="b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/>
          <a:lstStyle/>
          <a:p>
            <a:pPr>
              <a:defRPr sz="900" baseline="0"/>
            </a:pPr>
            <a:endParaRPr lang="en-US"/>
          </a:p>
        </c:txPr>
        <c:crossAx val="-975084992"/>
        <c:crosses val="autoZero"/>
        <c:auto val="1"/>
        <c:lblAlgn val="ctr"/>
        <c:lblOffset val="100"/>
        <c:tickLblSkip val="2"/>
        <c:noMultiLvlLbl val="0"/>
      </c:catAx>
      <c:valAx>
        <c:axId val="-975084992"/>
        <c:scaling>
          <c:orientation val="minMax"/>
          <c:max val="0.1"/>
          <c:min val="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0%" sourceLinked="0"/>
        <c:majorTickMark val="out"/>
        <c:minorTickMark val="none"/>
        <c:tickLblPos val="nextTo"/>
        <c:spPr>
          <a:ln>
            <a:noFill/>
          </a:ln>
        </c:spPr>
        <c:crossAx val="-97508716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000">
          <a:latin typeface="Arial" pitchFamily="34" charset="0"/>
          <a:cs typeface="Arial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 orientation="landscape"/>
  </c:printSettings>
  <c:userShapes r:id="rId1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0480374507438971"/>
          <c:y val="0.13197287839020122"/>
          <c:w val="0.55955469977488037"/>
          <c:h val="0.61306399200099992"/>
        </c:manualLayout>
      </c:layout>
      <c:barChart>
        <c:barDir val="col"/>
        <c:grouping val="clustered"/>
        <c:varyColors val="0"/>
        <c:ser>
          <c:idx val="0"/>
          <c:order val="1"/>
          <c:tx>
            <c:strRef>
              <c:f>'38'!$B$24</c:f>
              <c:strCache>
                <c:ptCount val="1"/>
                <c:pt idx="0">
                  <c:v>2021−22</c:v>
                </c:pt>
              </c:strCache>
            </c:strRef>
          </c:tx>
          <c:spPr>
            <a:solidFill>
              <a:schemeClr val="accent5">
                <a:lumMod val="20000"/>
                <a:lumOff val="80000"/>
              </a:schemeClr>
            </a:solidFill>
          </c:spPr>
          <c:invertIfNegative val="0"/>
          <c:cat>
            <c:strRef>
              <c:f>'38'!$A$31</c:f>
              <c:strCache>
                <c:ptCount val="1"/>
                <c:pt idx="0">
                  <c:v>total winter</c:v>
                </c:pt>
              </c:strCache>
            </c:strRef>
          </c:cat>
          <c:val>
            <c:numRef>
              <c:f>'38'!$B$31</c:f>
              <c:numCache>
                <c:formatCode>#,##0</c:formatCode>
                <c:ptCount val="1"/>
                <c:pt idx="0">
                  <c:v>3456.2197613400003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4D1-48A0-B9C7-79F66E38449F}"/>
            </c:ext>
          </c:extLst>
        </c:ser>
        <c:ser>
          <c:idx val="1"/>
          <c:order val="2"/>
          <c:tx>
            <c:strRef>
              <c:f>'38'!$C$24</c:f>
              <c:strCache>
                <c:ptCount val="1"/>
                <c:pt idx="0">
                  <c:v>2022−23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</c:spPr>
          <c:invertIfNegative val="0"/>
          <c:cat>
            <c:strRef>
              <c:f>'38'!$A$31</c:f>
              <c:strCache>
                <c:ptCount val="1"/>
                <c:pt idx="0">
                  <c:v>total winter</c:v>
                </c:pt>
              </c:strCache>
            </c:strRef>
          </c:cat>
          <c:val>
            <c:numRef>
              <c:f>'38'!$C$31</c:f>
              <c:numCache>
                <c:formatCode>#,##0</c:formatCode>
                <c:ptCount val="1"/>
                <c:pt idx="0">
                  <c:v>3472.4837688100001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4D1-48A0-B9C7-79F66E38449F}"/>
            </c:ext>
          </c:extLst>
        </c:ser>
        <c:ser>
          <c:idx val="2"/>
          <c:order val="3"/>
          <c:tx>
            <c:strRef>
              <c:f>'38'!$D$24</c:f>
              <c:strCache>
                <c:ptCount val="1"/>
                <c:pt idx="0">
                  <c:v>2023−24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'38'!$A$31</c:f>
              <c:strCache>
                <c:ptCount val="1"/>
                <c:pt idx="0">
                  <c:v>total winter</c:v>
                </c:pt>
              </c:strCache>
            </c:strRef>
          </c:cat>
          <c:val>
            <c:numRef>
              <c:f>'38'!$D$31</c:f>
              <c:numCache>
                <c:formatCode>#,##0</c:formatCode>
                <c:ptCount val="1"/>
                <c:pt idx="0">
                  <c:v>3231.94960365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4D1-48A0-B9C7-79F66E38449F}"/>
            </c:ext>
          </c:extLst>
        </c:ser>
        <c:ser>
          <c:idx val="3"/>
          <c:order val="4"/>
          <c:tx>
            <c:strRef>
              <c:f>'38'!$E$24</c:f>
              <c:strCache>
                <c:ptCount val="1"/>
                <c:pt idx="0">
                  <c:v>2024−25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cat>
            <c:strRef>
              <c:f>'38'!$A$31</c:f>
              <c:strCache>
                <c:ptCount val="1"/>
                <c:pt idx="0">
                  <c:v>total winter</c:v>
                </c:pt>
              </c:strCache>
            </c:strRef>
          </c:cat>
          <c:val>
            <c:numRef>
              <c:f>'38'!$E$31</c:f>
              <c:numCache>
                <c:formatCode>#,##0</c:formatCode>
                <c:ptCount val="1"/>
                <c:pt idx="0">
                  <c:v>3440.51563515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4D1-48A0-B9C7-79F66E3844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975084448"/>
        <c:axId val="-975072480"/>
      </c:barChart>
      <c:barChart>
        <c:barDir val="col"/>
        <c:grouping val="clustered"/>
        <c:varyColors val="0"/>
        <c:ser>
          <c:idx val="5"/>
          <c:order val="0"/>
          <c:tx>
            <c:strRef>
              <c:f>'38'!$F$24</c:f>
              <c:strCache>
                <c:ptCount val="1"/>
                <c:pt idx="0">
                  <c:v>previous 10-winter average</c:v>
                </c:pt>
              </c:strCache>
            </c:strRef>
          </c:tx>
          <c:spPr>
            <a:noFill/>
            <a:ln w="14605">
              <a:solidFill>
                <a:schemeClr val="bg2">
                  <a:lumMod val="40000"/>
                  <a:lumOff val="60000"/>
                </a:schemeClr>
              </a:solidFill>
              <a:prstDash val="solid"/>
            </a:ln>
          </c:spPr>
          <c:invertIfNegative val="0"/>
          <c:errBars>
            <c:errBarType val="both"/>
            <c:errValType val="cust"/>
            <c:noEndCap val="0"/>
            <c:plus>
              <c:numLit>
                <c:formatCode>General</c:formatCode>
                <c:ptCount val="1"/>
                <c:pt idx="0">
                  <c:v>0.45</c:v>
                </c:pt>
              </c:numLit>
            </c:plus>
            <c:minus>
              <c:numLit>
                <c:formatCode>General</c:formatCode>
                <c:ptCount val="1"/>
                <c:pt idx="0">
                  <c:v>0.45</c:v>
                </c:pt>
              </c:numLit>
            </c:minus>
            <c:spPr>
              <a:ln w="15875">
                <a:noFill/>
              </a:ln>
            </c:spPr>
          </c:errBars>
          <c:cat>
            <c:strRef>
              <c:f>'38'!$A$31</c:f>
              <c:strCache>
                <c:ptCount val="1"/>
                <c:pt idx="0">
                  <c:v>total winter</c:v>
                </c:pt>
              </c:strCache>
            </c:strRef>
          </c:cat>
          <c:val>
            <c:numRef>
              <c:f>'38'!$F$31</c:f>
              <c:numCache>
                <c:formatCode>#,##0</c:formatCode>
                <c:ptCount val="1"/>
                <c:pt idx="0">
                  <c:v>3491.2094999999999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4D1-48A0-B9C7-79F66E3844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3"/>
        <c:axId val="-975098048"/>
        <c:axId val="-975077920"/>
      </c:barChart>
      <c:catAx>
        <c:axId val="-97508444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 w="14605">
            <a:solidFill>
              <a:schemeClr val="bg2"/>
            </a:solidFill>
          </a:ln>
        </c:spPr>
        <c:txPr>
          <a:bodyPr/>
          <a:lstStyle/>
          <a:p>
            <a:pPr>
              <a:defRPr sz="900" baseline="0"/>
            </a:pPr>
            <a:endParaRPr lang="en-US"/>
          </a:p>
        </c:txPr>
        <c:crossAx val="-975072480"/>
        <c:crosses val="autoZero"/>
        <c:auto val="1"/>
        <c:lblAlgn val="ctr"/>
        <c:lblOffset val="100"/>
        <c:noMultiLvlLbl val="0"/>
      </c:catAx>
      <c:valAx>
        <c:axId val="-975072480"/>
        <c:scaling>
          <c:orientation val="minMax"/>
          <c:max val="4000"/>
          <c:min val="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 baseline="0"/>
            </a:pPr>
            <a:endParaRPr lang="en-US"/>
          </a:p>
        </c:txPr>
        <c:crossAx val="-975084448"/>
        <c:crosses val="autoZero"/>
        <c:crossBetween val="between"/>
        <c:majorUnit val="1000"/>
      </c:valAx>
      <c:valAx>
        <c:axId val="-975077920"/>
        <c:scaling>
          <c:orientation val="minMax"/>
        </c:scaling>
        <c:delete val="1"/>
        <c:axPos val="r"/>
        <c:numFmt formatCode="#,##0" sourceLinked="1"/>
        <c:majorTickMark val="out"/>
        <c:minorTickMark val="none"/>
        <c:tickLblPos val="nextTo"/>
        <c:crossAx val="-975098048"/>
        <c:crosses val="max"/>
        <c:crossBetween val="between"/>
      </c:valAx>
      <c:catAx>
        <c:axId val="-9750980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975077920"/>
        <c:crosses val="autoZero"/>
        <c:auto val="1"/>
        <c:lblAlgn val="ctr"/>
        <c:lblOffset val="100"/>
        <c:noMultiLvlLbl val="0"/>
      </c:catAx>
      <c:spPr>
        <a:ln>
          <a:solidFill>
            <a:schemeClr val="bg1">
              <a:lumMod val="85000"/>
            </a:schemeClr>
          </a:solidFill>
        </a:ln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000">
          <a:latin typeface="Arial" pitchFamily="34" charset="0"/>
          <a:cs typeface="Arial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 orientation="landscape"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2423692493258769E-2"/>
          <c:y val="0.13521059867516561"/>
          <c:w val="0.88617482672591241"/>
          <c:h val="0.60715629296337958"/>
        </c:manualLayout>
      </c:layout>
      <c:barChart>
        <c:barDir val="col"/>
        <c:grouping val="clustered"/>
        <c:varyColors val="0"/>
        <c:ser>
          <c:idx val="0"/>
          <c:order val="1"/>
          <c:tx>
            <c:strRef>
              <c:f>'38'!$B$24</c:f>
              <c:strCache>
                <c:ptCount val="1"/>
                <c:pt idx="0">
                  <c:v>2021−22</c:v>
                </c:pt>
              </c:strCache>
            </c:strRef>
          </c:tx>
          <c:spPr>
            <a:solidFill>
              <a:schemeClr val="accent5">
                <a:lumMod val="20000"/>
                <a:lumOff val="80000"/>
              </a:schemeClr>
            </a:solidFill>
          </c:spPr>
          <c:invertIfNegative val="0"/>
          <c:cat>
            <c:strRef>
              <c:f>'38'!$A$25:$A$30</c:f>
              <c:strCache>
                <c:ptCount val="6"/>
                <c:pt idx="0">
                  <c:v>October</c:v>
                </c:pt>
                <c:pt idx="1">
                  <c:v>November</c:v>
                </c:pt>
                <c:pt idx="2">
                  <c:v>December</c:v>
                </c:pt>
                <c:pt idx="3">
                  <c:v>January</c:v>
                </c:pt>
                <c:pt idx="4">
                  <c:v>February</c:v>
                </c:pt>
                <c:pt idx="5">
                  <c:v>March</c:v>
                </c:pt>
              </c:strCache>
            </c:strRef>
          </c:cat>
          <c:val>
            <c:numRef>
              <c:f>'38'!$B$25:$B$30</c:f>
              <c:numCache>
                <c:formatCode>0</c:formatCode>
                <c:ptCount val="6"/>
                <c:pt idx="0">
                  <c:v>179.99051281000001</c:v>
                </c:pt>
                <c:pt idx="1">
                  <c:v>509.39802329000003</c:v>
                </c:pt>
                <c:pt idx="2">
                  <c:v>615.69717188000004</c:v>
                </c:pt>
                <c:pt idx="3">
                  <c:v>914.31612460999997</c:v>
                </c:pt>
                <c:pt idx="4">
                  <c:v>712.07821869999998</c:v>
                </c:pt>
                <c:pt idx="5">
                  <c:v>524.73971004999999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722-4B21-94EF-394645B17E51}"/>
            </c:ext>
          </c:extLst>
        </c:ser>
        <c:ser>
          <c:idx val="1"/>
          <c:order val="2"/>
          <c:tx>
            <c:strRef>
              <c:f>'38'!$C$24</c:f>
              <c:strCache>
                <c:ptCount val="1"/>
                <c:pt idx="0">
                  <c:v>2022−23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</c:spPr>
          <c:invertIfNegative val="0"/>
          <c:cat>
            <c:strRef>
              <c:f>'38'!$A$25:$A$30</c:f>
              <c:strCache>
                <c:ptCount val="6"/>
                <c:pt idx="0">
                  <c:v>October</c:v>
                </c:pt>
                <c:pt idx="1">
                  <c:v>November</c:v>
                </c:pt>
                <c:pt idx="2">
                  <c:v>December</c:v>
                </c:pt>
                <c:pt idx="3">
                  <c:v>January</c:v>
                </c:pt>
                <c:pt idx="4">
                  <c:v>February</c:v>
                </c:pt>
                <c:pt idx="5">
                  <c:v>March</c:v>
                </c:pt>
              </c:strCache>
            </c:strRef>
          </c:cat>
          <c:val>
            <c:numRef>
              <c:f>'38'!$C$25:$C$30</c:f>
              <c:numCache>
                <c:formatCode>0</c:formatCode>
                <c:ptCount val="6"/>
                <c:pt idx="0">
                  <c:v>257.62061211999998</c:v>
                </c:pt>
                <c:pt idx="1">
                  <c:v>511.37259153000002</c:v>
                </c:pt>
                <c:pt idx="2">
                  <c:v>781.20562273999997</c:v>
                </c:pt>
                <c:pt idx="3">
                  <c:v>715.23710369000003</c:v>
                </c:pt>
                <c:pt idx="4">
                  <c:v>621.03403890000004</c:v>
                </c:pt>
                <c:pt idx="5">
                  <c:v>586.01379983000004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722-4B21-94EF-394645B17E51}"/>
            </c:ext>
          </c:extLst>
        </c:ser>
        <c:ser>
          <c:idx val="2"/>
          <c:order val="3"/>
          <c:tx>
            <c:strRef>
              <c:f>'38'!$D$24</c:f>
              <c:strCache>
                <c:ptCount val="1"/>
                <c:pt idx="0">
                  <c:v>2023−24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'38'!$A$25:$A$30</c:f>
              <c:strCache>
                <c:ptCount val="6"/>
                <c:pt idx="0">
                  <c:v>October</c:v>
                </c:pt>
                <c:pt idx="1">
                  <c:v>November</c:v>
                </c:pt>
                <c:pt idx="2">
                  <c:v>December</c:v>
                </c:pt>
                <c:pt idx="3">
                  <c:v>January</c:v>
                </c:pt>
                <c:pt idx="4">
                  <c:v>February</c:v>
                </c:pt>
                <c:pt idx="5">
                  <c:v>March</c:v>
                </c:pt>
              </c:strCache>
            </c:strRef>
          </c:cat>
          <c:val>
            <c:numRef>
              <c:f>'38'!$D$25:$D$30</c:f>
              <c:numCache>
                <c:formatCode>0</c:formatCode>
                <c:ptCount val="6"/>
                <c:pt idx="0">
                  <c:v>206.52978881999999</c:v>
                </c:pt>
                <c:pt idx="1">
                  <c:v>504.84845483999999</c:v>
                </c:pt>
                <c:pt idx="2">
                  <c:v>624.28839312000002</c:v>
                </c:pt>
                <c:pt idx="3">
                  <c:v>840.36237338000001</c:v>
                </c:pt>
                <c:pt idx="4">
                  <c:v>571.02754795999999</c:v>
                </c:pt>
                <c:pt idx="5">
                  <c:v>484.89304552999999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722-4B21-94EF-394645B17E51}"/>
            </c:ext>
          </c:extLst>
        </c:ser>
        <c:ser>
          <c:idx val="3"/>
          <c:order val="4"/>
          <c:tx>
            <c:strRef>
              <c:f>'38'!$E$24</c:f>
              <c:strCache>
                <c:ptCount val="1"/>
                <c:pt idx="0">
                  <c:v>2024−25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cat>
            <c:strRef>
              <c:f>'38'!$A$25:$A$30</c:f>
              <c:strCache>
                <c:ptCount val="6"/>
                <c:pt idx="0">
                  <c:v>October</c:v>
                </c:pt>
                <c:pt idx="1">
                  <c:v>November</c:v>
                </c:pt>
                <c:pt idx="2">
                  <c:v>December</c:v>
                </c:pt>
                <c:pt idx="3">
                  <c:v>January</c:v>
                </c:pt>
                <c:pt idx="4">
                  <c:v>February</c:v>
                </c:pt>
                <c:pt idx="5">
                  <c:v>March</c:v>
                </c:pt>
              </c:strCache>
            </c:strRef>
          </c:cat>
          <c:val>
            <c:numRef>
              <c:f>'38'!$E$25:$E$30</c:f>
              <c:numCache>
                <c:formatCode>0</c:formatCode>
                <c:ptCount val="6"/>
                <c:pt idx="0">
                  <c:v>240.16045783000001</c:v>
                </c:pt>
                <c:pt idx="1">
                  <c:v>486.06924219000001</c:v>
                </c:pt>
                <c:pt idx="2">
                  <c:v>724.57382135</c:v>
                </c:pt>
                <c:pt idx="3">
                  <c:v>803.00703687999999</c:v>
                </c:pt>
                <c:pt idx="4">
                  <c:v>653.67487626000002</c:v>
                </c:pt>
                <c:pt idx="5">
                  <c:v>533.03020063999998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722-4B21-94EF-394645B17E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975079008"/>
        <c:axId val="-975093696"/>
      </c:barChart>
      <c:barChart>
        <c:barDir val="col"/>
        <c:grouping val="clustered"/>
        <c:varyColors val="0"/>
        <c:ser>
          <c:idx val="5"/>
          <c:order val="0"/>
          <c:tx>
            <c:strRef>
              <c:f>'38'!$F$24</c:f>
              <c:strCache>
                <c:ptCount val="1"/>
                <c:pt idx="0">
                  <c:v>previous 10-winter average</c:v>
                </c:pt>
              </c:strCache>
            </c:strRef>
          </c:tx>
          <c:spPr>
            <a:noFill/>
            <a:ln w="14605">
              <a:solidFill>
                <a:schemeClr val="bg2">
                  <a:lumMod val="40000"/>
                  <a:lumOff val="60000"/>
                </a:schemeClr>
              </a:solidFill>
              <a:prstDash val="solid"/>
            </a:ln>
          </c:spPr>
          <c:invertIfNegative val="0"/>
          <c:errBars>
            <c:errBarType val="both"/>
            <c:errValType val="cust"/>
            <c:noEndCap val="0"/>
            <c:plus>
              <c:numLit>
                <c:formatCode>General</c:formatCode>
                <c:ptCount val="1"/>
                <c:pt idx="0">
                  <c:v>0.45</c:v>
                </c:pt>
              </c:numLit>
            </c:plus>
            <c:minus>
              <c:numLit>
                <c:formatCode>General</c:formatCode>
                <c:ptCount val="1"/>
                <c:pt idx="0">
                  <c:v>0.45</c:v>
                </c:pt>
              </c:numLit>
            </c:minus>
            <c:spPr>
              <a:ln w="15875">
                <a:noFill/>
              </a:ln>
            </c:spPr>
          </c:errBars>
          <c:cat>
            <c:strRef>
              <c:f>'38'!$A$25:$A$30</c:f>
              <c:strCache>
                <c:ptCount val="6"/>
                <c:pt idx="0">
                  <c:v>October</c:v>
                </c:pt>
                <c:pt idx="1">
                  <c:v>November</c:v>
                </c:pt>
                <c:pt idx="2">
                  <c:v>December</c:v>
                </c:pt>
                <c:pt idx="3">
                  <c:v>January</c:v>
                </c:pt>
                <c:pt idx="4">
                  <c:v>February</c:v>
                </c:pt>
                <c:pt idx="5">
                  <c:v>March</c:v>
                </c:pt>
              </c:strCache>
            </c:strRef>
          </c:cat>
          <c:val>
            <c:numRef>
              <c:f>'38'!$F$25:$F$30</c:f>
              <c:numCache>
                <c:formatCode>0</c:formatCode>
                <c:ptCount val="6"/>
                <c:pt idx="0">
                  <c:v>224.10210000000001</c:v>
                </c:pt>
                <c:pt idx="1">
                  <c:v>510.6275</c:v>
                </c:pt>
                <c:pt idx="2">
                  <c:v>709.60839999999996</c:v>
                </c:pt>
                <c:pt idx="3">
                  <c:v>830.75130000000001</c:v>
                </c:pt>
                <c:pt idx="4">
                  <c:v>674.66520000000003</c:v>
                </c:pt>
                <c:pt idx="5">
                  <c:v>541.45500000000004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722-4B21-94EF-394645B17E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3"/>
        <c:axId val="-975083360"/>
        <c:axId val="-975075200"/>
      </c:barChart>
      <c:catAx>
        <c:axId val="-97507900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 w="14605">
            <a:solidFill>
              <a:schemeClr val="bg2"/>
            </a:solidFill>
          </a:ln>
        </c:spPr>
        <c:txPr>
          <a:bodyPr/>
          <a:lstStyle/>
          <a:p>
            <a:pPr>
              <a:defRPr sz="900" baseline="0"/>
            </a:pPr>
            <a:endParaRPr lang="en-US"/>
          </a:p>
        </c:txPr>
        <c:crossAx val="-975093696"/>
        <c:crosses val="autoZero"/>
        <c:auto val="1"/>
        <c:lblAlgn val="ctr"/>
        <c:lblOffset val="100"/>
        <c:noMultiLvlLbl val="0"/>
      </c:catAx>
      <c:valAx>
        <c:axId val="-975093696"/>
        <c:scaling>
          <c:orientation val="minMax"/>
          <c:max val="1000"/>
          <c:min val="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 baseline="0"/>
            </a:pPr>
            <a:endParaRPr lang="en-US"/>
          </a:p>
        </c:txPr>
        <c:crossAx val="-975079008"/>
        <c:crosses val="autoZero"/>
        <c:crossBetween val="between"/>
        <c:majorUnit val="250"/>
      </c:valAx>
      <c:valAx>
        <c:axId val="-975075200"/>
        <c:scaling>
          <c:orientation val="minMax"/>
        </c:scaling>
        <c:delete val="1"/>
        <c:axPos val="r"/>
        <c:numFmt formatCode="0" sourceLinked="1"/>
        <c:majorTickMark val="out"/>
        <c:minorTickMark val="none"/>
        <c:tickLblPos val="nextTo"/>
        <c:crossAx val="-975083360"/>
        <c:crosses val="max"/>
        <c:crossBetween val="between"/>
      </c:valAx>
      <c:catAx>
        <c:axId val="-9750833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975075200"/>
        <c:crosses val="autoZero"/>
        <c:auto val="1"/>
        <c:lblAlgn val="ctr"/>
        <c:lblOffset val="100"/>
        <c:noMultiLvlLbl val="0"/>
      </c:catAx>
      <c:spPr>
        <a:ln>
          <a:solidFill>
            <a:schemeClr val="bg1">
              <a:lumMod val="85000"/>
            </a:schemeClr>
          </a:solidFill>
        </a:ln>
      </c:spPr>
    </c:plotArea>
    <c:legend>
      <c:legendPos val="r"/>
      <c:layout>
        <c:manualLayout>
          <c:xMode val="edge"/>
          <c:yMode val="edge"/>
          <c:x val="8.9852003606673336E-2"/>
          <c:y val="0.15872764914091997"/>
          <c:w val="0.35291740066955485"/>
          <c:h val="0.2156651341996042"/>
        </c:manualLayout>
      </c:layout>
      <c:overlay val="1"/>
      <c:txPr>
        <a:bodyPr/>
        <a:lstStyle/>
        <a:p>
          <a:pPr>
            <a:defRPr sz="900" baseline="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>
          <a:latin typeface="Arial" pitchFamily="34" charset="0"/>
          <a:cs typeface="Arial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 orientation="landscape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55475357247012"/>
          <c:y val="0.12235439320084991"/>
          <c:w val="0.78756014873140856"/>
          <c:h val="0.723566429196350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'4'!$B$28</c:f>
              <c:strCache>
                <c:ptCount val="1"/>
                <c:pt idx="0">
                  <c:v>OPEC Countries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'4'!$I$27:$L$27</c:f>
              <c:numCache>
                <c:formatCode>General</c:formatCode>
                <c:ptCount val="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</c:numCache>
            </c:numRef>
          </c:cat>
          <c:val>
            <c:numRef>
              <c:f>'4'!$I$28:$L$28</c:f>
              <c:numCache>
                <c:formatCode>0.00</c:formatCode>
                <c:ptCount val="4"/>
                <c:pt idx="0">
                  <c:v>2.4666565130000002</c:v>
                </c:pt>
                <c:pt idx="1">
                  <c:v>-0.74841576600000081</c:v>
                </c:pt>
                <c:pt idx="2">
                  <c:v>4.2758392999999728E-2</c:v>
                </c:pt>
                <c:pt idx="3">
                  <c:v>0.18775110600000033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72-4738-B784-F195462347C0}"/>
            </c:ext>
          </c:extLst>
        </c:ser>
        <c:ser>
          <c:idx val="1"/>
          <c:order val="1"/>
          <c:tx>
            <c:strRef>
              <c:f>'4'!$B$29</c:f>
              <c:strCache>
                <c:ptCount val="1"/>
                <c:pt idx="0">
                  <c:v>North America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'4'!$I$27:$L$27</c:f>
              <c:numCache>
                <c:formatCode>General</c:formatCode>
                <c:ptCount val="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</c:numCache>
            </c:numRef>
          </c:cat>
          <c:val>
            <c:numRef>
              <c:f>'4'!$I$29:$L$29</c:f>
              <c:numCache>
                <c:formatCode>0.00</c:formatCode>
                <c:ptCount val="4"/>
                <c:pt idx="0">
                  <c:v>1.4479728886999972</c:v>
                </c:pt>
                <c:pt idx="1">
                  <c:v>1.8903577425000044</c:v>
                </c:pt>
                <c:pt idx="2">
                  <c:v>0.56924978289999828</c:v>
                </c:pt>
                <c:pt idx="3">
                  <c:v>0.99014516699999788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072-4738-B784-F195462347C0}"/>
            </c:ext>
          </c:extLst>
        </c:ser>
        <c:ser>
          <c:idx val="2"/>
          <c:order val="2"/>
          <c:tx>
            <c:strRef>
              <c:f>'4'!$B$33</c:f>
              <c:strCache>
                <c:ptCount val="1"/>
                <c:pt idx="0">
                  <c:v>Eurasia</c:v>
                </c:pt>
              </c:strCache>
            </c:strRef>
          </c:tx>
          <c:spPr>
            <a:solidFill>
              <a:schemeClr val="accent1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numRef>
              <c:f>'4'!$I$27:$L$27</c:f>
              <c:numCache>
                <c:formatCode>General</c:formatCode>
                <c:ptCount val="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</c:numCache>
            </c:numRef>
          </c:cat>
          <c:val>
            <c:numRef>
              <c:f>'4'!$I$33:$L$33</c:f>
              <c:numCache>
                <c:formatCode>0.00</c:formatCode>
                <c:ptCount val="4"/>
                <c:pt idx="0">
                  <c:v>0.12112216029999878</c:v>
                </c:pt>
                <c:pt idx="1">
                  <c:v>-0.12202429419000005</c:v>
                </c:pt>
                <c:pt idx="2">
                  <c:v>-0.33981215628999806</c:v>
                </c:pt>
                <c:pt idx="3">
                  <c:v>0.23272511146999797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072-4738-B784-F195462347C0}"/>
            </c:ext>
          </c:extLst>
        </c:ser>
        <c:ser>
          <c:idx val="3"/>
          <c:order val="3"/>
          <c:tx>
            <c:strRef>
              <c:f>'4'!$B$38</c:f>
              <c:strCache>
                <c:ptCount val="1"/>
                <c:pt idx="0">
                  <c:v>Latin America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'4'!$I$27:$L$27</c:f>
              <c:numCache>
                <c:formatCode>General</c:formatCode>
                <c:ptCount val="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</c:numCache>
            </c:numRef>
          </c:cat>
          <c:val>
            <c:numRef>
              <c:f>'4'!$I$38:$L$38</c:f>
              <c:numCache>
                <c:formatCode>0.00</c:formatCode>
                <c:ptCount val="4"/>
                <c:pt idx="0">
                  <c:v>0.16525408597999913</c:v>
                </c:pt>
                <c:pt idx="1">
                  <c:v>0.54426310778000087</c:v>
                </c:pt>
                <c:pt idx="2">
                  <c:v>0.20704952569999868</c:v>
                </c:pt>
                <c:pt idx="3">
                  <c:v>0.10777011039000062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072-4738-B784-F195462347C0}"/>
            </c:ext>
          </c:extLst>
        </c:ser>
        <c:ser>
          <c:idx val="4"/>
          <c:order val="4"/>
          <c:tx>
            <c:strRef>
              <c:f>'4'!$B$43</c:f>
              <c:strCache>
                <c:ptCount val="1"/>
                <c:pt idx="0">
                  <c:v>Other Non-OPEC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'4'!$I$27:$L$27</c:f>
              <c:numCache>
                <c:formatCode>General</c:formatCode>
                <c:ptCount val="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</c:numCache>
            </c:numRef>
          </c:cat>
          <c:val>
            <c:numRef>
              <c:f>'4'!$I$43:$L$43</c:f>
              <c:numCache>
                <c:formatCode>0.00</c:formatCode>
                <c:ptCount val="4"/>
                <c:pt idx="0">
                  <c:v>8.0491402020008707E-2</c:v>
                </c:pt>
                <c:pt idx="1">
                  <c:v>0.2429929629099945</c:v>
                </c:pt>
                <c:pt idx="2">
                  <c:v>0.48604781469001423</c:v>
                </c:pt>
                <c:pt idx="3">
                  <c:v>0.37780343513999881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072-4738-B784-F195462347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-1502921920"/>
        <c:axId val="-982736256"/>
      </c:barChart>
      <c:lineChart>
        <c:grouping val="standard"/>
        <c:varyColors val="0"/>
        <c:ser>
          <c:idx val="5"/>
          <c:order val="5"/>
          <c:tx>
            <c:v>World</c:v>
          </c:tx>
          <c:spPr>
            <a:ln w="28575" cap="rnd">
              <a:noFill/>
              <a:round/>
            </a:ln>
            <a:effectLst/>
          </c:spPr>
          <c:marker>
            <c:symbol val="dot"/>
            <c:size val="5"/>
            <c:spPr>
              <a:solidFill>
                <a:schemeClr val="tx1"/>
              </a:solidFill>
              <a:ln w="38100" cap="rnd">
                <a:solidFill>
                  <a:schemeClr val="tx1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7.3674210341441643E-2"/>
                  <c:y val="-4.0511498562679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072-4738-B784-F195462347C0}"/>
                </c:ext>
              </c:extLst>
            </c:dLbl>
            <c:dLbl>
              <c:idx val="1"/>
              <c:layout>
                <c:manualLayout>
                  <c:x val="-6.4776299307508681E-2"/>
                  <c:y val="-3.3657201940666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072-4738-B784-F195462347C0}"/>
                </c:ext>
              </c:extLst>
            </c:dLbl>
            <c:dLbl>
              <c:idx val="2"/>
              <c:layout>
                <c:manualLayout>
                  <c:x val="-6.3898011115295833E-2"/>
                  <c:y val="-3.62545136403404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072-4738-B784-F195462347C0}"/>
                </c:ext>
              </c:extLst>
            </c:dLbl>
            <c:dLbl>
              <c:idx val="3"/>
              <c:layout>
                <c:manualLayout>
                  <c:x val="-6.9283716540752424E-2"/>
                  <c:y val="-3.2286333526491018E-2"/>
                </c:manualLayout>
              </c:layout>
              <c:numFmt formatCode="#,##0.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9.9361242452595394E-2"/>
                      <c:h val="7.0080967151833276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5072-4738-B784-F195462347C0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'4'!$I$27:$L$27</c:f>
              <c:numCache>
                <c:formatCode>General</c:formatCode>
                <c:ptCount val="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</c:numCache>
            </c:numRef>
          </c:cat>
          <c:val>
            <c:numRef>
              <c:f>'4'!$I$44:$L$44</c:f>
              <c:numCache>
                <c:formatCode>0.00</c:formatCode>
                <c:ptCount val="4"/>
                <c:pt idx="0">
                  <c:v>4.2814970499999987</c:v>
                </c:pt>
                <c:pt idx="1">
                  <c:v>1.8071737530000007</c:v>
                </c:pt>
                <c:pt idx="2">
                  <c:v>0.96529336000000399</c:v>
                </c:pt>
                <c:pt idx="3">
                  <c:v>1.896194929999993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5072-4738-B784-F195462347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02921920"/>
        <c:axId val="-982736256"/>
      </c:lineChart>
      <c:scatterChart>
        <c:scatterStyle val="lineMarker"/>
        <c:varyColors val="0"/>
        <c:ser>
          <c:idx val="6"/>
          <c:order val="6"/>
          <c:tx>
            <c:strRef>
              <c:f>'4'!$B$101</c:f>
              <c:strCache>
                <c:ptCount val="1"/>
                <c:pt idx="0">
                  <c:v>Forecast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dPt>
            <c:idx val="1"/>
            <c:marker>
              <c:symbol val="none"/>
            </c:marker>
            <c:bubble3D val="0"/>
            <c:spPr>
              <a:ln w="9525" cap="flat">
                <a:solidFill>
                  <a:schemeClr val="bg1">
                    <a:lumMod val="65000"/>
                  </a:schemeClr>
                </a:solidFill>
                <a:prstDash val="lg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B-5072-4738-B784-F195462347C0}"/>
              </c:ext>
            </c:extLst>
          </c:dPt>
          <c:xVal>
            <c:numRef>
              <c:f>'4'!$A$102:$A$103</c:f>
              <c:numCache>
                <c:formatCode>General</c:formatCode>
                <c:ptCount val="2"/>
                <c:pt idx="0">
                  <c:v>2.5</c:v>
                </c:pt>
                <c:pt idx="1">
                  <c:v>2.5</c:v>
                </c:pt>
              </c:numCache>
            </c:numRef>
          </c:xVal>
          <c:yVal>
            <c:numRef>
              <c:f>'4'!$B$102:$B$103</c:f>
              <c:numCache>
                <c:formatCode>0.00</c:formatCode>
                <c:ptCount val="2"/>
                <c:pt idx="0">
                  <c:v>-1</c:v>
                </c:pt>
                <c:pt idx="1">
                  <c:v>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C-5072-4738-B784-F195462347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982744416"/>
        <c:axId val="-982749856"/>
      </c:scatterChart>
      <c:catAx>
        <c:axId val="-150292192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bg2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-982736256"/>
        <c:crosses val="autoZero"/>
        <c:auto val="1"/>
        <c:lblAlgn val="ctr"/>
        <c:lblOffset val="100"/>
        <c:noMultiLvlLbl val="0"/>
      </c:catAx>
      <c:valAx>
        <c:axId val="-982736256"/>
        <c:scaling>
          <c:orientation val="minMax"/>
          <c:max val="5"/>
          <c:min val="-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-1502921920"/>
        <c:crosses val="autoZero"/>
        <c:crossBetween val="between"/>
        <c:majorUnit val="1"/>
      </c:valAx>
      <c:valAx>
        <c:axId val="-982749856"/>
        <c:scaling>
          <c:orientation val="minMax"/>
          <c:max val="3"/>
          <c:min val="0"/>
        </c:scaling>
        <c:delete val="0"/>
        <c:axPos val="r"/>
        <c:numFmt formatCode="0.00" sourceLinked="1"/>
        <c:majorTickMark val="none"/>
        <c:minorTickMark val="none"/>
        <c:tickLblPos val="none"/>
        <c:spPr>
          <a:noFill/>
          <a:ln w="12700" cap="flat">
            <a:solidFill>
              <a:schemeClr val="bg1">
                <a:lumMod val="85000"/>
              </a:schemeClr>
            </a:solidFill>
            <a:prstDash val="sysDash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-982744416"/>
        <c:crosses val="max"/>
        <c:crossBetween val="midCat"/>
      </c:valAx>
      <c:valAx>
        <c:axId val="-9827444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982749856"/>
        <c:crosses val="autoZero"/>
        <c:crossBetween val="midCat"/>
      </c:valAx>
      <c:spPr>
        <a:noFill/>
        <a:ln>
          <a:solidFill>
            <a:schemeClr val="bg1">
              <a:lumMod val="8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5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5289063867016623"/>
          <c:y val="0.16787434359559247"/>
          <c:w val="0.56933158355205604"/>
          <c:h val="0.60889551309089007"/>
        </c:manualLayout>
      </c:layout>
      <c:barChart>
        <c:barDir val="col"/>
        <c:grouping val="clustered"/>
        <c:varyColors val="0"/>
        <c:ser>
          <c:idx val="0"/>
          <c:order val="1"/>
          <c:tx>
            <c:strRef>
              <c:f>'39'!$B$26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chemeClr val="accent1">
                <a:lumMod val="20000"/>
                <a:lumOff val="80000"/>
              </a:schemeClr>
            </a:solidFill>
          </c:spPr>
          <c:invertIfNegative val="0"/>
          <c:cat>
            <c:strRef>
              <c:f>'39'!$A$33</c:f>
              <c:strCache>
                <c:ptCount val="1"/>
                <c:pt idx="0">
                  <c:v>total summer</c:v>
                </c:pt>
              </c:strCache>
            </c:strRef>
          </c:cat>
          <c:val>
            <c:numRef>
              <c:f>'39'!$B$33</c:f>
              <c:numCache>
                <c:formatCode>#,##0</c:formatCode>
                <c:ptCount val="1"/>
                <c:pt idx="0">
                  <c:v>1420.2312032150001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5EF-417E-9611-55AE82C7532C}"/>
            </c:ext>
          </c:extLst>
        </c:ser>
        <c:ser>
          <c:idx val="1"/>
          <c:order val="2"/>
          <c:tx>
            <c:strRef>
              <c:f>'39'!$C$26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</c:spPr>
          <c:invertIfNegative val="0"/>
          <c:cat>
            <c:strRef>
              <c:f>'39'!$A$33</c:f>
              <c:strCache>
                <c:ptCount val="1"/>
                <c:pt idx="0">
                  <c:v>total summer</c:v>
                </c:pt>
              </c:strCache>
            </c:strRef>
          </c:cat>
          <c:val>
            <c:numRef>
              <c:f>'39'!$C$33</c:f>
              <c:numCache>
                <c:formatCode>#,##0</c:formatCode>
                <c:ptCount val="1"/>
                <c:pt idx="0">
                  <c:v>1302.7140239950002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5EF-417E-9611-55AE82C7532C}"/>
            </c:ext>
          </c:extLst>
        </c:ser>
        <c:ser>
          <c:idx val="2"/>
          <c:order val="3"/>
          <c:tx>
            <c:strRef>
              <c:f>'39'!$D$26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'39'!$A$33</c:f>
              <c:strCache>
                <c:ptCount val="1"/>
                <c:pt idx="0">
                  <c:v>total summer</c:v>
                </c:pt>
              </c:strCache>
            </c:strRef>
          </c:cat>
          <c:val>
            <c:numRef>
              <c:f>'39'!$D$33</c:f>
              <c:numCache>
                <c:formatCode>#,##0</c:formatCode>
                <c:ptCount val="1"/>
                <c:pt idx="0">
                  <c:v>1395.8977242209999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5EF-417E-9611-55AE82C7532C}"/>
            </c:ext>
          </c:extLst>
        </c:ser>
        <c:ser>
          <c:idx val="3"/>
          <c:order val="4"/>
          <c:tx>
            <c:strRef>
              <c:f>'39'!$E$26</c:f>
              <c:strCache>
                <c:ptCount val="1"/>
                <c:pt idx="0">
                  <c:v>2025</c:v>
                </c:pt>
              </c:strCache>
            </c:strRef>
          </c:tx>
          <c:spPr>
            <a:solidFill>
              <a:schemeClr val="accent1">
                <a:lumMod val="50000"/>
              </a:schemeClr>
            </a:solidFill>
          </c:spPr>
          <c:invertIfNegative val="0"/>
          <c:cat>
            <c:strRef>
              <c:f>'39'!$A$33</c:f>
              <c:strCache>
                <c:ptCount val="1"/>
                <c:pt idx="0">
                  <c:v>total summer</c:v>
                </c:pt>
              </c:strCache>
            </c:strRef>
          </c:cat>
          <c:val>
            <c:numRef>
              <c:f>'39'!$E$33</c:f>
              <c:numCache>
                <c:formatCode>#,##0</c:formatCode>
                <c:ptCount val="1"/>
                <c:pt idx="0">
                  <c:v>1411.498243966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5EF-417E-9611-55AE82C753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975077376"/>
        <c:axId val="-975095328"/>
      </c:barChart>
      <c:barChart>
        <c:barDir val="col"/>
        <c:grouping val="clustered"/>
        <c:varyColors val="0"/>
        <c:ser>
          <c:idx val="5"/>
          <c:order val="0"/>
          <c:tx>
            <c:strRef>
              <c:f>'39'!$F$26</c:f>
              <c:strCache>
                <c:ptCount val="1"/>
                <c:pt idx="0">
                  <c:v>2014−2023 average</c:v>
                </c:pt>
              </c:strCache>
            </c:strRef>
          </c:tx>
          <c:spPr>
            <a:noFill/>
            <a:ln w="14605">
              <a:solidFill>
                <a:schemeClr val="bg2">
                  <a:lumMod val="40000"/>
                  <a:lumOff val="60000"/>
                </a:schemeClr>
              </a:solidFill>
              <a:prstDash val="solid"/>
            </a:ln>
          </c:spPr>
          <c:invertIfNegative val="0"/>
          <c:errBars>
            <c:errBarType val="both"/>
            <c:errValType val="cust"/>
            <c:noEndCap val="0"/>
            <c:plus>
              <c:numLit>
                <c:formatCode>General</c:formatCode>
                <c:ptCount val="1"/>
                <c:pt idx="0">
                  <c:v>0.45</c:v>
                </c:pt>
              </c:numLit>
            </c:plus>
            <c:minus>
              <c:numLit>
                <c:formatCode>General</c:formatCode>
                <c:ptCount val="1"/>
                <c:pt idx="0">
                  <c:v>0.45</c:v>
                </c:pt>
              </c:numLit>
            </c:minus>
            <c:spPr>
              <a:ln w="15875">
                <a:noFill/>
              </a:ln>
            </c:spPr>
          </c:errBars>
          <c:cat>
            <c:strRef>
              <c:f>'39'!$A$33</c:f>
              <c:strCache>
                <c:ptCount val="1"/>
                <c:pt idx="0">
                  <c:v>total summer</c:v>
                </c:pt>
              </c:strCache>
            </c:strRef>
          </c:cat>
          <c:val>
            <c:numRef>
              <c:f>'39'!$F$33</c:f>
              <c:numCache>
                <c:formatCode>#,##0</c:formatCode>
                <c:ptCount val="1"/>
                <c:pt idx="0">
                  <c:v>1322.9044427439999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5EF-417E-9611-55AE82C753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3"/>
        <c:axId val="-975088800"/>
        <c:axId val="-975082816"/>
      </c:barChart>
      <c:catAx>
        <c:axId val="-97507737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 w="14605">
            <a:solidFill>
              <a:schemeClr val="bg2"/>
            </a:solidFill>
          </a:ln>
        </c:spPr>
        <c:txPr>
          <a:bodyPr/>
          <a:lstStyle/>
          <a:p>
            <a:pPr>
              <a:defRPr sz="900" baseline="0"/>
            </a:pPr>
            <a:endParaRPr lang="en-US"/>
          </a:p>
        </c:txPr>
        <c:crossAx val="-975095328"/>
        <c:crosses val="autoZero"/>
        <c:auto val="1"/>
        <c:lblAlgn val="ctr"/>
        <c:lblOffset val="100"/>
        <c:noMultiLvlLbl val="0"/>
      </c:catAx>
      <c:valAx>
        <c:axId val="-975095328"/>
        <c:scaling>
          <c:orientation val="minMax"/>
          <c:max val="1600"/>
          <c:min val="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 baseline="0"/>
            </a:pPr>
            <a:endParaRPr lang="en-US"/>
          </a:p>
        </c:txPr>
        <c:crossAx val="-975077376"/>
        <c:crosses val="autoZero"/>
        <c:crossBetween val="between"/>
        <c:majorUnit val="200"/>
      </c:valAx>
      <c:valAx>
        <c:axId val="-975082816"/>
        <c:scaling>
          <c:orientation val="minMax"/>
        </c:scaling>
        <c:delete val="1"/>
        <c:axPos val="r"/>
        <c:numFmt formatCode="#,##0" sourceLinked="1"/>
        <c:majorTickMark val="out"/>
        <c:minorTickMark val="none"/>
        <c:tickLblPos val="nextTo"/>
        <c:crossAx val="-975088800"/>
        <c:crosses val="max"/>
        <c:crossBetween val="between"/>
      </c:valAx>
      <c:catAx>
        <c:axId val="-9750888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975082816"/>
        <c:crosses val="autoZero"/>
        <c:auto val="1"/>
        <c:lblAlgn val="ctr"/>
        <c:lblOffset val="100"/>
        <c:noMultiLvlLbl val="0"/>
      </c:catAx>
      <c:spPr>
        <a:ln>
          <a:solidFill>
            <a:schemeClr val="bg1">
              <a:lumMod val="85000"/>
            </a:schemeClr>
          </a:solidFill>
        </a:ln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000">
          <a:latin typeface="Arial" pitchFamily="34" charset="0"/>
          <a:cs typeface="Arial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 orientation="landscape"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200" b="1" i="0" u="none" strike="noStrike" kern="1200" baseline="0">
                <a:solidFill>
                  <a:schemeClr val="tx1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r>
              <a:rPr lang="en-US" sz="1000" b="1"/>
              <a:t>U.S. summer cooling degree days</a:t>
            </a:r>
          </a:p>
          <a:p>
            <a:pPr algn="l">
              <a:defRPr/>
            </a:pPr>
            <a:r>
              <a:rPr lang="en-US" sz="1000" b="0"/>
              <a:t>population</a:t>
            </a:r>
            <a:r>
              <a:rPr lang="en-US" sz="1000" b="0" baseline="0"/>
              <a:t>-weighted</a:t>
            </a:r>
            <a:endParaRPr lang="en-US" sz="1000" b="0"/>
          </a:p>
        </c:rich>
      </c:tx>
      <c:layout>
        <c:manualLayout>
          <c:xMode val="edge"/>
          <c:yMode val="edge"/>
          <c:x val="1.4709502775567701E-2"/>
          <c:y val="1.5779092702169626E-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200" b="1" i="0" u="none" strike="noStrike" kern="12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8480399806155704E-2"/>
          <c:y val="0.15401975046374336"/>
          <c:w val="0.90003061422009933"/>
          <c:h val="0.61710911136107982"/>
        </c:manualLayout>
      </c:layout>
      <c:barChart>
        <c:barDir val="col"/>
        <c:grouping val="clustered"/>
        <c:varyColors val="0"/>
        <c:ser>
          <c:idx val="0"/>
          <c:order val="1"/>
          <c:tx>
            <c:strRef>
              <c:f>'39'!$B$26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chemeClr val="accent1">
                <a:lumMod val="20000"/>
                <a:lumOff val="80000"/>
              </a:schemeClr>
            </a:solidFill>
            <a:ln>
              <a:noFill/>
            </a:ln>
            <a:effectLst/>
          </c:spPr>
          <c:invertIfNegative val="0"/>
          <c:cat>
            <c:strRef>
              <c:f>'39'!$A$27:$A$32</c:f>
              <c:strCache>
                <c:ptCount val="6"/>
                <c:pt idx="0">
                  <c:v>April</c:v>
                </c:pt>
                <c:pt idx="1">
                  <c:v>May</c:v>
                </c:pt>
                <c:pt idx="2">
                  <c:v>June</c:v>
                </c:pt>
                <c:pt idx="3">
                  <c:v>July</c:v>
                </c:pt>
                <c:pt idx="4">
                  <c:v>August</c:v>
                </c:pt>
                <c:pt idx="5">
                  <c:v>September</c:v>
                </c:pt>
              </c:strCache>
            </c:strRef>
          </c:cat>
          <c:val>
            <c:numRef>
              <c:f>'39'!$B$27:$B$32</c:f>
              <c:numCache>
                <c:formatCode>0</c:formatCode>
                <c:ptCount val="6"/>
                <c:pt idx="0">
                  <c:v>48.755679065000002</c:v>
                </c:pt>
                <c:pt idx="1">
                  <c:v>147.2827825</c:v>
                </c:pt>
                <c:pt idx="2">
                  <c:v>269.80127011000002</c:v>
                </c:pt>
                <c:pt idx="3">
                  <c:v>393.73474308999999</c:v>
                </c:pt>
                <c:pt idx="4">
                  <c:v>358.79913636999999</c:v>
                </c:pt>
                <c:pt idx="5">
                  <c:v>201.85759207999999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3B1-42F2-BC5B-43908B870B0A}"/>
            </c:ext>
          </c:extLst>
        </c:ser>
        <c:ser>
          <c:idx val="1"/>
          <c:order val="2"/>
          <c:tx>
            <c:strRef>
              <c:f>'39'!$C$26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'39'!$A$27:$A$32</c:f>
              <c:strCache>
                <c:ptCount val="6"/>
                <c:pt idx="0">
                  <c:v>April</c:v>
                </c:pt>
                <c:pt idx="1">
                  <c:v>May</c:v>
                </c:pt>
                <c:pt idx="2">
                  <c:v>June</c:v>
                </c:pt>
                <c:pt idx="3">
                  <c:v>July</c:v>
                </c:pt>
                <c:pt idx="4">
                  <c:v>August</c:v>
                </c:pt>
                <c:pt idx="5">
                  <c:v>September</c:v>
                </c:pt>
              </c:strCache>
            </c:strRef>
          </c:cat>
          <c:val>
            <c:numRef>
              <c:f>'39'!$C$27:$C$32</c:f>
              <c:numCache>
                <c:formatCode>0</c:formatCode>
                <c:ptCount val="6"/>
                <c:pt idx="0">
                  <c:v>43.643666475000003</c:v>
                </c:pt>
                <c:pt idx="1">
                  <c:v>109.30390126</c:v>
                </c:pt>
                <c:pt idx="2">
                  <c:v>209.13866748000001</c:v>
                </c:pt>
                <c:pt idx="3">
                  <c:v>390.47538385000001</c:v>
                </c:pt>
                <c:pt idx="4">
                  <c:v>348.52085804000001</c:v>
                </c:pt>
                <c:pt idx="5">
                  <c:v>201.63154689000001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3B1-42F2-BC5B-43908B870B0A}"/>
            </c:ext>
          </c:extLst>
        </c:ser>
        <c:ser>
          <c:idx val="2"/>
          <c:order val="3"/>
          <c:tx>
            <c:strRef>
              <c:f>'39'!$D$26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'39'!$A$27:$A$32</c:f>
              <c:strCache>
                <c:ptCount val="6"/>
                <c:pt idx="0">
                  <c:v>April</c:v>
                </c:pt>
                <c:pt idx="1">
                  <c:v>May</c:v>
                </c:pt>
                <c:pt idx="2">
                  <c:v>June</c:v>
                </c:pt>
                <c:pt idx="3">
                  <c:v>July</c:v>
                </c:pt>
                <c:pt idx="4">
                  <c:v>August</c:v>
                </c:pt>
                <c:pt idx="5">
                  <c:v>September</c:v>
                </c:pt>
              </c:strCache>
            </c:strRef>
          </c:cat>
          <c:val>
            <c:numRef>
              <c:f>'39'!$D$27:$D$32</c:f>
              <c:numCache>
                <c:formatCode>0</c:formatCode>
                <c:ptCount val="6"/>
                <c:pt idx="0">
                  <c:v>47.434049760999997</c:v>
                </c:pt>
                <c:pt idx="1">
                  <c:v>123.47696003</c:v>
                </c:pt>
                <c:pt idx="2">
                  <c:v>266.12062976999999</c:v>
                </c:pt>
                <c:pt idx="3">
                  <c:v>392.87198412999999</c:v>
                </c:pt>
                <c:pt idx="4">
                  <c:v>361.84879319999999</c:v>
                </c:pt>
                <c:pt idx="5">
                  <c:v>204.14530733000001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3B1-42F2-BC5B-43908B870B0A}"/>
            </c:ext>
          </c:extLst>
        </c:ser>
        <c:ser>
          <c:idx val="3"/>
          <c:order val="4"/>
          <c:tx>
            <c:strRef>
              <c:f>'39'!$E$26</c:f>
              <c:strCache>
                <c:ptCount val="1"/>
                <c:pt idx="0">
                  <c:v>2025</c:v>
                </c:pt>
              </c:strCache>
            </c:strRef>
          </c:tx>
          <c:spPr>
            <a:solidFill>
              <a:schemeClr val="accent1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strRef>
              <c:f>'39'!$A$27:$A$32</c:f>
              <c:strCache>
                <c:ptCount val="6"/>
                <c:pt idx="0">
                  <c:v>April</c:v>
                </c:pt>
                <c:pt idx="1">
                  <c:v>May</c:v>
                </c:pt>
                <c:pt idx="2">
                  <c:v>June</c:v>
                </c:pt>
                <c:pt idx="3">
                  <c:v>July</c:v>
                </c:pt>
                <c:pt idx="4">
                  <c:v>August</c:v>
                </c:pt>
                <c:pt idx="5">
                  <c:v>September</c:v>
                </c:pt>
              </c:strCache>
            </c:strRef>
          </c:cat>
          <c:val>
            <c:numRef>
              <c:f>'39'!$E$27:$E$32</c:f>
              <c:numCache>
                <c:formatCode>0</c:formatCode>
                <c:ptCount val="6"/>
                <c:pt idx="0">
                  <c:v>44.424499945999997</c:v>
                </c:pt>
                <c:pt idx="1">
                  <c:v>132.61284157</c:v>
                </c:pt>
                <c:pt idx="2">
                  <c:v>268.23577947000001</c:v>
                </c:pt>
                <c:pt idx="3">
                  <c:v>395.79591020999999</c:v>
                </c:pt>
                <c:pt idx="4">
                  <c:v>364.59366096999997</c:v>
                </c:pt>
                <c:pt idx="5">
                  <c:v>205.83555179999999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3B1-42F2-BC5B-43908B870B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975099680"/>
        <c:axId val="-975071392"/>
      </c:barChart>
      <c:barChart>
        <c:barDir val="col"/>
        <c:grouping val="clustered"/>
        <c:varyColors val="0"/>
        <c:ser>
          <c:idx val="4"/>
          <c:order val="0"/>
          <c:tx>
            <c:strRef>
              <c:f>'39'!$F$26</c:f>
              <c:strCache>
                <c:ptCount val="1"/>
                <c:pt idx="0">
                  <c:v>2014−2023 average</c:v>
                </c:pt>
              </c:strCache>
            </c:strRef>
          </c:tx>
          <c:spPr>
            <a:noFill/>
            <a:ln w="14605">
              <a:solidFill>
                <a:schemeClr val="bg2">
                  <a:lumMod val="40000"/>
                  <a:lumOff val="60000"/>
                </a:schemeClr>
              </a:solidFill>
            </a:ln>
            <a:effectLst/>
          </c:spPr>
          <c:invertIfNegative val="0"/>
          <c:val>
            <c:numRef>
              <c:f>'39'!$F$27:$F$32</c:f>
              <c:numCache>
                <c:formatCode>0</c:formatCode>
                <c:ptCount val="6"/>
                <c:pt idx="0">
                  <c:v>43.230542743999997</c:v>
                </c:pt>
                <c:pt idx="1">
                  <c:v>120.47969999999999</c:v>
                </c:pt>
                <c:pt idx="2">
                  <c:v>250.2073</c:v>
                </c:pt>
                <c:pt idx="3">
                  <c:v>365.97039999999998</c:v>
                </c:pt>
                <c:pt idx="4">
                  <c:v>336.66489999999999</c:v>
                </c:pt>
                <c:pt idx="5">
                  <c:v>206.35159999999999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3B1-42F2-BC5B-43908B870B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3"/>
        <c:axId val="-975081728"/>
        <c:axId val="-975094784"/>
      </c:barChart>
      <c:catAx>
        <c:axId val="-97509968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noFill/>
          <a:ln w="14605" cap="flat" cmpd="sng" algn="ctr">
            <a:solidFill>
              <a:schemeClr val="bg2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-975071392"/>
        <c:crosses val="autoZero"/>
        <c:auto val="1"/>
        <c:lblAlgn val="ctr"/>
        <c:lblOffset val="100"/>
        <c:noMultiLvlLbl val="0"/>
      </c:catAx>
      <c:valAx>
        <c:axId val="-975071392"/>
        <c:scaling>
          <c:orientation val="minMax"/>
          <c:max val="400"/>
          <c:min val="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75000"/>
                </a:schemeClr>
              </a:solidFill>
              <a:prstDash val="solid"/>
              <a:round/>
            </a:ln>
            <a:effectLst/>
          </c:spPr>
        </c:majorGridlines>
        <c:numFmt formatCode="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-975099680"/>
        <c:crosses val="autoZero"/>
        <c:crossBetween val="between"/>
        <c:majorUnit val="50"/>
      </c:valAx>
      <c:valAx>
        <c:axId val="-975094784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-975081728"/>
        <c:crosses val="max"/>
        <c:crossBetween val="between"/>
      </c:valAx>
      <c:catAx>
        <c:axId val="-975081728"/>
        <c:scaling>
          <c:orientation val="minMax"/>
        </c:scaling>
        <c:delete val="1"/>
        <c:axPos val="b"/>
        <c:majorTickMark val="out"/>
        <c:minorTickMark val="none"/>
        <c:tickLblPos val="nextTo"/>
        <c:crossAx val="-975094784"/>
        <c:crosses val="autoZero"/>
        <c:auto val="1"/>
        <c:lblAlgn val="ctr"/>
        <c:lblOffset val="100"/>
        <c:noMultiLvlLbl val="0"/>
      </c:catAx>
      <c:spPr>
        <a:solidFill>
          <a:schemeClr val="bg1"/>
        </a:solidFill>
        <a:ln>
          <a:solidFill>
            <a:schemeClr val="bg1">
              <a:lumMod val="85000"/>
            </a:schemeClr>
          </a:solidFill>
        </a:ln>
        <a:effectLst/>
      </c:spPr>
    </c:plotArea>
    <c:legend>
      <c:legendPos val="l"/>
      <c:layout>
        <c:manualLayout>
          <c:xMode val="edge"/>
          <c:yMode val="edge"/>
          <c:x val="7.7129322249352983E-2"/>
          <c:y val="0.15644263217097862"/>
          <c:w val="0.3005982357240034"/>
          <c:h val="0.2849684414448194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>
          <a:latin typeface="Arial" pitchFamily="34" charset="0"/>
          <a:cs typeface="Arial" pitchFamily="34" charset="0"/>
        </a:defRPr>
      </a:pPr>
      <a:endParaRPr lang="en-US"/>
    </a:p>
  </c:txPr>
  <c:printSettings>
    <c:headerFooter/>
    <c:pageMargins b="0.75000000000001465" l="0.70000000000000095" r="0.70000000000000095" t="0.75000000000001465" header="0.30000000000000032" footer="0.30000000000000032"/>
    <c:pageSetup orientation="landscape"/>
  </c:printSettings>
  <c:userShapes r:id="rId3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/>
            </a:pPr>
            <a:r>
              <a:rPr lang="en-US" sz="1000" b="1"/>
              <a:t>Components of annual change</a:t>
            </a:r>
          </a:p>
          <a:p>
            <a:pPr algn="l">
              <a:defRPr/>
            </a:pPr>
            <a:r>
              <a:rPr lang="en-US" sz="1000" b="0" i="0" baseline="0">
                <a:effectLst/>
              </a:rPr>
              <a:t>million metric tons</a:t>
            </a:r>
            <a:endParaRPr lang="en-US" sz="1000" b="0">
              <a:effectLst/>
            </a:endParaRPr>
          </a:p>
        </c:rich>
      </c:tx>
      <c:layout>
        <c:manualLayout>
          <c:xMode val="edge"/>
          <c:yMode val="edge"/>
          <c:x val="8.9694984708108064E-3"/>
          <c:y val="1.57480314960638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4712517342654824"/>
          <c:y val="0.13137862812557108"/>
          <c:w val="0.75501504531613184"/>
          <c:h val="0.68127573357063964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'40'!$B$28</c:f>
              <c:strCache>
                <c:ptCount val="1"/>
                <c:pt idx="0">
                  <c:v>Coal</c:v>
                </c:pt>
              </c:strCache>
            </c:strRef>
          </c:tx>
          <c:spPr>
            <a:solidFill>
              <a:schemeClr val="tx1">
                <a:lumMod val="50000"/>
                <a:lumOff val="50000"/>
              </a:schemeClr>
            </a:solidFill>
            <a:ln>
              <a:noFill/>
            </a:ln>
          </c:spPr>
          <c:invertIfNegative val="0"/>
          <c:cat>
            <c:numRef>
              <c:f>'40'!$I$27:$L$27</c:f>
              <c:numCache>
                <c:formatCode>General</c:formatCode>
                <c:ptCount val="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</c:numCache>
            </c:numRef>
          </c:cat>
          <c:val>
            <c:numRef>
              <c:f>'40'!$I$28:$L$28</c:f>
              <c:numCache>
                <c:formatCode>0</c:formatCode>
                <c:ptCount val="4"/>
                <c:pt idx="0">
                  <c:v>-64.00119946999996</c:v>
                </c:pt>
                <c:pt idx="1">
                  <c:v>-161.00392385999999</c:v>
                </c:pt>
                <c:pt idx="2">
                  <c:v>-30.190045540000028</c:v>
                </c:pt>
                <c:pt idx="3">
                  <c:v>-35.576734529999953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487-4ACA-972C-233CE97C767E}"/>
            </c:ext>
          </c:extLst>
        </c:ser>
        <c:ser>
          <c:idx val="2"/>
          <c:order val="1"/>
          <c:tx>
            <c:strRef>
              <c:f>'40'!$B$29</c:f>
              <c:strCache>
                <c:ptCount val="1"/>
                <c:pt idx="0">
                  <c:v>Petroleum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</c:spPr>
          <c:invertIfNegative val="0"/>
          <c:cat>
            <c:numRef>
              <c:f>'40'!$I$27:$L$27</c:f>
              <c:numCache>
                <c:formatCode>General</c:formatCode>
                <c:ptCount val="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</c:numCache>
            </c:numRef>
          </c:cat>
          <c:val>
            <c:numRef>
              <c:f>'40'!$I$29:$L$29</c:f>
              <c:numCache>
                <c:formatCode>0</c:formatCode>
                <c:ptCount val="4"/>
                <c:pt idx="0">
                  <c:v>15.434498699999949</c:v>
                </c:pt>
                <c:pt idx="1">
                  <c:v>2.7613714000003711</c:v>
                </c:pt>
                <c:pt idx="2">
                  <c:v>7.4589880999997149</c:v>
                </c:pt>
                <c:pt idx="3">
                  <c:v>-3.7688610999998673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487-4ACA-972C-233CE97C767E}"/>
            </c:ext>
          </c:extLst>
        </c:ser>
        <c:ser>
          <c:idx val="3"/>
          <c:order val="2"/>
          <c:tx>
            <c:strRef>
              <c:f>'40'!$B$30</c:f>
              <c:strCache>
                <c:ptCount val="1"/>
                <c:pt idx="0">
                  <c:v>Natural gas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</c:spPr>
          <c:invertIfNegative val="0"/>
          <c:cat>
            <c:numRef>
              <c:f>'40'!$I$27:$L$27</c:f>
              <c:numCache>
                <c:formatCode>General</c:formatCode>
                <c:ptCount val="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</c:numCache>
            </c:numRef>
          </c:cat>
          <c:val>
            <c:numRef>
              <c:f>'40'!$I$30:$L$30</c:f>
              <c:numCache>
                <c:formatCode>0</c:formatCode>
                <c:ptCount val="4"/>
                <c:pt idx="0">
                  <c:v>86.023621999999932</c:v>
                </c:pt>
                <c:pt idx="1">
                  <c:v>13.65969599999994</c:v>
                </c:pt>
                <c:pt idx="2">
                  <c:v>11.804910900000095</c:v>
                </c:pt>
                <c:pt idx="3">
                  <c:v>-0.51378180000006068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487-4ACA-972C-233CE97C76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-975093152"/>
        <c:axId val="-975088256"/>
      </c:barChart>
      <c:lineChart>
        <c:grouping val="standard"/>
        <c:varyColors val="0"/>
        <c:ser>
          <c:idx val="8"/>
          <c:order val="4"/>
          <c:tx>
            <c:v>net change</c:v>
          </c:tx>
          <c:spPr>
            <a:ln w="38100">
              <a:noFill/>
            </a:ln>
          </c:spPr>
          <c:marker>
            <c:symbol val="dot"/>
            <c:size val="5"/>
            <c:spPr>
              <a:solidFill>
                <a:schemeClr val="tx1"/>
              </a:solidFill>
              <a:ln w="38100" cap="rnd">
                <a:solidFill>
                  <a:schemeClr val="tx1"/>
                </a:solidFill>
              </a:ln>
            </c:spPr>
          </c:marker>
          <c:dLbls>
            <c:dLbl>
              <c:idx val="0"/>
              <c:layout>
                <c:manualLayout>
                  <c:x val="-6.1874853442522415E-2"/>
                  <c:y val="-4.3686464182303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487-4ACA-972C-233CE97C767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/>
                </a:pPr>
                <a:endParaRPr lang="en-U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'40'!$I$27:$L$27</c:f>
              <c:numCache>
                <c:formatCode>General</c:formatCode>
                <c:ptCount val="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</c:numCache>
            </c:numRef>
          </c:cat>
          <c:val>
            <c:numRef>
              <c:f>'40'!$I$31:$L$31</c:f>
              <c:numCache>
                <c:formatCode>0</c:formatCode>
                <c:ptCount val="4"/>
                <c:pt idx="0">
                  <c:v>32.890117399999326</c:v>
                </c:pt>
                <c:pt idx="1">
                  <c:v>-144.58285669999987</c:v>
                </c:pt>
                <c:pt idx="2">
                  <c:v>-10.927963799999816</c:v>
                </c:pt>
                <c:pt idx="3">
                  <c:v>-39.859516999999869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487-4ACA-972C-233CE97C76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75093152"/>
        <c:axId val="-975088256"/>
      </c:lineChart>
      <c:scatterChart>
        <c:scatterStyle val="lineMarker"/>
        <c:varyColors val="0"/>
        <c:ser>
          <c:idx val="7"/>
          <c:order val="3"/>
          <c:tx>
            <c:strRef>
              <c:f>'40'!$B$40</c:f>
              <c:strCache>
                <c:ptCount val="1"/>
                <c:pt idx="0">
                  <c:v>forecast</c:v>
                </c:pt>
              </c:strCache>
            </c:strRef>
          </c:tx>
          <c:spPr>
            <a:ln w="9525" cap="flat">
              <a:solidFill>
                <a:schemeClr val="bg1">
                  <a:lumMod val="65000"/>
                </a:schemeClr>
              </a:solidFill>
              <a:prstDash val="lg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487-4ACA-972C-233CE97C767E}"/>
                </c:ext>
              </c:extLst>
            </c:dLbl>
            <c:dLbl>
              <c:idx val="1"/>
              <c:layout>
                <c:manualLayout>
                  <c:x val="3.4919908466819222E-2"/>
                  <c:y val="3.1818015684467293E-2"/>
                </c:manualLayout>
              </c:layout>
              <c:dLblPos val="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487-4ACA-972C-233CE97C767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aseline="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'40'!$A$41:$A$42</c:f>
              <c:numCache>
                <c:formatCode>General</c:formatCode>
                <c:ptCount val="2"/>
                <c:pt idx="0">
                  <c:v>2.5</c:v>
                </c:pt>
                <c:pt idx="1">
                  <c:v>2.5</c:v>
                </c:pt>
              </c:numCache>
            </c:numRef>
          </c:xVal>
          <c:yVal>
            <c:numRef>
              <c:f>'40'!$B$41:$B$42</c:f>
              <c:numCache>
                <c:formatCode>0.00</c:formatCode>
                <c:ptCount val="2"/>
                <c:pt idx="0">
                  <c:v>-1.5</c:v>
                </c:pt>
                <c:pt idx="1">
                  <c:v>1.5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B487-4ACA-972C-233CE97C76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975092064"/>
        <c:axId val="-975074656"/>
      </c:scatterChart>
      <c:catAx>
        <c:axId val="-97509315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low"/>
        <c:spPr>
          <a:ln>
            <a:solidFill>
              <a:schemeClr val="tx1"/>
            </a:solidFill>
          </a:ln>
        </c:spPr>
        <c:txPr>
          <a:bodyPr/>
          <a:lstStyle/>
          <a:p>
            <a:pPr>
              <a:defRPr sz="900" baseline="0"/>
            </a:pPr>
            <a:endParaRPr lang="en-US"/>
          </a:p>
        </c:txPr>
        <c:crossAx val="-975088256"/>
        <c:crosses val="autoZero"/>
        <c:auto val="1"/>
        <c:lblAlgn val="ctr"/>
        <c:lblOffset val="100"/>
        <c:noMultiLvlLbl val="0"/>
      </c:catAx>
      <c:valAx>
        <c:axId val="-975088256"/>
        <c:scaling>
          <c:orientation val="minMax"/>
          <c:max val="400"/>
          <c:min val="-3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 baseline="0"/>
            </a:pPr>
            <a:endParaRPr lang="en-US"/>
          </a:p>
        </c:txPr>
        <c:crossAx val="-975093152"/>
        <c:crosses val="autoZero"/>
        <c:crossBetween val="between"/>
        <c:majorUnit val="100"/>
      </c:valAx>
      <c:valAx>
        <c:axId val="-97509206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975074656"/>
        <c:crosses val="autoZero"/>
        <c:crossBetween val="midCat"/>
      </c:valAx>
      <c:valAx>
        <c:axId val="-975074656"/>
        <c:scaling>
          <c:orientation val="minMax"/>
          <c:max val="1.5"/>
          <c:min val="-1.5"/>
        </c:scaling>
        <c:delete val="0"/>
        <c:axPos val="r"/>
        <c:numFmt formatCode="0.00" sourceLinked="1"/>
        <c:majorTickMark val="none"/>
        <c:minorTickMark val="none"/>
        <c:tickLblPos val="none"/>
        <c:spPr>
          <a:noFill/>
          <a:ln>
            <a:noFill/>
          </a:ln>
        </c:spPr>
        <c:crossAx val="-975092064"/>
        <c:crosses val="max"/>
        <c:crossBetween val="midCat"/>
      </c:valAx>
      <c:spPr>
        <a:noFill/>
        <a:ln>
          <a:solidFill>
            <a:schemeClr val="bg1">
              <a:lumMod val="85000"/>
            </a:schemeClr>
          </a:solidFill>
        </a:ln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000">
          <a:latin typeface="Arial" pitchFamily="34" charset="0"/>
          <a:cs typeface="Arial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 orientation="landscape"/>
  </c:printSettings>
  <c:userShapes r:id="rId1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703776611256927"/>
          <c:y val="0.13548306461692292"/>
          <c:w val="0.75917286380869053"/>
          <c:h val="0.68113954505686791"/>
        </c:manualLayout>
      </c:layout>
      <c:lineChart>
        <c:grouping val="standard"/>
        <c:varyColors val="0"/>
        <c:ser>
          <c:idx val="2"/>
          <c:order val="0"/>
          <c:tx>
            <c:v>Liquid biofuels</c:v>
          </c:tx>
          <c:spPr>
            <a:ln>
              <a:solidFill>
                <a:schemeClr val="accent2"/>
              </a:solidFill>
            </a:ln>
          </c:spPr>
          <c:marker>
            <c:symbol val="none"/>
          </c:marker>
          <c:cat>
            <c:numRef>
              <c:f>'40'!$C$27:$G$27</c:f>
              <c:numCache>
                <c:formatCode>General</c:formatCode>
                <c:ptCount val="5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</c:numCache>
            </c:numRef>
          </c:cat>
          <c:val>
            <c:numRef>
              <c:f>'40'!$C$29:$G$29</c:f>
              <c:numCache>
                <c:formatCode>0</c:formatCode>
                <c:ptCount val="5"/>
                <c:pt idx="0">
                  <c:v>2234.8231028999999</c:v>
                </c:pt>
                <c:pt idx="1">
                  <c:v>2250.2576015999998</c:v>
                </c:pt>
                <c:pt idx="2">
                  <c:v>2253.0189730000002</c:v>
                </c:pt>
                <c:pt idx="3">
                  <c:v>2260.4779610999999</c:v>
                </c:pt>
                <c:pt idx="4">
                  <c:v>2256.7091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C77-46AC-972A-0CC99AAD84FD}"/>
            </c:ext>
          </c:extLst>
        </c:ser>
        <c:ser>
          <c:idx val="0"/>
          <c:order val="1"/>
          <c:tx>
            <c:strRef>
              <c:f>'40'!$B$31</c:f>
              <c:strCache>
                <c:ptCount val="1"/>
                <c:pt idx="0">
                  <c:v>Total energy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numRef>
              <c:f>'40'!$C$27:$G$27</c:f>
              <c:numCache>
                <c:formatCode>General</c:formatCode>
                <c:ptCount val="5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</c:numCache>
            </c:numRef>
          </c:cat>
          <c:val>
            <c:numRef>
              <c:f>'40'!$C$31:$G$31</c:f>
              <c:numCache>
                <c:formatCode>0</c:formatCode>
                <c:ptCount val="5"/>
                <c:pt idx="0">
                  <c:v>4905.6224201000005</c:v>
                </c:pt>
                <c:pt idx="1">
                  <c:v>4938.5125374999998</c:v>
                </c:pt>
                <c:pt idx="2">
                  <c:v>4793.9296807999999</c:v>
                </c:pt>
                <c:pt idx="3">
                  <c:v>4783.0017170000001</c:v>
                </c:pt>
                <c:pt idx="4">
                  <c:v>4743.1422000000002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C77-46AC-972A-0CC99AAD84FD}"/>
            </c:ext>
          </c:extLst>
        </c:ser>
        <c:ser>
          <c:idx val="3"/>
          <c:order val="2"/>
          <c:tx>
            <c:strRef>
              <c:f>'40'!$B$30</c:f>
              <c:strCache>
                <c:ptCount val="1"/>
                <c:pt idx="0">
                  <c:v>Natural gas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'40'!$C$27:$G$27</c:f>
              <c:numCache>
                <c:formatCode>General</c:formatCode>
                <c:ptCount val="5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</c:numCache>
            </c:numRef>
          </c:cat>
          <c:val>
            <c:numRef>
              <c:f>'40'!$C$30:$G$30</c:f>
              <c:numCache>
                <c:formatCode>0</c:formatCode>
                <c:ptCount val="5"/>
                <c:pt idx="0">
                  <c:v>1656.1198529000001</c:v>
                </c:pt>
                <c:pt idx="1">
                  <c:v>1742.1434749</c:v>
                </c:pt>
                <c:pt idx="2">
                  <c:v>1755.8031708999999</c:v>
                </c:pt>
                <c:pt idx="3">
                  <c:v>1767.6080818</c:v>
                </c:pt>
                <c:pt idx="4">
                  <c:v>1767.0943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C77-46AC-972A-0CC99AAD84FD}"/>
            </c:ext>
          </c:extLst>
        </c:ser>
        <c:ser>
          <c:idx val="6"/>
          <c:order val="3"/>
          <c:tx>
            <c:strRef>
              <c:f>'40'!$B$28</c:f>
              <c:strCache>
                <c:ptCount val="1"/>
                <c:pt idx="0">
                  <c:v>Coal</c:v>
                </c:pt>
              </c:strCache>
            </c:strRef>
          </c:tx>
          <c:spPr>
            <a:ln>
              <a:solidFill>
                <a:schemeClr val="tx1">
                  <a:lumMod val="50000"/>
                  <a:lumOff val="50000"/>
                </a:schemeClr>
              </a:solidFill>
            </a:ln>
          </c:spPr>
          <c:marker>
            <c:symbol val="none"/>
          </c:marker>
          <c:cat>
            <c:numRef>
              <c:f>'40'!$C$27:$G$27</c:f>
              <c:numCache>
                <c:formatCode>General</c:formatCode>
                <c:ptCount val="5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</c:numCache>
            </c:numRef>
          </c:cat>
          <c:val>
            <c:numRef>
              <c:f>'40'!$C$28:$G$28</c:f>
              <c:numCache>
                <c:formatCode>0</c:formatCode>
                <c:ptCount val="5"/>
                <c:pt idx="0">
                  <c:v>1002.6506333999999</c:v>
                </c:pt>
                <c:pt idx="1">
                  <c:v>938.64943392999999</c:v>
                </c:pt>
                <c:pt idx="2">
                  <c:v>777.64551007</c:v>
                </c:pt>
                <c:pt idx="3">
                  <c:v>747.45546452999997</c:v>
                </c:pt>
                <c:pt idx="4">
                  <c:v>711.87873000000002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C77-46AC-972A-0CC99AAD84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75076288"/>
        <c:axId val="-975091520"/>
      </c:lineChart>
      <c:scatterChart>
        <c:scatterStyle val="lineMarker"/>
        <c:varyColors val="0"/>
        <c:ser>
          <c:idx val="7"/>
          <c:order val="4"/>
          <c:tx>
            <c:strRef>
              <c:f>'40'!$B$36</c:f>
              <c:strCache>
                <c:ptCount val="1"/>
                <c:pt idx="0">
                  <c:v>forecast</c:v>
                </c:pt>
              </c:strCache>
            </c:strRef>
          </c:tx>
          <c:spPr>
            <a:ln w="9525" cap="flat">
              <a:solidFill>
                <a:schemeClr val="bg1">
                  <a:lumMod val="65000"/>
                </a:schemeClr>
              </a:solidFill>
              <a:prstDash val="lg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C77-46AC-972A-0CC99AAD84FD}"/>
                </c:ext>
              </c:extLst>
            </c:dLbl>
            <c:dLbl>
              <c:idx val="1"/>
              <c:layout>
                <c:manualLayout>
                  <c:x val="-7.0646317951674805E-3"/>
                  <c:y val="3.5650301532691865E-2"/>
                </c:manualLayout>
              </c:layout>
              <c:dLblPos val="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C77-46AC-972A-0CC99AAD84F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aseline="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'40'!$A$37:$A$38</c:f>
              <c:numCache>
                <c:formatCode>General</c:formatCode>
                <c:ptCount val="2"/>
                <c:pt idx="0">
                  <c:v>4</c:v>
                </c:pt>
                <c:pt idx="1">
                  <c:v>4</c:v>
                </c:pt>
              </c:numCache>
            </c:numRef>
          </c:xVal>
          <c:yVal>
            <c:numRef>
              <c:f>'40'!$B$37:$B$38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BC77-46AC-972A-0CC99AAD84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975074112"/>
        <c:axId val="-975082272"/>
      </c:scatterChart>
      <c:catAx>
        <c:axId val="-9750762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/>
          <a:lstStyle/>
          <a:p>
            <a:pPr>
              <a:defRPr sz="900" baseline="0"/>
            </a:pPr>
            <a:endParaRPr lang="en-US"/>
          </a:p>
        </c:txPr>
        <c:crossAx val="-975091520"/>
        <c:crosses val="autoZero"/>
        <c:auto val="1"/>
        <c:lblAlgn val="ctr"/>
        <c:lblOffset val="100"/>
        <c:noMultiLvlLbl val="0"/>
      </c:catAx>
      <c:valAx>
        <c:axId val="-975091520"/>
        <c:scaling>
          <c:orientation val="minMax"/>
          <c:max val="6000"/>
          <c:min val="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 baseline="0"/>
            </a:pPr>
            <a:endParaRPr lang="en-US"/>
          </a:p>
        </c:txPr>
        <c:crossAx val="-975076288"/>
        <c:crosses val="autoZero"/>
        <c:crossBetween val="midCat"/>
        <c:majorUnit val="500"/>
      </c:valAx>
      <c:valAx>
        <c:axId val="-9750741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975082272"/>
        <c:crosses val="autoZero"/>
        <c:crossBetween val="midCat"/>
      </c:valAx>
      <c:valAx>
        <c:axId val="-975082272"/>
        <c:scaling>
          <c:orientation val="minMax"/>
          <c:max val="1"/>
          <c:min val="0"/>
        </c:scaling>
        <c:delete val="0"/>
        <c:axPos val="r"/>
        <c:numFmt formatCode="General" sourceLinked="1"/>
        <c:majorTickMark val="none"/>
        <c:minorTickMark val="none"/>
        <c:tickLblPos val="none"/>
        <c:spPr>
          <a:ln>
            <a:noFill/>
          </a:ln>
        </c:spPr>
        <c:crossAx val="-975074112"/>
        <c:crosses val="max"/>
        <c:crossBetween val="midCat"/>
      </c:valAx>
      <c:spPr>
        <a:ln>
          <a:solidFill>
            <a:schemeClr val="bg1">
              <a:lumMod val="85000"/>
            </a:schemeClr>
          </a:solidFill>
        </a:ln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000">
          <a:latin typeface="Arial" pitchFamily="34" charset="0"/>
          <a:cs typeface="Arial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1073199183435"/>
          <c:y val="0.12353737032870891"/>
          <c:w val="0.77024095946340043"/>
          <c:h val="0.72096081739782525"/>
        </c:manualLayout>
      </c:layout>
      <c:lineChart>
        <c:grouping val="standard"/>
        <c:varyColors val="0"/>
        <c:ser>
          <c:idx val="1"/>
          <c:order val="0"/>
          <c:tx>
            <c:strRef>
              <c:f>'4'!$C$49</c:f>
              <c:strCache>
                <c:ptCount val="1"/>
                <c:pt idx="0">
                  <c:v>monthly history</c:v>
                </c:pt>
              </c:strCache>
            </c:strRef>
          </c:tx>
          <c:spPr>
            <a:ln w="28575" cap="rnd">
              <a:solidFill>
                <a:schemeClr val="accent1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'4'!$A$50:$A$97</c:f>
              <c:numCache>
                <c:formatCode>General</c:formatCode>
                <c:ptCount val="48"/>
                <c:pt idx="0">
                  <c:v>2022</c:v>
                </c:pt>
                <c:pt idx="1">
                  <c:v>2022</c:v>
                </c:pt>
                <c:pt idx="2">
                  <c:v>2022</c:v>
                </c:pt>
                <c:pt idx="3">
                  <c:v>2022</c:v>
                </c:pt>
                <c:pt idx="4">
                  <c:v>2022</c:v>
                </c:pt>
                <c:pt idx="5">
                  <c:v>2022</c:v>
                </c:pt>
                <c:pt idx="6">
                  <c:v>2022</c:v>
                </c:pt>
                <c:pt idx="7">
                  <c:v>2022</c:v>
                </c:pt>
                <c:pt idx="8">
                  <c:v>2022</c:v>
                </c:pt>
                <c:pt idx="9">
                  <c:v>2022</c:v>
                </c:pt>
                <c:pt idx="10">
                  <c:v>2022</c:v>
                </c:pt>
                <c:pt idx="11">
                  <c:v>2022</c:v>
                </c:pt>
                <c:pt idx="12">
                  <c:v>2023</c:v>
                </c:pt>
                <c:pt idx="13">
                  <c:v>2023</c:v>
                </c:pt>
                <c:pt idx="14">
                  <c:v>2023</c:v>
                </c:pt>
                <c:pt idx="15">
                  <c:v>2023</c:v>
                </c:pt>
                <c:pt idx="16">
                  <c:v>2023</c:v>
                </c:pt>
                <c:pt idx="17">
                  <c:v>2023</c:v>
                </c:pt>
                <c:pt idx="18">
                  <c:v>2023</c:v>
                </c:pt>
                <c:pt idx="19">
                  <c:v>2023</c:v>
                </c:pt>
                <c:pt idx="20">
                  <c:v>2023</c:v>
                </c:pt>
                <c:pt idx="21">
                  <c:v>2023</c:v>
                </c:pt>
                <c:pt idx="22">
                  <c:v>2023</c:v>
                </c:pt>
                <c:pt idx="23">
                  <c:v>2023</c:v>
                </c:pt>
                <c:pt idx="24">
                  <c:v>2024</c:v>
                </c:pt>
                <c:pt idx="25">
                  <c:v>2024</c:v>
                </c:pt>
                <c:pt idx="26">
                  <c:v>2024</c:v>
                </c:pt>
                <c:pt idx="27">
                  <c:v>2024</c:v>
                </c:pt>
                <c:pt idx="28">
                  <c:v>2024</c:v>
                </c:pt>
                <c:pt idx="29">
                  <c:v>2024</c:v>
                </c:pt>
                <c:pt idx="30">
                  <c:v>2024</c:v>
                </c:pt>
                <c:pt idx="31">
                  <c:v>2024</c:v>
                </c:pt>
                <c:pt idx="32">
                  <c:v>2024</c:v>
                </c:pt>
                <c:pt idx="33">
                  <c:v>2024</c:v>
                </c:pt>
                <c:pt idx="34">
                  <c:v>2024</c:v>
                </c:pt>
                <c:pt idx="35">
                  <c:v>2024</c:v>
                </c:pt>
                <c:pt idx="36">
                  <c:v>2025</c:v>
                </c:pt>
                <c:pt idx="37">
                  <c:v>2025</c:v>
                </c:pt>
                <c:pt idx="38">
                  <c:v>2025</c:v>
                </c:pt>
                <c:pt idx="39">
                  <c:v>2025</c:v>
                </c:pt>
                <c:pt idx="40">
                  <c:v>2025</c:v>
                </c:pt>
                <c:pt idx="41">
                  <c:v>2025</c:v>
                </c:pt>
                <c:pt idx="42">
                  <c:v>2025</c:v>
                </c:pt>
                <c:pt idx="43">
                  <c:v>2025</c:v>
                </c:pt>
                <c:pt idx="44">
                  <c:v>2025</c:v>
                </c:pt>
                <c:pt idx="45">
                  <c:v>2025</c:v>
                </c:pt>
                <c:pt idx="46">
                  <c:v>2025</c:v>
                </c:pt>
                <c:pt idx="47">
                  <c:v>2025</c:v>
                </c:pt>
              </c:numCache>
            </c:numRef>
          </c:cat>
          <c:val>
            <c:numRef>
              <c:f>'4'!$C$50:$C$97</c:f>
              <c:numCache>
                <c:formatCode>0.00</c:formatCode>
                <c:ptCount val="48"/>
                <c:pt idx="0">
                  <c:v>98.264802223999993</c:v>
                </c:pt>
                <c:pt idx="1">
                  <c:v>98.992537951000003</c:v>
                </c:pt>
                <c:pt idx="2">
                  <c:v>99.638258886000003</c:v>
                </c:pt>
                <c:pt idx="3">
                  <c:v>98.778320656000005</c:v>
                </c:pt>
                <c:pt idx="4">
                  <c:v>98.701925545999998</c:v>
                </c:pt>
                <c:pt idx="5">
                  <c:v>99.117913501999993</c:v>
                </c:pt>
                <c:pt idx="6">
                  <c:v>100.34061402</c:v>
                </c:pt>
                <c:pt idx="7">
                  <c:v>100.96725782999999</c:v>
                </c:pt>
                <c:pt idx="8">
                  <c:v>101.36208893</c:v>
                </c:pt>
                <c:pt idx="9">
                  <c:v>101.50485284</c:v>
                </c:pt>
                <c:pt idx="10">
                  <c:v>101.58114150999999</c:v>
                </c:pt>
                <c:pt idx="11">
                  <c:v>100.51463785999999</c:v>
                </c:pt>
                <c:pt idx="12">
                  <c:v>100.66751305</c:v>
                </c:pt>
                <c:pt idx="13">
                  <c:v>101.17900622000001</c:v>
                </c:pt>
                <c:pt idx="14">
                  <c:v>101.47716938000001</c:v>
                </c:pt>
                <c:pt idx="15">
                  <c:v>101.48972962000001</c:v>
                </c:pt>
                <c:pt idx="16">
                  <c:v>100.77660012</c:v>
                </c:pt>
                <c:pt idx="17">
                  <c:v>102.19196788000001</c:v>
                </c:pt>
                <c:pt idx="18">
                  <c:v>101.54638678000001</c:v>
                </c:pt>
                <c:pt idx="19">
                  <c:v>101.24641325</c:v>
                </c:pt>
                <c:pt idx="20">
                  <c:v>102.29422743000001</c:v>
                </c:pt>
                <c:pt idx="21">
                  <c:v>102.39132862</c:v>
                </c:pt>
                <c:pt idx="22">
                  <c:v>103.14004911000001</c:v>
                </c:pt>
                <c:pt idx="23">
                  <c:v>103.12055168000001</c:v>
                </c:pt>
                <c:pt idx="24">
                  <c:v>100.84635088</c:v>
                </c:pt>
                <c:pt idx="25">
                  <c:v>102.01542276000001</c:v>
                </c:pt>
                <c:pt idx="26">
                  <c:v>102.53086845999999</c:v>
                </c:pt>
                <c:pt idx="27">
                  <c:v>102.08300495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03A-4EB2-B397-6C856643CDE4}"/>
            </c:ext>
          </c:extLst>
        </c:ser>
        <c:ser>
          <c:idx val="0"/>
          <c:order val="1"/>
          <c:tx>
            <c:strRef>
              <c:f>'4'!$D$49</c:f>
              <c:strCache>
                <c:ptCount val="1"/>
                <c:pt idx="0">
                  <c:v>monthly forecast</c:v>
                </c:pt>
              </c:strCache>
            </c:strRef>
          </c:tx>
          <c:spPr>
            <a:ln w="28575" cap="rnd">
              <a:solidFill>
                <a:schemeClr val="accent1">
                  <a:lumMod val="40000"/>
                  <a:lumOff val="6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'4'!$A$50:$A$97</c:f>
              <c:numCache>
                <c:formatCode>General</c:formatCode>
                <c:ptCount val="48"/>
                <c:pt idx="0">
                  <c:v>2022</c:v>
                </c:pt>
                <c:pt idx="1">
                  <c:v>2022</c:v>
                </c:pt>
                <c:pt idx="2">
                  <c:v>2022</c:v>
                </c:pt>
                <c:pt idx="3">
                  <c:v>2022</c:v>
                </c:pt>
                <c:pt idx="4">
                  <c:v>2022</c:v>
                </c:pt>
                <c:pt idx="5">
                  <c:v>2022</c:v>
                </c:pt>
                <c:pt idx="6">
                  <c:v>2022</c:v>
                </c:pt>
                <c:pt idx="7">
                  <c:v>2022</c:v>
                </c:pt>
                <c:pt idx="8">
                  <c:v>2022</c:v>
                </c:pt>
                <c:pt idx="9">
                  <c:v>2022</c:v>
                </c:pt>
                <c:pt idx="10">
                  <c:v>2022</c:v>
                </c:pt>
                <c:pt idx="11">
                  <c:v>2022</c:v>
                </c:pt>
                <c:pt idx="12">
                  <c:v>2023</c:v>
                </c:pt>
                <c:pt idx="13">
                  <c:v>2023</c:v>
                </c:pt>
                <c:pt idx="14">
                  <c:v>2023</c:v>
                </c:pt>
                <c:pt idx="15">
                  <c:v>2023</c:v>
                </c:pt>
                <c:pt idx="16">
                  <c:v>2023</c:v>
                </c:pt>
                <c:pt idx="17">
                  <c:v>2023</c:v>
                </c:pt>
                <c:pt idx="18">
                  <c:v>2023</c:v>
                </c:pt>
                <c:pt idx="19">
                  <c:v>2023</c:v>
                </c:pt>
                <c:pt idx="20">
                  <c:v>2023</c:v>
                </c:pt>
                <c:pt idx="21">
                  <c:v>2023</c:v>
                </c:pt>
                <c:pt idx="22">
                  <c:v>2023</c:v>
                </c:pt>
                <c:pt idx="23">
                  <c:v>2023</c:v>
                </c:pt>
                <c:pt idx="24">
                  <c:v>2024</c:v>
                </c:pt>
                <c:pt idx="25">
                  <c:v>2024</c:v>
                </c:pt>
                <c:pt idx="26">
                  <c:v>2024</c:v>
                </c:pt>
                <c:pt idx="27">
                  <c:v>2024</c:v>
                </c:pt>
                <c:pt idx="28">
                  <c:v>2024</c:v>
                </c:pt>
                <c:pt idx="29">
                  <c:v>2024</c:v>
                </c:pt>
                <c:pt idx="30">
                  <c:v>2024</c:v>
                </c:pt>
                <c:pt idx="31">
                  <c:v>2024</c:v>
                </c:pt>
                <c:pt idx="32">
                  <c:v>2024</c:v>
                </c:pt>
                <c:pt idx="33">
                  <c:v>2024</c:v>
                </c:pt>
                <c:pt idx="34">
                  <c:v>2024</c:v>
                </c:pt>
                <c:pt idx="35">
                  <c:v>2024</c:v>
                </c:pt>
                <c:pt idx="36">
                  <c:v>2025</c:v>
                </c:pt>
                <c:pt idx="37">
                  <c:v>2025</c:v>
                </c:pt>
                <c:pt idx="38">
                  <c:v>2025</c:v>
                </c:pt>
                <c:pt idx="39">
                  <c:v>2025</c:v>
                </c:pt>
                <c:pt idx="40">
                  <c:v>2025</c:v>
                </c:pt>
                <c:pt idx="41">
                  <c:v>2025</c:v>
                </c:pt>
                <c:pt idx="42">
                  <c:v>2025</c:v>
                </c:pt>
                <c:pt idx="43">
                  <c:v>2025</c:v>
                </c:pt>
                <c:pt idx="44">
                  <c:v>2025</c:v>
                </c:pt>
                <c:pt idx="45">
                  <c:v>2025</c:v>
                </c:pt>
                <c:pt idx="46">
                  <c:v>2025</c:v>
                </c:pt>
                <c:pt idx="47">
                  <c:v>2025</c:v>
                </c:pt>
              </c:numCache>
            </c:numRef>
          </c:cat>
          <c:val>
            <c:numRef>
              <c:f>'4'!$D$50:$D$97</c:f>
              <c:numCache>
                <c:formatCode>0.00</c:formatCode>
                <c:ptCount val="48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102.08300495</c:v>
                </c:pt>
                <c:pt idx="28">
                  <c:v>101.95694554000001</c:v>
                </c:pt>
                <c:pt idx="29">
                  <c:v>102.1211121</c:v>
                </c:pt>
                <c:pt idx="30">
                  <c:v>103.37676152</c:v>
                </c:pt>
                <c:pt idx="31">
                  <c:v>103.58279419</c:v>
                </c:pt>
                <c:pt idx="32">
                  <c:v>103.42291650999999</c:v>
                </c:pt>
                <c:pt idx="33">
                  <c:v>103.69297477000001</c:v>
                </c:pt>
                <c:pt idx="34">
                  <c:v>103.78841631</c:v>
                </c:pt>
                <c:pt idx="35">
                  <c:v>103.64801430999999</c:v>
                </c:pt>
                <c:pt idx="36">
                  <c:v>103.64717782</c:v>
                </c:pt>
                <c:pt idx="37">
                  <c:v>103.46400953</c:v>
                </c:pt>
                <c:pt idx="38">
                  <c:v>103.82094192</c:v>
                </c:pt>
                <c:pt idx="39">
                  <c:v>104.1608701</c:v>
                </c:pt>
                <c:pt idx="40">
                  <c:v>104.36496943</c:v>
                </c:pt>
                <c:pt idx="41">
                  <c:v>104.92435899</c:v>
                </c:pt>
                <c:pt idx="42">
                  <c:v>105.43334389</c:v>
                </c:pt>
                <c:pt idx="43">
                  <c:v>105.12854193</c:v>
                </c:pt>
                <c:pt idx="44">
                  <c:v>105.12117068000001</c:v>
                </c:pt>
                <c:pt idx="45">
                  <c:v>105.33027513</c:v>
                </c:pt>
                <c:pt idx="46">
                  <c:v>105.35854442</c:v>
                </c:pt>
                <c:pt idx="47">
                  <c:v>105.01664922000001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03A-4EB2-B397-6C856643CDE4}"/>
            </c:ext>
          </c:extLst>
        </c:ser>
        <c:ser>
          <c:idx val="2"/>
          <c:order val="2"/>
          <c:tx>
            <c:strRef>
              <c:f>'4'!$E$49</c:f>
              <c:strCache>
                <c:ptCount val="1"/>
                <c:pt idx="0">
                  <c:v>annual average</c:v>
                </c:pt>
              </c:strCache>
            </c:strRef>
          </c:tx>
          <c:spPr>
            <a:ln w="28575" cap="rnd">
              <a:solidFill>
                <a:schemeClr val="tx1">
                  <a:alpha val="75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'4'!$E$50:$E$97</c:f>
              <c:numCache>
                <c:formatCode>0.000</c:formatCode>
                <c:ptCount val="48"/>
                <c:pt idx="1">
                  <c:v>99.980362646250001</c:v>
                </c:pt>
                <c:pt idx="2">
                  <c:v>99.980362646250001</c:v>
                </c:pt>
                <c:pt idx="3">
                  <c:v>99.980362646250001</c:v>
                </c:pt>
                <c:pt idx="4">
                  <c:v>99.980362646250001</c:v>
                </c:pt>
                <c:pt idx="5">
                  <c:v>99.980362646250001</c:v>
                </c:pt>
                <c:pt idx="6">
                  <c:v>99.980362646250001</c:v>
                </c:pt>
                <c:pt idx="7">
                  <c:v>99.980362646250001</c:v>
                </c:pt>
                <c:pt idx="8">
                  <c:v>99.980362646250001</c:v>
                </c:pt>
                <c:pt idx="9">
                  <c:v>99.980362646250001</c:v>
                </c:pt>
                <c:pt idx="10">
                  <c:v>99.980362646250001</c:v>
                </c:pt>
                <c:pt idx="13">
                  <c:v>101.79341192833334</c:v>
                </c:pt>
                <c:pt idx="14">
                  <c:v>101.79341192833334</c:v>
                </c:pt>
                <c:pt idx="15">
                  <c:v>101.79341192833334</c:v>
                </c:pt>
                <c:pt idx="16">
                  <c:v>101.79341192833334</c:v>
                </c:pt>
                <c:pt idx="17">
                  <c:v>101.79341192833334</c:v>
                </c:pt>
                <c:pt idx="18">
                  <c:v>101.79341192833334</c:v>
                </c:pt>
                <c:pt idx="19">
                  <c:v>101.79341192833334</c:v>
                </c:pt>
                <c:pt idx="20">
                  <c:v>101.79341192833334</c:v>
                </c:pt>
                <c:pt idx="21">
                  <c:v>101.79341192833334</c:v>
                </c:pt>
                <c:pt idx="22">
                  <c:v>101.79341192833334</c:v>
                </c:pt>
                <c:pt idx="25">
                  <c:v>102.75546519166669</c:v>
                </c:pt>
                <c:pt idx="26">
                  <c:v>102.75546519166669</c:v>
                </c:pt>
                <c:pt idx="27">
                  <c:v>102.75546519166669</c:v>
                </c:pt>
                <c:pt idx="28">
                  <c:v>102.75546519166669</c:v>
                </c:pt>
                <c:pt idx="29">
                  <c:v>102.75546519166669</c:v>
                </c:pt>
                <c:pt idx="30">
                  <c:v>102.75546519166669</c:v>
                </c:pt>
                <c:pt idx="31">
                  <c:v>102.75546519166669</c:v>
                </c:pt>
                <c:pt idx="32">
                  <c:v>102.75546519166669</c:v>
                </c:pt>
                <c:pt idx="33">
                  <c:v>102.75546519166669</c:v>
                </c:pt>
                <c:pt idx="34">
                  <c:v>102.75546519166669</c:v>
                </c:pt>
                <c:pt idx="37">
                  <c:v>104.64757108833334</c:v>
                </c:pt>
                <c:pt idx="38">
                  <c:v>104.64757108833334</c:v>
                </c:pt>
                <c:pt idx="39">
                  <c:v>104.64757108833334</c:v>
                </c:pt>
                <c:pt idx="40">
                  <c:v>104.64757108833334</c:v>
                </c:pt>
                <c:pt idx="41">
                  <c:v>104.64757108833334</c:v>
                </c:pt>
                <c:pt idx="42">
                  <c:v>104.64757108833334</c:v>
                </c:pt>
                <c:pt idx="43">
                  <c:v>104.64757108833334</c:v>
                </c:pt>
                <c:pt idx="44">
                  <c:v>104.64757108833334</c:v>
                </c:pt>
                <c:pt idx="45">
                  <c:v>104.64757108833334</c:v>
                </c:pt>
                <c:pt idx="46">
                  <c:v>104.64757108833334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03A-4EB2-B397-6C856643CD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982741696"/>
        <c:axId val="-982731360"/>
      </c:lineChart>
      <c:catAx>
        <c:axId val="-9827416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2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endParaRPr lang="en-US"/>
          </a:p>
        </c:txPr>
        <c:crossAx val="-982731360"/>
        <c:crosses val="autoZero"/>
        <c:auto val="1"/>
        <c:lblAlgn val="ctr"/>
        <c:lblOffset val="100"/>
        <c:tickLblSkip val="12"/>
        <c:tickMarkSkip val="12"/>
        <c:noMultiLvlLbl val="0"/>
      </c:catAx>
      <c:valAx>
        <c:axId val="-982731360"/>
        <c:scaling>
          <c:orientation val="minMax"/>
          <c:max val="108"/>
          <c:min val="9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endParaRPr lang="en-US"/>
          </a:p>
        </c:txPr>
        <c:crossAx val="-982741696"/>
        <c:crosses val="autoZero"/>
        <c:crossBetween val="midCat"/>
        <c:majorUnit val="2"/>
        <c:minorUnit val="0.5"/>
      </c:valAx>
      <c:spPr>
        <a:noFill/>
        <a:ln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31433995461045733"/>
          <c:y val="0.56314578859460751"/>
          <c:w val="0.54402850685331006"/>
          <c:h val="0.2038918317028553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solidFill>
            <a:schemeClr val="tx1"/>
          </a:solidFill>
          <a:latin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20927824665876"/>
          <c:y val="0.13047285379154466"/>
          <c:w val="0.80323666803211691"/>
          <c:h val="0.7208644492264612"/>
        </c:manualLayout>
      </c:layout>
      <c:barChart>
        <c:barDir val="col"/>
        <c:grouping val="stacked"/>
        <c:varyColors val="0"/>
        <c:ser>
          <c:idx val="4"/>
          <c:order val="1"/>
          <c:tx>
            <c:strRef>
              <c:f>'5'!$B$28</c:f>
              <c:strCache>
                <c:ptCount val="1"/>
                <c:pt idx="0">
                  <c:v>         Lower 48 States (excl GOM)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 w="28575" cap="rnd">
              <a:noFill/>
              <a:round/>
            </a:ln>
            <a:effectLst/>
          </c:spPr>
          <c:invertIfNegative val="0"/>
          <c:cat>
            <c:numRef>
              <c:f>'5'!$I$25:$L$25</c:f>
              <c:numCache>
                <c:formatCode>General</c:formatCode>
                <c:ptCount val="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</c:numCache>
            </c:numRef>
          </c:cat>
          <c:val>
            <c:numRef>
              <c:f>'5'!$I$28:$L$28</c:f>
              <c:numCache>
                <c:formatCode>0.00</c:formatCode>
                <c:ptCount val="4"/>
                <c:pt idx="0">
                  <c:v>0.61956649310000067</c:v>
                </c:pt>
                <c:pt idx="1">
                  <c:v>0.89580063609999883</c:v>
                </c:pt>
                <c:pt idx="2">
                  <c:v>0.34712270400000023</c:v>
                </c:pt>
                <c:pt idx="3">
                  <c:v>0.43271339900000072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0-8FD7-4893-9056-658A62732A4C}"/>
            </c:ext>
          </c:extLst>
        </c:ser>
        <c:ser>
          <c:idx val="1"/>
          <c:order val="2"/>
          <c:tx>
            <c:strRef>
              <c:f>'5'!$B$26</c:f>
              <c:strCache>
                <c:ptCount val="1"/>
                <c:pt idx="0">
                  <c:v>         Alaska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'5'!$I$25:$L$25</c:f>
              <c:numCache>
                <c:formatCode>General</c:formatCode>
                <c:ptCount val="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</c:numCache>
            </c:numRef>
          </c:cat>
          <c:val>
            <c:numRef>
              <c:f>'5'!$I$26:$L$26</c:f>
              <c:numCache>
                <c:formatCode>0.00</c:formatCode>
                <c:ptCount val="4"/>
                <c:pt idx="0">
                  <c:v>-3.1950680000003562E-5</c:v>
                </c:pt>
                <c:pt idx="1">
                  <c:v>-1.1359706849999984E-2</c:v>
                </c:pt>
                <c:pt idx="2">
                  <c:v>-1.5438372950000001E-2</c:v>
                </c:pt>
                <c:pt idx="3">
                  <c:v>-1.1036716519999989E-2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FD7-4893-9056-658A62732A4C}"/>
            </c:ext>
          </c:extLst>
        </c:ser>
        <c:ser>
          <c:idx val="2"/>
          <c:order val="3"/>
          <c:tx>
            <c:strRef>
              <c:f>'5'!$B$27</c:f>
              <c:strCache>
                <c:ptCount val="1"/>
                <c:pt idx="0">
                  <c:v>         Federal Gulf of Mexico 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'5'!$I$25:$L$25</c:f>
              <c:numCache>
                <c:formatCode>General</c:formatCode>
                <c:ptCount val="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</c:numCache>
            </c:numRef>
          </c:cat>
          <c:val>
            <c:numRef>
              <c:f>'5'!$I$27:$L$27</c:f>
              <c:numCache>
                <c:formatCode>0.00</c:formatCode>
                <c:ptCount val="4"/>
                <c:pt idx="0">
                  <c:v>2.3359216400000049E-2</c:v>
                </c:pt>
                <c:pt idx="1">
                  <c:v>0.13215371240000007</c:v>
                </c:pt>
                <c:pt idx="2">
                  <c:v>-5.548473910000018E-2</c:v>
                </c:pt>
                <c:pt idx="3">
                  <c:v>0.10105098810000013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FD7-4893-9056-658A62732A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-982748768"/>
        <c:axId val="-982745504"/>
        <c:extLst/>
      </c:barChart>
      <c:lineChart>
        <c:grouping val="stacked"/>
        <c:varyColors val="0"/>
        <c:ser>
          <c:idx val="3"/>
          <c:order val="0"/>
          <c:tx>
            <c:strRef>
              <c:f>'5'!$B$29</c:f>
              <c:strCache>
                <c:ptCount val="1"/>
                <c:pt idx="0">
                  <c:v>total U.S. production</c:v>
                </c:pt>
              </c:strCache>
            </c:strRef>
          </c:tx>
          <c:spPr>
            <a:ln>
              <a:noFill/>
            </a:ln>
          </c:spPr>
          <c:marker>
            <c:symbol val="dot"/>
            <c:size val="5"/>
            <c:spPr>
              <a:solidFill>
                <a:schemeClr val="bg1"/>
              </a:solidFill>
              <a:ln w="38100" cap="rnd">
                <a:solidFill>
                  <a:schemeClr val="tx1"/>
                </a:solidFill>
              </a:ln>
            </c:spPr>
          </c:marker>
          <c:dLbls>
            <c:dLbl>
              <c:idx val="0"/>
              <c:layout>
                <c:manualLayout>
                  <c:x val="-7.2683777507333486E-2"/>
                  <c:y val="-3.80520312915640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FD7-4893-9056-658A62732A4C}"/>
                </c:ext>
              </c:extLst>
            </c:dLbl>
            <c:dLbl>
              <c:idx val="1"/>
              <c:layout>
                <c:manualLayout>
                  <c:x val="-7.2786789171664409E-2"/>
                  <c:y val="-4.2156923903371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FD7-4893-9056-658A62732A4C}"/>
                </c:ext>
              </c:extLst>
            </c:dLbl>
            <c:dLbl>
              <c:idx val="2"/>
              <c:layout>
                <c:manualLayout>
                  <c:x val="-7.7417567231854376E-2"/>
                  <c:y val="-4.17751377883694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FD7-4893-9056-658A62732A4C}"/>
                </c:ext>
              </c:extLst>
            </c:dLbl>
            <c:dLbl>
              <c:idx val="3"/>
              <c:layout>
                <c:manualLayout>
                  <c:x val="-8.1850075570888206E-2"/>
                  <c:y val="-5.64377483338822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FD7-4893-9056-658A62732A4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 i="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'5'!$I$25:$L$25</c:f>
              <c:numCache>
                <c:formatCode>General</c:formatCode>
                <c:ptCount val="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</c:numCache>
            </c:numRef>
          </c:cat>
          <c:val>
            <c:numRef>
              <c:f>'5'!$I$29:$L$29</c:f>
              <c:numCache>
                <c:formatCode>0.00</c:formatCode>
                <c:ptCount val="4"/>
                <c:pt idx="0">
                  <c:v>0.64289375882000077</c:v>
                </c:pt>
                <c:pt idx="1">
                  <c:v>1.0165946416499989</c:v>
                </c:pt>
                <c:pt idx="2">
                  <c:v>0.27619959195000005</c:v>
                </c:pt>
                <c:pt idx="3">
                  <c:v>0.5227276705800008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FD7-4893-9056-658A62732A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82748768"/>
        <c:axId val="-982745504"/>
      </c:lineChart>
      <c:scatterChart>
        <c:scatterStyle val="lineMarker"/>
        <c:varyColors val="0"/>
        <c:ser>
          <c:idx val="0"/>
          <c:order val="4"/>
          <c:tx>
            <c:strRef>
              <c:f>'5'!$B$89</c:f>
              <c:strCache>
                <c:ptCount val="1"/>
                <c:pt idx="0">
                  <c:v>forecast</c:v>
                </c:pt>
              </c:strCache>
            </c:strRef>
          </c:tx>
          <c:spPr>
            <a:ln w="9525" cap="flat">
              <a:solidFill>
                <a:schemeClr val="bg1">
                  <a:lumMod val="65000"/>
                </a:schemeClr>
              </a:solidFill>
              <a:prstDash val="lgDash"/>
            </a:ln>
          </c:spPr>
          <c:marker>
            <c:symbol val="none"/>
          </c:marker>
          <c:xVal>
            <c:numRef>
              <c:f>'5'!$A$90:$A$91</c:f>
              <c:numCache>
                <c:formatCode>0.00</c:formatCode>
                <c:ptCount val="2"/>
                <c:pt idx="0">
                  <c:v>2.5</c:v>
                </c:pt>
                <c:pt idx="1">
                  <c:v>2.5</c:v>
                </c:pt>
              </c:numCache>
            </c:numRef>
          </c:xVal>
          <c:yVal>
            <c:numRef>
              <c:f>'5'!$B$90:$B$91</c:f>
              <c:numCache>
                <c:formatCode>0.00</c:formatCode>
                <c:ptCount val="2"/>
                <c:pt idx="0">
                  <c:v>-2</c:v>
                </c:pt>
                <c:pt idx="1">
                  <c:v>10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8FD7-4893-9056-658A62732A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982758560"/>
        <c:axId val="-982737888"/>
      </c:scatterChart>
      <c:catAx>
        <c:axId val="-982748768"/>
        <c:scaling>
          <c:orientation val="minMax"/>
        </c:scaling>
        <c:delete val="0"/>
        <c:axPos val="b"/>
        <c:majorGridlines>
          <c:spPr>
            <a:ln w="12700">
              <a:solidFill>
                <a:schemeClr val="bg1">
                  <a:lumMod val="95000"/>
                </a:schemeClr>
              </a:solidFill>
            </a:ln>
          </c:spPr>
        </c:majorGridlines>
        <c:numFmt formatCode="General" sourceLinked="1"/>
        <c:majorTickMark val="out"/>
        <c:minorTickMark val="none"/>
        <c:tickLblPos val="low"/>
        <c:spPr>
          <a:noFill/>
          <a:ln w="6350" cap="flat" cmpd="sng" algn="ctr">
            <a:solidFill>
              <a:schemeClr val="bg2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endParaRPr lang="en-US"/>
          </a:p>
        </c:txPr>
        <c:crossAx val="-982745504"/>
        <c:crosses val="autoZero"/>
        <c:auto val="1"/>
        <c:lblAlgn val="ctr"/>
        <c:lblOffset val="100"/>
        <c:tickLblSkip val="1"/>
        <c:noMultiLvlLbl val="0"/>
      </c:catAx>
      <c:valAx>
        <c:axId val="-982745504"/>
        <c:scaling>
          <c:orientation val="minMax"/>
          <c:min val="-0.4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endParaRPr lang="en-US"/>
          </a:p>
        </c:txPr>
        <c:crossAx val="-982748768"/>
        <c:crosses val="autoZero"/>
        <c:crossBetween val="between"/>
        <c:majorUnit val="0.2"/>
      </c:valAx>
      <c:valAx>
        <c:axId val="-982737888"/>
        <c:scaling>
          <c:orientation val="minMax"/>
          <c:max val="10"/>
          <c:min val="-2"/>
        </c:scaling>
        <c:delete val="0"/>
        <c:axPos val="r"/>
        <c:numFmt formatCode="0.00" sourceLinked="1"/>
        <c:majorTickMark val="none"/>
        <c:minorTickMark val="none"/>
        <c:tickLblPos val="none"/>
        <c:spPr>
          <a:ln>
            <a:solidFill>
              <a:schemeClr val="bg1">
                <a:lumMod val="85000"/>
              </a:schemeClr>
            </a:solidFill>
          </a:ln>
        </c:spPr>
        <c:crossAx val="-982758560"/>
        <c:crosses val="max"/>
        <c:crossBetween val="midCat"/>
      </c:valAx>
      <c:valAx>
        <c:axId val="-982758560"/>
        <c:scaling>
          <c:orientation val="minMax"/>
        </c:scaling>
        <c:delete val="1"/>
        <c:axPos val="b"/>
        <c:numFmt formatCode="0.00" sourceLinked="1"/>
        <c:majorTickMark val="out"/>
        <c:minorTickMark val="none"/>
        <c:tickLblPos val="nextTo"/>
        <c:crossAx val="-982737888"/>
        <c:crosses val="autoZero"/>
        <c:crossBetween val="midCat"/>
      </c:valAx>
      <c:spPr>
        <a:noFill/>
        <a:ln>
          <a:solidFill>
            <a:schemeClr val="tx1">
              <a:lumMod val="15000"/>
              <a:lumOff val="8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18110236220476"/>
          <c:y val="0.12351364789624009"/>
          <c:w val="0.79455963837853605"/>
          <c:h val="0.7368577313986352"/>
        </c:manualLayout>
      </c:layout>
      <c:lineChart>
        <c:grouping val="standard"/>
        <c:varyColors val="0"/>
        <c:ser>
          <c:idx val="0"/>
          <c:order val="0"/>
          <c:tx>
            <c:v>monthly history</c:v>
          </c:tx>
          <c:spPr>
            <a:ln w="28575" cap="rnd">
              <a:solidFill>
                <a:schemeClr val="accent1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'5'!$A$35:$A$82</c:f>
              <c:numCache>
                <c:formatCode>0</c:formatCode>
                <c:ptCount val="48"/>
                <c:pt idx="0">
                  <c:v>2022</c:v>
                </c:pt>
                <c:pt idx="1">
                  <c:v>2022</c:v>
                </c:pt>
                <c:pt idx="2">
                  <c:v>2022</c:v>
                </c:pt>
                <c:pt idx="3">
                  <c:v>2022</c:v>
                </c:pt>
                <c:pt idx="4">
                  <c:v>2022</c:v>
                </c:pt>
                <c:pt idx="5">
                  <c:v>2022</c:v>
                </c:pt>
                <c:pt idx="6">
                  <c:v>2022</c:v>
                </c:pt>
                <c:pt idx="7">
                  <c:v>2022</c:v>
                </c:pt>
                <c:pt idx="8">
                  <c:v>2022</c:v>
                </c:pt>
                <c:pt idx="9">
                  <c:v>2022</c:v>
                </c:pt>
                <c:pt idx="10">
                  <c:v>2022</c:v>
                </c:pt>
                <c:pt idx="11">
                  <c:v>2022</c:v>
                </c:pt>
                <c:pt idx="12">
                  <c:v>2023</c:v>
                </c:pt>
                <c:pt idx="13">
                  <c:v>2023</c:v>
                </c:pt>
                <c:pt idx="14">
                  <c:v>2023</c:v>
                </c:pt>
                <c:pt idx="15">
                  <c:v>2023</c:v>
                </c:pt>
                <c:pt idx="16">
                  <c:v>2023</c:v>
                </c:pt>
                <c:pt idx="17">
                  <c:v>2023</c:v>
                </c:pt>
                <c:pt idx="18">
                  <c:v>2023</c:v>
                </c:pt>
                <c:pt idx="19">
                  <c:v>2023</c:v>
                </c:pt>
                <c:pt idx="20">
                  <c:v>2023</c:v>
                </c:pt>
                <c:pt idx="21">
                  <c:v>2023</c:v>
                </c:pt>
                <c:pt idx="22">
                  <c:v>2023</c:v>
                </c:pt>
                <c:pt idx="23">
                  <c:v>2023</c:v>
                </c:pt>
                <c:pt idx="24">
                  <c:v>2024</c:v>
                </c:pt>
                <c:pt idx="25">
                  <c:v>2024</c:v>
                </c:pt>
                <c:pt idx="26">
                  <c:v>2024</c:v>
                </c:pt>
                <c:pt idx="27">
                  <c:v>2024</c:v>
                </c:pt>
                <c:pt idx="28">
                  <c:v>2024</c:v>
                </c:pt>
                <c:pt idx="29">
                  <c:v>2024</c:v>
                </c:pt>
                <c:pt idx="30">
                  <c:v>2024</c:v>
                </c:pt>
                <c:pt idx="31">
                  <c:v>2024</c:v>
                </c:pt>
                <c:pt idx="32">
                  <c:v>2024</c:v>
                </c:pt>
                <c:pt idx="33">
                  <c:v>2024</c:v>
                </c:pt>
                <c:pt idx="34">
                  <c:v>2024</c:v>
                </c:pt>
                <c:pt idx="35">
                  <c:v>2024</c:v>
                </c:pt>
                <c:pt idx="36">
                  <c:v>2025</c:v>
                </c:pt>
                <c:pt idx="37">
                  <c:v>2025</c:v>
                </c:pt>
                <c:pt idx="38">
                  <c:v>2025</c:v>
                </c:pt>
                <c:pt idx="39">
                  <c:v>2025</c:v>
                </c:pt>
                <c:pt idx="40">
                  <c:v>2025</c:v>
                </c:pt>
                <c:pt idx="41">
                  <c:v>2025</c:v>
                </c:pt>
                <c:pt idx="42">
                  <c:v>2025</c:v>
                </c:pt>
                <c:pt idx="43">
                  <c:v>2025</c:v>
                </c:pt>
                <c:pt idx="44">
                  <c:v>2025</c:v>
                </c:pt>
                <c:pt idx="45">
                  <c:v>2025</c:v>
                </c:pt>
                <c:pt idx="46">
                  <c:v>2025</c:v>
                </c:pt>
                <c:pt idx="47">
                  <c:v>2025</c:v>
                </c:pt>
              </c:numCache>
            </c:numRef>
          </c:cat>
          <c:val>
            <c:numRef>
              <c:f>'5'!$C$35:$C$82</c:f>
              <c:numCache>
                <c:formatCode>0.00</c:formatCode>
                <c:ptCount val="48"/>
                <c:pt idx="0">
                  <c:v>11.479767000000001</c:v>
                </c:pt>
                <c:pt idx="1">
                  <c:v>11.257889</c:v>
                </c:pt>
                <c:pt idx="2">
                  <c:v>11.806029000000001</c:v>
                </c:pt>
                <c:pt idx="3">
                  <c:v>11.769842000000001</c:v>
                </c:pt>
                <c:pt idx="4">
                  <c:v>11.734401999999999</c:v>
                </c:pt>
                <c:pt idx="5">
                  <c:v>11.800309</c:v>
                </c:pt>
                <c:pt idx="6">
                  <c:v>11.834305000000001</c:v>
                </c:pt>
                <c:pt idx="7">
                  <c:v>11.985232</c:v>
                </c:pt>
                <c:pt idx="8">
                  <c:v>12.325189999999999</c:v>
                </c:pt>
                <c:pt idx="9">
                  <c:v>12.377552</c:v>
                </c:pt>
                <c:pt idx="10">
                  <c:v>12.376018</c:v>
                </c:pt>
                <c:pt idx="11">
                  <c:v>12.138051000000001</c:v>
                </c:pt>
                <c:pt idx="12">
                  <c:v>12.568448</c:v>
                </c:pt>
                <c:pt idx="13">
                  <c:v>12.532403</c:v>
                </c:pt>
                <c:pt idx="14">
                  <c:v>12.770144</c:v>
                </c:pt>
                <c:pt idx="15">
                  <c:v>12.649998</c:v>
                </c:pt>
                <c:pt idx="16">
                  <c:v>12.693955000000001</c:v>
                </c:pt>
                <c:pt idx="17">
                  <c:v>12.894467000000001</c:v>
                </c:pt>
                <c:pt idx="18">
                  <c:v>12.925407999999999</c:v>
                </c:pt>
                <c:pt idx="19">
                  <c:v>13.041109000000001</c:v>
                </c:pt>
                <c:pt idx="20">
                  <c:v>13.246560000000001</c:v>
                </c:pt>
                <c:pt idx="21">
                  <c:v>13.218734</c:v>
                </c:pt>
                <c:pt idx="22">
                  <c:v>13.295252</c:v>
                </c:pt>
                <c:pt idx="23">
                  <c:v>13.264092</c:v>
                </c:pt>
                <c:pt idx="24">
                  <c:v>12.576105999999999</c:v>
                </c:pt>
                <c:pt idx="25">
                  <c:v>13.154142</c:v>
                </c:pt>
                <c:pt idx="26">
                  <c:v>13.153540867</c:v>
                </c:pt>
                <c:pt idx="27">
                  <c:v>13.129997341999999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6C8-49AA-B8DB-70717A3181F4}"/>
            </c:ext>
          </c:extLst>
        </c:ser>
        <c:ser>
          <c:idx val="2"/>
          <c:order val="1"/>
          <c:tx>
            <c:v>monthly forecast</c:v>
          </c:tx>
          <c:spPr>
            <a:ln w="28575" cap="rnd">
              <a:solidFill>
                <a:schemeClr val="accent1">
                  <a:lumMod val="40000"/>
                  <a:lumOff val="6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'5'!$A$35:$A$82</c:f>
              <c:numCache>
                <c:formatCode>0</c:formatCode>
                <c:ptCount val="48"/>
                <c:pt idx="0">
                  <c:v>2022</c:v>
                </c:pt>
                <c:pt idx="1">
                  <c:v>2022</c:v>
                </c:pt>
                <c:pt idx="2">
                  <c:v>2022</c:v>
                </c:pt>
                <c:pt idx="3">
                  <c:v>2022</c:v>
                </c:pt>
                <c:pt idx="4">
                  <c:v>2022</c:v>
                </c:pt>
                <c:pt idx="5">
                  <c:v>2022</c:v>
                </c:pt>
                <c:pt idx="6">
                  <c:v>2022</c:v>
                </c:pt>
                <c:pt idx="7">
                  <c:v>2022</c:v>
                </c:pt>
                <c:pt idx="8">
                  <c:v>2022</c:v>
                </c:pt>
                <c:pt idx="9">
                  <c:v>2022</c:v>
                </c:pt>
                <c:pt idx="10">
                  <c:v>2022</c:v>
                </c:pt>
                <c:pt idx="11">
                  <c:v>2022</c:v>
                </c:pt>
                <c:pt idx="12">
                  <c:v>2023</c:v>
                </c:pt>
                <c:pt idx="13">
                  <c:v>2023</c:v>
                </c:pt>
                <c:pt idx="14">
                  <c:v>2023</c:v>
                </c:pt>
                <c:pt idx="15">
                  <c:v>2023</c:v>
                </c:pt>
                <c:pt idx="16">
                  <c:v>2023</c:v>
                </c:pt>
                <c:pt idx="17">
                  <c:v>2023</c:v>
                </c:pt>
                <c:pt idx="18">
                  <c:v>2023</c:v>
                </c:pt>
                <c:pt idx="19">
                  <c:v>2023</c:v>
                </c:pt>
                <c:pt idx="20">
                  <c:v>2023</c:v>
                </c:pt>
                <c:pt idx="21">
                  <c:v>2023</c:v>
                </c:pt>
                <c:pt idx="22">
                  <c:v>2023</c:v>
                </c:pt>
                <c:pt idx="23">
                  <c:v>2023</c:v>
                </c:pt>
                <c:pt idx="24">
                  <c:v>2024</c:v>
                </c:pt>
                <c:pt idx="25">
                  <c:v>2024</c:v>
                </c:pt>
                <c:pt idx="26">
                  <c:v>2024</c:v>
                </c:pt>
                <c:pt idx="27">
                  <c:v>2024</c:v>
                </c:pt>
                <c:pt idx="28">
                  <c:v>2024</c:v>
                </c:pt>
                <c:pt idx="29">
                  <c:v>2024</c:v>
                </c:pt>
                <c:pt idx="30">
                  <c:v>2024</c:v>
                </c:pt>
                <c:pt idx="31">
                  <c:v>2024</c:v>
                </c:pt>
                <c:pt idx="32">
                  <c:v>2024</c:v>
                </c:pt>
                <c:pt idx="33">
                  <c:v>2024</c:v>
                </c:pt>
                <c:pt idx="34">
                  <c:v>2024</c:v>
                </c:pt>
                <c:pt idx="35">
                  <c:v>2024</c:v>
                </c:pt>
                <c:pt idx="36">
                  <c:v>2025</c:v>
                </c:pt>
                <c:pt idx="37">
                  <c:v>2025</c:v>
                </c:pt>
                <c:pt idx="38">
                  <c:v>2025</c:v>
                </c:pt>
                <c:pt idx="39">
                  <c:v>2025</c:v>
                </c:pt>
                <c:pt idx="40">
                  <c:v>2025</c:v>
                </c:pt>
                <c:pt idx="41">
                  <c:v>2025</c:v>
                </c:pt>
                <c:pt idx="42">
                  <c:v>2025</c:v>
                </c:pt>
                <c:pt idx="43">
                  <c:v>2025</c:v>
                </c:pt>
                <c:pt idx="44">
                  <c:v>2025</c:v>
                </c:pt>
                <c:pt idx="45">
                  <c:v>2025</c:v>
                </c:pt>
                <c:pt idx="46">
                  <c:v>2025</c:v>
                </c:pt>
                <c:pt idx="47">
                  <c:v>2025</c:v>
                </c:pt>
              </c:numCache>
            </c:numRef>
          </c:cat>
          <c:val>
            <c:numRef>
              <c:f>'5'!$D$35:$D$82</c:f>
              <c:numCache>
                <c:formatCode>0.00</c:formatCode>
                <c:ptCount val="48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13.129997341999999</c:v>
                </c:pt>
                <c:pt idx="28">
                  <c:v>13.09146</c:v>
                </c:pt>
                <c:pt idx="29">
                  <c:v>13.072609999999999</c:v>
                </c:pt>
                <c:pt idx="30">
                  <c:v>13.160600000000001</c:v>
                </c:pt>
                <c:pt idx="31">
                  <c:v>13.28065</c:v>
                </c:pt>
                <c:pt idx="32">
                  <c:v>13.314690000000001</c:v>
                </c:pt>
                <c:pt idx="33">
                  <c:v>13.399520000000001</c:v>
                </c:pt>
                <c:pt idx="34">
                  <c:v>13.53359</c:v>
                </c:pt>
                <c:pt idx="35">
                  <c:v>13.57856</c:v>
                </c:pt>
                <c:pt idx="36">
                  <c:v>13.608000000000001</c:v>
                </c:pt>
                <c:pt idx="37">
                  <c:v>13.37724</c:v>
                </c:pt>
                <c:pt idx="38">
                  <c:v>13.65499</c:v>
                </c:pt>
                <c:pt idx="39">
                  <c:v>13.68693</c:v>
                </c:pt>
                <c:pt idx="40">
                  <c:v>13.741289999999999</c:v>
                </c:pt>
                <c:pt idx="41">
                  <c:v>13.75127</c:v>
                </c:pt>
                <c:pt idx="42">
                  <c:v>13.771660000000001</c:v>
                </c:pt>
                <c:pt idx="43">
                  <c:v>13.76665</c:v>
                </c:pt>
                <c:pt idx="44">
                  <c:v>13.73067</c:v>
                </c:pt>
                <c:pt idx="45">
                  <c:v>13.79463</c:v>
                </c:pt>
                <c:pt idx="46">
                  <c:v>13.89265</c:v>
                </c:pt>
                <c:pt idx="47">
                  <c:v>13.909050000000001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6C8-49AA-B8DB-70717A3181F4}"/>
            </c:ext>
          </c:extLst>
        </c:ser>
        <c:ser>
          <c:idx val="1"/>
          <c:order val="2"/>
          <c:tx>
            <c:strRef>
              <c:f>'5'!$E$34</c:f>
              <c:strCache>
                <c:ptCount val="1"/>
                <c:pt idx="0">
                  <c:v>annual average</c:v>
                </c:pt>
              </c:strCache>
            </c:strRef>
          </c:tx>
          <c:spPr>
            <a:ln w="24003" cap="rnd">
              <a:solidFill>
                <a:schemeClr val="tx1">
                  <a:alpha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'5'!$A$35:$A$82</c:f>
              <c:numCache>
                <c:formatCode>0</c:formatCode>
                <c:ptCount val="48"/>
                <c:pt idx="0">
                  <c:v>2022</c:v>
                </c:pt>
                <c:pt idx="1">
                  <c:v>2022</c:v>
                </c:pt>
                <c:pt idx="2">
                  <c:v>2022</c:v>
                </c:pt>
                <c:pt idx="3">
                  <c:v>2022</c:v>
                </c:pt>
                <c:pt idx="4">
                  <c:v>2022</c:v>
                </c:pt>
                <c:pt idx="5">
                  <c:v>2022</c:v>
                </c:pt>
                <c:pt idx="6">
                  <c:v>2022</c:v>
                </c:pt>
                <c:pt idx="7">
                  <c:v>2022</c:v>
                </c:pt>
                <c:pt idx="8">
                  <c:v>2022</c:v>
                </c:pt>
                <c:pt idx="9">
                  <c:v>2022</c:v>
                </c:pt>
                <c:pt idx="10">
                  <c:v>2022</c:v>
                </c:pt>
                <c:pt idx="11">
                  <c:v>2022</c:v>
                </c:pt>
                <c:pt idx="12">
                  <c:v>2023</c:v>
                </c:pt>
                <c:pt idx="13">
                  <c:v>2023</c:v>
                </c:pt>
                <c:pt idx="14">
                  <c:v>2023</c:v>
                </c:pt>
                <c:pt idx="15">
                  <c:v>2023</c:v>
                </c:pt>
                <c:pt idx="16">
                  <c:v>2023</c:v>
                </c:pt>
                <c:pt idx="17">
                  <c:v>2023</c:v>
                </c:pt>
                <c:pt idx="18">
                  <c:v>2023</c:v>
                </c:pt>
                <c:pt idx="19">
                  <c:v>2023</c:v>
                </c:pt>
                <c:pt idx="20">
                  <c:v>2023</c:v>
                </c:pt>
                <c:pt idx="21">
                  <c:v>2023</c:v>
                </c:pt>
                <c:pt idx="22">
                  <c:v>2023</c:v>
                </c:pt>
                <c:pt idx="23">
                  <c:v>2023</c:v>
                </c:pt>
                <c:pt idx="24">
                  <c:v>2024</c:v>
                </c:pt>
                <c:pt idx="25">
                  <c:v>2024</c:v>
                </c:pt>
                <c:pt idx="26">
                  <c:v>2024</c:v>
                </c:pt>
                <c:pt idx="27">
                  <c:v>2024</c:v>
                </c:pt>
                <c:pt idx="28">
                  <c:v>2024</c:v>
                </c:pt>
                <c:pt idx="29">
                  <c:v>2024</c:v>
                </c:pt>
                <c:pt idx="30">
                  <c:v>2024</c:v>
                </c:pt>
                <c:pt idx="31">
                  <c:v>2024</c:v>
                </c:pt>
                <c:pt idx="32">
                  <c:v>2024</c:v>
                </c:pt>
                <c:pt idx="33">
                  <c:v>2024</c:v>
                </c:pt>
                <c:pt idx="34">
                  <c:v>2024</c:v>
                </c:pt>
                <c:pt idx="35">
                  <c:v>2024</c:v>
                </c:pt>
                <c:pt idx="36">
                  <c:v>2025</c:v>
                </c:pt>
                <c:pt idx="37">
                  <c:v>2025</c:v>
                </c:pt>
                <c:pt idx="38">
                  <c:v>2025</c:v>
                </c:pt>
                <c:pt idx="39">
                  <c:v>2025</c:v>
                </c:pt>
                <c:pt idx="40">
                  <c:v>2025</c:v>
                </c:pt>
                <c:pt idx="41">
                  <c:v>2025</c:v>
                </c:pt>
                <c:pt idx="42">
                  <c:v>2025</c:v>
                </c:pt>
                <c:pt idx="43">
                  <c:v>2025</c:v>
                </c:pt>
                <c:pt idx="44">
                  <c:v>2025</c:v>
                </c:pt>
                <c:pt idx="45">
                  <c:v>2025</c:v>
                </c:pt>
                <c:pt idx="46">
                  <c:v>2025</c:v>
                </c:pt>
                <c:pt idx="47">
                  <c:v>2025</c:v>
                </c:pt>
              </c:numCache>
            </c:numRef>
          </c:cat>
          <c:val>
            <c:numRef>
              <c:f>'5'!$E$35:$E$82</c:f>
              <c:numCache>
                <c:formatCode>0.00</c:formatCode>
                <c:ptCount val="48"/>
                <c:pt idx="1">
                  <c:v>11.907048833333333</c:v>
                </c:pt>
                <c:pt idx="2">
                  <c:v>11.907048833333333</c:v>
                </c:pt>
                <c:pt idx="3">
                  <c:v>11.907048833333333</c:v>
                </c:pt>
                <c:pt idx="4">
                  <c:v>11.907048833333333</c:v>
                </c:pt>
                <c:pt idx="5">
                  <c:v>11.907048833333333</c:v>
                </c:pt>
                <c:pt idx="6">
                  <c:v>11.907048833333333</c:v>
                </c:pt>
                <c:pt idx="7">
                  <c:v>11.907048833333333</c:v>
                </c:pt>
                <c:pt idx="8">
                  <c:v>11.907048833333333</c:v>
                </c:pt>
                <c:pt idx="9">
                  <c:v>11.907048833333333</c:v>
                </c:pt>
                <c:pt idx="10">
                  <c:v>11.907048833333333</c:v>
                </c:pt>
                <c:pt idx="13">
                  <c:v>12.925047500000003</c:v>
                </c:pt>
                <c:pt idx="14">
                  <c:v>12.925047500000003</c:v>
                </c:pt>
                <c:pt idx="15">
                  <c:v>12.925047500000003</c:v>
                </c:pt>
                <c:pt idx="16">
                  <c:v>12.925047500000003</c:v>
                </c:pt>
                <c:pt idx="17">
                  <c:v>12.925047500000003</c:v>
                </c:pt>
                <c:pt idx="18">
                  <c:v>12.925047500000003</c:v>
                </c:pt>
                <c:pt idx="19">
                  <c:v>12.925047500000003</c:v>
                </c:pt>
                <c:pt idx="20">
                  <c:v>12.925047500000003</c:v>
                </c:pt>
                <c:pt idx="21">
                  <c:v>12.925047500000003</c:v>
                </c:pt>
                <c:pt idx="22">
                  <c:v>12.925047500000003</c:v>
                </c:pt>
                <c:pt idx="25">
                  <c:v>13.203788850750001</c:v>
                </c:pt>
                <c:pt idx="26">
                  <c:v>13.203788850750001</c:v>
                </c:pt>
                <c:pt idx="27">
                  <c:v>13.203788850750001</c:v>
                </c:pt>
                <c:pt idx="28">
                  <c:v>13.203788850750001</c:v>
                </c:pt>
                <c:pt idx="29">
                  <c:v>13.203788850750001</c:v>
                </c:pt>
                <c:pt idx="30">
                  <c:v>13.203788850750001</c:v>
                </c:pt>
                <c:pt idx="31">
                  <c:v>13.203788850750001</c:v>
                </c:pt>
                <c:pt idx="32">
                  <c:v>13.203788850750001</c:v>
                </c:pt>
                <c:pt idx="33">
                  <c:v>13.203788850750001</c:v>
                </c:pt>
                <c:pt idx="34">
                  <c:v>13.203788850750001</c:v>
                </c:pt>
                <c:pt idx="37">
                  <c:v>13.723752500000003</c:v>
                </c:pt>
                <c:pt idx="38">
                  <c:v>13.723752500000003</c:v>
                </c:pt>
                <c:pt idx="39">
                  <c:v>13.723752500000003</c:v>
                </c:pt>
                <c:pt idx="40">
                  <c:v>13.723752500000003</c:v>
                </c:pt>
                <c:pt idx="41">
                  <c:v>13.723752500000003</c:v>
                </c:pt>
                <c:pt idx="42">
                  <c:v>13.723752500000003</c:v>
                </c:pt>
                <c:pt idx="43">
                  <c:v>13.723752500000003</c:v>
                </c:pt>
                <c:pt idx="44">
                  <c:v>13.723752500000003</c:v>
                </c:pt>
                <c:pt idx="45">
                  <c:v>13.723752500000003</c:v>
                </c:pt>
                <c:pt idx="46">
                  <c:v>13.723752500000003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6C8-49AA-B8DB-70717A3181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982729184"/>
        <c:axId val="-982754208"/>
      </c:lineChart>
      <c:catAx>
        <c:axId val="-98272918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endParaRPr lang="en-US"/>
          </a:p>
        </c:txPr>
        <c:crossAx val="-982754208"/>
        <c:crosses val="autoZero"/>
        <c:auto val="1"/>
        <c:lblAlgn val="ctr"/>
        <c:lblOffset val="100"/>
        <c:tickLblSkip val="12"/>
        <c:tickMarkSkip val="12"/>
        <c:noMultiLvlLbl val="0"/>
      </c:catAx>
      <c:valAx>
        <c:axId val="-982754208"/>
        <c:scaling>
          <c:orientation val="minMax"/>
          <c:max val="14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endParaRPr lang="en-US"/>
          </a:p>
        </c:txPr>
        <c:crossAx val="-982729184"/>
        <c:crosses val="autoZero"/>
        <c:crossBetween val="midCat"/>
        <c:majorUnit val="2"/>
        <c:minorUnit val="0.5"/>
      </c:valAx>
      <c:spPr>
        <a:noFill/>
        <a:ln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15423523294420505"/>
          <c:y val="0.40096436197959912"/>
          <c:w val="0.521829250510353"/>
          <c:h val="0.2053190906054820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solidFill>
            <a:schemeClr val="tx1"/>
          </a:solidFill>
          <a:latin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withinLinearReversed" id="21">
  <a:schemeClr val="accent1"/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www.eia.gov/" TargetMode="External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chart" Target="../charts/chart7.xml"/><Relationship Id="rId1" Type="http://schemas.openxmlformats.org/officeDocument/2006/relationships/chart" Target="../charts/chart6.xml"/></Relationships>
</file>

<file path=xl/drawings/_rels/drawing102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chart" Target="../charts/chart9.xml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chart" Target="../charts/chart12.xml"/><Relationship Id="rId1" Type="http://schemas.openxmlformats.org/officeDocument/2006/relationships/chart" Target="../charts/chart11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chart" Target="../charts/chart1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chart" Target="../charts/chart17.xml"/><Relationship Id="rId1" Type="http://schemas.openxmlformats.org/officeDocument/2006/relationships/chart" Target="../charts/chart16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chart" Target="../charts/chart19.xml"/><Relationship Id="rId1" Type="http://schemas.openxmlformats.org/officeDocument/2006/relationships/chart" Target="../charts/chart18.xml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chart" Target="../charts/chart21.xml"/><Relationship Id="rId1" Type="http://schemas.openxmlformats.org/officeDocument/2006/relationships/chart" Target="../charts/chart20.xml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chart" Target="../charts/chart23.xml"/><Relationship Id="rId1" Type="http://schemas.openxmlformats.org/officeDocument/2006/relationships/chart" Target="../charts/chart22.xml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chart" Target="../charts/chart25.xml"/><Relationship Id="rId1" Type="http://schemas.openxmlformats.org/officeDocument/2006/relationships/chart" Target="../charts/chart24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chart" Target="../charts/chart3.xml"/><Relationship Id="rId1" Type="http://schemas.openxmlformats.org/officeDocument/2006/relationships/chart" Target="../charts/chart2.xml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chart" Target="../charts/chart27.xml"/><Relationship Id="rId1" Type="http://schemas.openxmlformats.org/officeDocument/2006/relationships/chart" Target="../charts/chart26.xml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8.xml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9.xml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0.xml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1.xml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2.xml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4.emf"/><Relationship Id="rId1" Type="http://schemas.openxmlformats.org/officeDocument/2006/relationships/chart" Target="../charts/chart33.xml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4.xml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chart" Target="../charts/chart36.xml"/><Relationship Id="rId1" Type="http://schemas.openxmlformats.org/officeDocument/2006/relationships/chart" Target="../charts/chart35.xml"/></Relationships>
</file>

<file path=xl/drawings/_rels/drawing6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chart" Target="../charts/chart38.xml"/><Relationship Id="rId1" Type="http://schemas.openxmlformats.org/officeDocument/2006/relationships/chart" Target="../charts/chart37.xml"/></Relationships>
</file>

<file path=xl/drawings/_rels/drawing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chart" Target="../charts/chart40.xml"/><Relationship Id="rId1" Type="http://schemas.openxmlformats.org/officeDocument/2006/relationships/chart" Target="../charts/chart39.xml"/></Relationships>
</file>

<file path=xl/drawings/_rels/drawing6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chart" Target="../charts/chart42.xml"/><Relationship Id="rId1" Type="http://schemas.openxmlformats.org/officeDocument/2006/relationships/chart" Target="../charts/chart41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_rels/drawing7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3.xml"/></Relationships>
</file>

<file path=xl/drawings/_rels/drawing7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5.xml"/><Relationship Id="rId1" Type="http://schemas.openxmlformats.org/officeDocument/2006/relationships/chart" Target="../charts/chart44.xml"/></Relationships>
</file>

<file path=xl/drawings/_rels/drawing7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chart" Target="../charts/chart47.xml"/><Relationship Id="rId1" Type="http://schemas.openxmlformats.org/officeDocument/2006/relationships/chart" Target="../charts/chart46.xml"/></Relationships>
</file>

<file path=xl/drawings/_rels/drawing7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chart" Target="../charts/chart49.xml"/><Relationship Id="rId1" Type="http://schemas.openxmlformats.org/officeDocument/2006/relationships/chart" Target="../charts/chart48.xml"/></Relationships>
</file>

<file path=xl/drawings/_rels/drawing8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chart" Target="../charts/chart51.xml"/><Relationship Id="rId1" Type="http://schemas.openxmlformats.org/officeDocument/2006/relationships/chart" Target="../charts/chart50.xml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chart" Target="../charts/chart53.xml"/><Relationship Id="rId1" Type="http://schemas.openxmlformats.org/officeDocument/2006/relationships/chart" Target="../charts/chart52.xml"/></Relationships>
</file>

<file path=xl/drawings/_rels/drawing8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4.xml"/></Relationships>
</file>

<file path=xl/drawings/_rels/drawing8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chart" Target="../charts/chart56.xml"/><Relationship Id="rId1" Type="http://schemas.openxmlformats.org/officeDocument/2006/relationships/chart" Target="../charts/chart55.xml"/></Relationships>
</file>

<file path=xl/drawings/_rels/drawing92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9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7.xml"/></Relationships>
</file>

<file path=xl/drawings/_rels/drawing9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chart" Target="../charts/chart59.xml"/><Relationship Id="rId1" Type="http://schemas.openxmlformats.org/officeDocument/2006/relationships/chart" Target="../charts/chart58.xml"/></Relationships>
</file>

<file path=xl/drawings/_rels/drawing9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chart" Target="../charts/chart61.xml"/><Relationship Id="rId1" Type="http://schemas.openxmlformats.org/officeDocument/2006/relationships/chart" Target="../charts/chart60.xml"/></Relationships>
</file>

<file path=xl/drawings/_rels/drawing9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chart" Target="../charts/chart63.xml"/><Relationship Id="rId1" Type="http://schemas.openxmlformats.org/officeDocument/2006/relationships/chart" Target="../charts/chart6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105647</xdr:colOff>
      <xdr:row>0</xdr:row>
      <xdr:rowOff>47625</xdr:rowOff>
    </xdr:from>
    <xdr:to>
      <xdr:col>0</xdr:col>
      <xdr:colOff>675402</xdr:colOff>
      <xdr:row>1</xdr:row>
      <xdr:rowOff>219075</xdr:rowOff>
    </xdr:to>
    <xdr:pic>
      <xdr:nvPicPr>
        <xdr:cNvPr id="3" name="Picture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5647" y="47625"/>
          <a:ext cx="569755" cy="450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438094</xdr:colOff>
      <xdr:row>3</xdr:row>
      <xdr:rowOff>146050</xdr:rowOff>
    </xdr:from>
    <xdr:to>
      <xdr:col>9</xdr:col>
      <xdr:colOff>13493</xdr:colOff>
      <xdr:row>23</xdr:row>
      <xdr:rowOff>107950</xdr:rowOff>
    </xdr:to>
    <xdr:grpSp>
      <xdr:nvGrpSpPr>
        <xdr:cNvPr id="9" name="Group 1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GrpSpPr/>
      </xdr:nvGrpSpPr>
      <xdr:grpSpPr>
        <a:xfrm>
          <a:off x="438094" y="669925"/>
          <a:ext cx="5642824" cy="3200400"/>
          <a:chOff x="571222" y="676275"/>
          <a:chExt cx="5522396" cy="3200400"/>
        </a:xfrm>
      </xdr:grpSpPr>
      <xdr:graphicFrame macro="">
        <xdr:nvGraphicFramePr>
          <xdr:cNvPr id="2" name="Chart 2">
            <a:extLst>
              <a:ext uri="{FF2B5EF4-FFF2-40B4-BE49-F238E27FC236}">
                <a16:creationId xmlns:a16="http://schemas.microsoft.com/office/drawing/2014/main" id="{00000000-0008-0000-0500-000002000000}"/>
              </a:ext>
            </a:extLst>
          </xdr:cNvPr>
          <xdr:cNvGraphicFramePr>
            <a:graphicFrameLocks/>
          </xdr:cNvGraphicFramePr>
        </xdr:nvGraphicFramePr>
        <xdr:xfrm>
          <a:off x="3350418" y="676275"/>
          <a:ext cx="2743200" cy="32004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graphicFrame macro="">
        <xdr:nvGraphicFramePr>
          <xdr:cNvPr id="3" name="Chart 1">
            <a:extLst>
              <a:ext uri="{FF2B5EF4-FFF2-40B4-BE49-F238E27FC236}">
                <a16:creationId xmlns:a16="http://schemas.microsoft.com/office/drawing/2014/main" id="{00000000-0008-0000-0500-000003000000}"/>
              </a:ext>
            </a:extLst>
          </xdr:cNvPr>
          <xdr:cNvGraphicFramePr>
            <a:graphicFrameLocks/>
          </xdr:cNvGraphicFramePr>
        </xdr:nvGraphicFramePr>
        <xdr:xfrm>
          <a:off x="609600" y="676275"/>
          <a:ext cx="2743200" cy="32004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$B$46">
        <xdr:nvSpPr>
          <xdr:cNvPr id="6" name="TextBox 1">
            <a:extLst>
              <a:ext uri="{FF2B5EF4-FFF2-40B4-BE49-F238E27FC236}">
                <a16:creationId xmlns:a16="http://schemas.microsoft.com/office/drawing/2014/main" id="{00000000-0008-0000-0500-000006000000}"/>
              </a:ext>
            </a:extLst>
          </xdr:cNvPr>
          <xdr:cNvSpPr txBox="1"/>
        </xdr:nvSpPr>
        <xdr:spPr>
          <a:xfrm>
            <a:off x="571222" y="3666027"/>
            <a:ext cx="5230991" cy="188423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Ins="9144" rtlCol="0" anchor="t">
            <a:noAutofit/>
          </a:bodyPr>
          <a:lstStyle/>
          <a:p>
            <a:fld id="{8FBC296C-997A-49DF-BDFB-A385FBD04365}" type="TxLink">
              <a:rPr lang="en-US" sz="900" b="0" i="0" u="none" strike="noStrike">
                <a:solidFill>
                  <a:srgbClr val="000000"/>
                </a:solidFill>
                <a:latin typeface="Arial"/>
                <a:cs typeface="Arial"/>
              </a:rPr>
              <a:pPr/>
              <a:t>Data source: U.S. Energy Information Administration, Short-Term Energy Outlook, May 2024</a:t>
            </a:fld>
            <a:endParaRPr lang="en-US" sz="1100"/>
          </a:p>
        </xdr:txBody>
      </xdr:sp>
      <xdr:pic>
        <xdr:nvPicPr>
          <xdr:cNvPr id="7" name="Picture 1">
            <a:extLst>
              <a:ext uri="{FF2B5EF4-FFF2-40B4-BE49-F238E27FC236}">
                <a16:creationId xmlns:a16="http://schemas.microsoft.com/office/drawing/2014/main" id="{00000000-0008-0000-0500-000007000000}"/>
              </a:ext>
            </a:extLst>
          </xdr:cNvPr>
          <xdr:cNvPicPr preferRelativeResize="0"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726510" y="3571880"/>
            <a:ext cx="343951" cy="290756"/>
          </a:xfrm>
          <a:prstGeom prst="rect">
            <a:avLst/>
          </a:prstGeom>
        </xdr:spPr>
      </xdr:pic>
    </xdr:grpSp>
    <xdr:clientData/>
  </xdr:twoCellAnchor>
</xdr:wsDr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0.16551</cdr:x>
      <cdr:y>0.17998</cdr:y>
    </cdr:from>
    <cdr:to>
      <cdr:x>0.4051</cdr:x>
      <cdr:y>0.37343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459293" y="566290"/>
          <a:ext cx="664851" cy="6086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lIns="9144" tIns="18288" rIns="9144" bIns="18288" rtlCol="0"/>
        <a:lstStyle xmlns:a="http://schemas.openxmlformats.org/drawingml/2006/main"/>
        <a:p xmlns:a="http://schemas.openxmlformats.org/drawingml/2006/main">
          <a:r>
            <a:rPr lang="en-US" sz="900" b="1">
              <a:solidFill>
                <a:schemeClr val="accent1"/>
              </a:solidFill>
              <a:latin typeface="Arial" panose="020B0604020202020204" pitchFamily="34" charset="0"/>
              <a:cs typeface="Arial" panose="020B0604020202020204" pitchFamily="34" charset="0"/>
            </a:rPr>
            <a:t>natural gas</a:t>
          </a:r>
        </a:p>
        <a:p xmlns:a="http://schemas.openxmlformats.org/drawingml/2006/main">
          <a:r>
            <a:rPr lang="en-US" sz="900" b="1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petroleum</a:t>
          </a:r>
        </a:p>
        <a:p xmlns:a="http://schemas.openxmlformats.org/drawingml/2006/main">
          <a:r>
            <a:rPr lang="en-US" sz="900" b="1">
              <a:solidFill>
                <a:schemeClr val="tx1">
                  <a:lumMod val="50000"/>
                  <a:lumOff val="5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coal</a:t>
          </a:r>
        </a:p>
        <a:p xmlns:a="http://schemas.openxmlformats.org/drawingml/2006/main"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900" b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net change</a:t>
          </a:r>
          <a:endParaRPr lang="en-US" sz="900" b="1">
            <a:solidFill>
              <a:schemeClr val="tx1"/>
            </a:solidFill>
            <a:effectLst/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en-US" sz="900" b="1">
            <a:solidFill>
              <a:schemeClr val="tx1">
                <a:lumMod val="65000"/>
                <a:lumOff val="35000"/>
              </a:schemeClr>
            </a:solidFill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01.xml><?xml version="1.0" encoding="utf-8"?>
<c:userShapes xmlns:c="http://schemas.openxmlformats.org/drawingml/2006/chart">
  <cdr:relSizeAnchor xmlns:cdr="http://schemas.openxmlformats.org/drawingml/2006/chartDrawing">
    <cdr:from>
      <cdr:x>0.12785</cdr:x>
      <cdr:y>0.1776</cdr:y>
    </cdr:from>
    <cdr:to>
      <cdr:x>0.55492</cdr:x>
      <cdr:y>0.80727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354764" y="558804"/>
          <a:ext cx="1185125" cy="1981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900" b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total energy</a:t>
          </a:r>
        </a:p>
        <a:p xmlns:a="http://schemas.openxmlformats.org/drawingml/2006/main">
          <a:endParaRPr lang="en-US" sz="900" b="1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 xmlns:a="http://schemas.openxmlformats.org/drawingml/2006/main">
          <a:endParaRPr lang="en-US" sz="900" b="1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 xmlns:a="http://schemas.openxmlformats.org/drawingml/2006/main">
          <a:endParaRPr lang="en-US" sz="900" b="1">
            <a:solidFill>
              <a:schemeClr val="accent4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 xmlns:a="http://schemas.openxmlformats.org/drawingml/2006/main">
          <a:endParaRPr lang="en-US" sz="900" b="1">
            <a:solidFill>
              <a:schemeClr val="accent4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 xmlns:a="http://schemas.openxmlformats.org/drawingml/2006/main">
          <a:endParaRPr lang="en-US" sz="900" b="1">
            <a:solidFill>
              <a:schemeClr val="accent4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 xmlns:a="http://schemas.openxmlformats.org/drawingml/2006/main">
          <a:endParaRPr lang="en-US" sz="900">
            <a:solidFill>
              <a:schemeClr val="accent4"/>
            </a:solidFill>
            <a:effectLst/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r>
            <a:rPr lang="en-US" sz="900" b="1">
              <a:solidFill>
                <a:schemeClr val="accent2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petroleum</a:t>
          </a:r>
        </a:p>
        <a:p xmlns:a="http://schemas.openxmlformats.org/drawingml/2006/main">
          <a:endParaRPr lang="en-US" sz="900">
            <a:solidFill>
              <a:schemeClr val="accent2"/>
            </a:solidFill>
            <a:effectLst/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en-US" sz="900">
            <a:solidFill>
              <a:schemeClr val="accent2"/>
            </a:solidFill>
            <a:effectLst/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en-US" sz="900">
            <a:solidFill>
              <a:schemeClr val="accent2"/>
            </a:solidFill>
            <a:effectLst/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r>
            <a:rPr lang="en-US" sz="900" b="1">
              <a:solidFill>
                <a:schemeClr val="accent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natural gas</a:t>
          </a:r>
        </a:p>
        <a:p xmlns:a="http://schemas.openxmlformats.org/drawingml/2006/main">
          <a:endParaRPr lang="en-US" sz="900">
            <a:solidFill>
              <a:schemeClr val="accent1"/>
            </a:solidFill>
            <a:effectLst/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r>
            <a:rPr lang="en-US" sz="900" b="1">
              <a:solidFill>
                <a:schemeClr val="tx1">
                  <a:lumMod val="50000"/>
                  <a:lumOff val="50000"/>
                </a:schemeClr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coal</a:t>
          </a:r>
          <a:endParaRPr lang="en-US" sz="900">
            <a:solidFill>
              <a:schemeClr val="tx1">
                <a:lumMod val="50000"/>
                <a:lumOff val="50000"/>
              </a:schemeClr>
            </a:solidFill>
            <a:effectLst/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</cdr:x>
      <cdr:y>0</cdr:y>
    </cdr:from>
    <cdr:to>
      <cdr:x>0.9375</cdr:x>
      <cdr:y>0.14583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0" y="0"/>
          <a:ext cx="2601516" cy="45884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rtl="0"/>
          <a:r>
            <a:rPr lang="en-US" sz="10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U.S. annual CO2 emissions by source</a:t>
          </a:r>
          <a:endParaRPr lang="en-US" sz="10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pPr rtl="0"/>
          <a:r>
            <a:rPr lang="en-US" sz="10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million metric tons</a:t>
          </a:r>
          <a:endParaRPr lang="en-US" sz="10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en-US" sz="1100"/>
        </a:p>
      </cdr:txBody>
    </cdr:sp>
  </cdr:relSizeAnchor>
</c:userShapes>
</file>

<file path=xl/drawings/drawing10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114300</xdr:colOff>
      <xdr:row>4</xdr:row>
      <xdr:rowOff>96391</xdr:rowOff>
    </xdr:from>
    <xdr:to>
      <xdr:col>17</xdr:col>
      <xdr:colOff>419100</xdr:colOff>
      <xdr:row>46</xdr:row>
      <xdr:rowOff>138974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2A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2086" y="785820"/>
          <a:ext cx="10029371" cy="6900583"/>
        </a:xfrm>
        <a:prstGeom prst="rect">
          <a:avLst/>
        </a:prstGeom>
      </xdr:spPr>
    </xdr:pic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0.01302</cdr:x>
      <cdr:y>0</cdr:y>
    </cdr:from>
    <cdr:to>
      <cdr:x>0.68663</cdr:x>
      <cdr:y>0.125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35710" y="0"/>
          <a:ext cx="1847847" cy="4000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rtl="0" eaLnBrk="0" fontAlgn="base" hangingPunct="0"/>
          <a:r>
            <a:rPr lang="en-US" sz="10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Components of annual change </a:t>
          </a:r>
        </a:p>
        <a:p xmlns:a="http://schemas.openxmlformats.org/drawingml/2006/main">
          <a:pPr rtl="0" eaLnBrk="0" fontAlgn="base" hangingPunct="0"/>
          <a:r>
            <a:rPr lang="en-US" sz="100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million barrels per day</a:t>
          </a:r>
          <a:endParaRPr lang="en-US" sz="10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0.70961</cdr:x>
      <cdr:y>0.74213</cdr:y>
    </cdr:from>
    <cdr:to>
      <cdr:x>0.92361</cdr:x>
      <cdr:y>0.82844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1935323" y="2375125"/>
          <a:ext cx="583646" cy="2762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900">
              <a:latin typeface="Arial" panose="020B0604020202020204" pitchFamily="34" charset="0"/>
              <a:cs typeface="Arial" panose="020B0604020202020204" pitchFamily="34" charset="0"/>
            </a:rPr>
            <a:t>forecast</a:t>
          </a:r>
        </a:p>
      </cdr:txBody>
    </cdr:sp>
  </cdr:relSizeAnchor>
  <cdr:relSizeAnchor xmlns:cdr="http://schemas.openxmlformats.org/drawingml/2006/chartDrawing">
    <cdr:from>
      <cdr:x>0.57789</cdr:x>
      <cdr:y>0.07533</cdr:y>
    </cdr:from>
    <cdr:to>
      <cdr:x>0.925</cdr:x>
      <cdr:y>0.44444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1662687" y="236780"/>
          <a:ext cx="998687" cy="11602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lIns="0" tIns="27432" rIns="0" bIns="27432" rtlCol="0"/>
        <a:lstStyle xmlns:a="http://schemas.openxmlformats.org/drawingml/2006/main"/>
        <a:p xmlns:a="http://schemas.openxmlformats.org/drawingml/2006/main">
          <a:r>
            <a:rPr lang="en-US" sz="900" b="1">
              <a:solidFill>
                <a:schemeClr val="accent3"/>
              </a:solidFill>
              <a:latin typeface="Arial" panose="020B0604020202020204" pitchFamily="34" charset="0"/>
              <a:cs typeface="Arial" panose="020B0604020202020204" pitchFamily="34" charset="0"/>
            </a:rPr>
            <a:t>OPEC countries</a:t>
          </a:r>
        </a:p>
        <a:p xmlns:a="http://schemas.openxmlformats.org/drawingml/2006/main"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900" b="1" i="0" u="none">
              <a:solidFill>
                <a:schemeClr val="accent1">
                  <a:lumMod val="60000"/>
                  <a:lumOff val="40000"/>
                </a:schemeClr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non-OPEC</a:t>
          </a:r>
        </a:p>
        <a:p xmlns:a="http://schemas.openxmlformats.org/drawingml/2006/main"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900" b="1">
              <a:solidFill>
                <a:schemeClr val="accent1">
                  <a:lumMod val="50000"/>
                </a:schemeClr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Eurasia</a:t>
          </a:r>
          <a:endParaRPr lang="en-US" sz="900" b="1">
            <a:solidFill>
              <a:schemeClr val="accent1">
                <a:lumMod val="50000"/>
              </a:schemeClr>
            </a:solidFill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r>
            <a:rPr lang="en-US" sz="900" b="1">
              <a:solidFill>
                <a:schemeClr val="accent1"/>
              </a:solidFill>
              <a:latin typeface="Arial" panose="020B0604020202020204" pitchFamily="34" charset="0"/>
              <a:cs typeface="Arial" panose="020B0604020202020204" pitchFamily="34" charset="0"/>
            </a:rPr>
            <a:t>  North America</a:t>
          </a:r>
        </a:p>
        <a:p xmlns:a="http://schemas.openxmlformats.org/drawingml/2006/main">
          <a:r>
            <a:rPr lang="en-US" sz="900" b="1">
              <a:solidFill>
                <a:schemeClr val="accent1">
                  <a:lumMod val="40000"/>
                  <a:lumOff val="6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  Latin America</a:t>
          </a:r>
        </a:p>
        <a:p xmlns:a="http://schemas.openxmlformats.org/drawingml/2006/main">
          <a:r>
            <a:rPr lang="en-US" sz="900" b="1">
              <a:solidFill>
                <a:schemeClr val="bg1">
                  <a:lumMod val="6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  other non-OPEC</a:t>
          </a:r>
        </a:p>
        <a:p xmlns:a="http://schemas.openxmlformats.org/drawingml/2006/main">
          <a:r>
            <a:rPr lang="en-US" sz="90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net change</a:t>
          </a: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0.01215</cdr:x>
      <cdr:y>0</cdr:y>
    </cdr:from>
    <cdr:to>
      <cdr:x>0.95139</cdr:x>
      <cdr:y>0.20238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33338" y="0"/>
          <a:ext cx="2576512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rtl="0"/>
          <a:r>
            <a:rPr lang="en-US" sz="1000" b="1" i="0" baseline="0"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World crude oil and liquid fuels production  </a:t>
          </a:r>
        </a:p>
        <a:p xmlns:a="http://schemas.openxmlformats.org/drawingml/2006/main">
          <a:pPr rtl="0"/>
          <a:r>
            <a:rPr lang="en-US" sz="10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million barrels per day </a:t>
          </a:r>
          <a:endParaRPr lang="en-US" sz="1100"/>
        </a:p>
      </cdr:txBody>
    </cdr:sp>
  </cdr:relSizeAnchor>
  <cdr:relSizeAnchor xmlns:cdr="http://schemas.openxmlformats.org/drawingml/2006/chartDrawing">
    <cdr:from>
      <cdr:x>0.04067</cdr:x>
      <cdr:y>0.72525</cdr:y>
    </cdr:from>
    <cdr:to>
      <cdr:x>0.10906</cdr:x>
      <cdr:y>0.86895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115405" y="2403986"/>
          <a:ext cx="194059" cy="476323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</cdr:spPr>
      <cdr:txBody>
        <a:bodyPr xmlns:a="http://schemas.openxmlformats.org/drawingml/2006/main" vertOverflow="clip" wrap="square" lIns="27432" tIns="9144" rIns="27432" bIns="0" rtlCol="0">
          <a:spAutoFit/>
        </a:bodyPr>
        <a:lstStyle xmlns:a="http://schemas.openxmlformats.org/drawingml/2006/main"/>
        <a:p xmlns:a="http://schemas.openxmlformats.org/drawingml/2006/main">
          <a:r>
            <a:rPr lang="en-US" sz="1000">
              <a:latin typeface="Arial" panose="020B0604020202020204" pitchFamily="34" charset="0"/>
              <a:cs typeface="Arial" panose="020B0604020202020204" pitchFamily="34" charset="0"/>
            </a:rPr>
            <a:t>//</a:t>
          </a:r>
        </a:p>
        <a:p xmlns:a="http://schemas.openxmlformats.org/drawingml/2006/main">
          <a:endParaRPr lang="en-US" sz="1000"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r>
            <a:rPr lang="en-US" sz="1000">
              <a:latin typeface="Arial" panose="020B0604020202020204" pitchFamily="34" charset="0"/>
              <a:cs typeface="Arial" panose="020B0604020202020204" pitchFamily="34" charset="0"/>
            </a:rPr>
            <a:t>0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582659</xdr:colOff>
      <xdr:row>3</xdr:row>
      <xdr:rowOff>76201</xdr:rowOff>
    </xdr:from>
    <xdr:to>
      <xdr:col>8</xdr:col>
      <xdr:colOff>19050</xdr:colOff>
      <xdr:row>20</xdr:row>
      <xdr:rowOff>76200</xdr:rowOff>
    </xdr:to>
    <xdr:grpSp>
      <xdr:nvGrpSpPr>
        <xdr:cNvPr id="8" name="Group 1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GrpSpPr/>
      </xdr:nvGrpSpPr>
      <xdr:grpSpPr>
        <a:xfrm>
          <a:off x="582659" y="657226"/>
          <a:ext cx="5608591" cy="3238499"/>
          <a:chOff x="582746" y="657226"/>
          <a:chExt cx="5518017" cy="3238343"/>
        </a:xfrm>
      </xdr:grpSpPr>
      <xdr:graphicFrame macro="">
        <xdr:nvGraphicFramePr>
          <xdr:cNvPr id="3" name="Chart 2">
            <a:extLst>
              <a:ext uri="{FF2B5EF4-FFF2-40B4-BE49-F238E27FC236}">
                <a16:creationId xmlns:a16="http://schemas.microsoft.com/office/drawing/2014/main" id="{00000000-0008-0000-0600-000003000000}"/>
              </a:ext>
            </a:extLst>
          </xdr:cNvPr>
          <xdr:cNvGraphicFramePr>
            <a:graphicFrameLocks/>
          </xdr:cNvGraphicFramePr>
        </xdr:nvGraphicFramePr>
        <xdr:xfrm>
          <a:off x="3357563" y="657226"/>
          <a:ext cx="2743200" cy="32004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graphicFrame macro="">
        <xdr:nvGraphicFramePr>
          <xdr:cNvPr id="4" name="Chart 1">
            <a:extLst>
              <a:ext uri="{FF2B5EF4-FFF2-40B4-BE49-F238E27FC236}">
                <a16:creationId xmlns:a16="http://schemas.microsoft.com/office/drawing/2014/main" id="{00000000-0008-0000-0600-000004000000}"/>
              </a:ext>
            </a:extLst>
          </xdr:cNvPr>
          <xdr:cNvGraphicFramePr>
            <a:graphicFrameLocks/>
          </xdr:cNvGraphicFramePr>
        </xdr:nvGraphicFramePr>
        <xdr:xfrm>
          <a:off x="628650" y="657253"/>
          <a:ext cx="2743201" cy="32004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$B$30">
        <xdr:nvSpPr>
          <xdr:cNvPr id="6" name="TextBox 1">
            <a:extLst>
              <a:ext uri="{FF2B5EF4-FFF2-40B4-BE49-F238E27FC236}">
                <a16:creationId xmlns:a16="http://schemas.microsoft.com/office/drawing/2014/main" id="{00000000-0008-0000-0600-000006000000}"/>
              </a:ext>
            </a:extLst>
          </xdr:cNvPr>
          <xdr:cNvSpPr txBox="1"/>
        </xdr:nvSpPr>
        <xdr:spPr>
          <a:xfrm>
            <a:off x="582746" y="3671472"/>
            <a:ext cx="5162839" cy="22409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Ins="9144" rtlCol="0" anchor="t">
            <a:noAutofit/>
          </a:bodyPr>
          <a:lstStyle/>
          <a:p>
            <a:fld id="{856C36CA-7021-48B5-9F35-E6F80077ABBC}" type="TxLink">
              <a:rPr lang="en-US" sz="900" b="0" i="0" u="none" strike="noStrike">
                <a:solidFill>
                  <a:srgbClr val="000000"/>
                </a:solidFill>
                <a:latin typeface="Arial"/>
                <a:cs typeface="Arial"/>
              </a:rPr>
              <a:pPr/>
              <a:t>Data source: U.S. Energy Information Administration, Short-Term Energy Outlook, May 2024</a:t>
            </a:fld>
            <a:endParaRPr lang="en-US" sz="1100"/>
          </a:p>
        </xdr:txBody>
      </xdr:sp>
      <xdr:pic>
        <xdr:nvPicPr>
          <xdr:cNvPr id="2" name="Picture 1">
            <a:extLst>
              <a:ext uri="{FF2B5EF4-FFF2-40B4-BE49-F238E27FC236}">
                <a16:creationId xmlns:a16="http://schemas.microsoft.com/office/drawing/2014/main" id="{00000000-0008-0000-0600-000002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725761" y="3552826"/>
            <a:ext cx="340703" cy="290755"/>
          </a:xfrm>
          <a:prstGeom prst="rect">
            <a:avLst/>
          </a:prstGeom>
        </xdr:spPr>
      </xdr:pic>
    </xdr:grpSp>
    <xdr:clientData/>
  </xdr:twoCell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0.00109</cdr:x>
      <cdr:y>0</cdr:y>
    </cdr:from>
    <cdr:to>
      <cdr:x>0.96151</cdr:x>
      <cdr:y>0.125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959" y="0"/>
          <a:ext cx="2614201" cy="4000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rtl="0"/>
          <a:r>
            <a:rPr lang="en-US" sz="10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Components of annual change</a:t>
          </a:r>
        </a:p>
        <a:p xmlns:a="http://schemas.openxmlformats.org/drawingml/2006/main">
          <a:pPr rtl="0"/>
          <a:r>
            <a:rPr lang="en-US" sz="10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million barrels per day </a:t>
          </a:r>
          <a:endParaRPr lang="en-US" sz="1000">
            <a:effectLst/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0.3198</cdr:x>
      <cdr:y>0.67626</cdr:y>
    </cdr:from>
    <cdr:to>
      <cdr:x>0.81512</cdr:x>
      <cdr:y>0.87542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870462" y="2164418"/>
          <a:ext cx="1348229" cy="63742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lIns="27432" tIns="27432" rIns="27432" bIns="27432" rtlCol="0"/>
        <a:lstStyle xmlns:a="http://schemas.openxmlformats.org/drawingml/2006/main"/>
        <a:p xmlns:a="http://schemas.openxmlformats.org/drawingml/2006/main">
          <a:r>
            <a:rPr lang="en-US" sz="900" b="1" baseline="0">
              <a:solidFill>
                <a:schemeClr val="accent4"/>
              </a:solidFill>
              <a:latin typeface="Arial" panose="020B0604020202020204" pitchFamily="34" charset="0"/>
              <a:cs typeface="Arial" panose="020B0604020202020204" pitchFamily="34" charset="0"/>
            </a:rPr>
            <a:t>Federal Gulf  of Mexico (GOM)</a:t>
          </a:r>
        </a:p>
        <a:p xmlns:a="http://schemas.openxmlformats.org/drawingml/2006/main">
          <a:r>
            <a:rPr lang="en-US" sz="900" b="1" baseline="0">
              <a:solidFill>
                <a:schemeClr val="accent1">
                  <a:lumMod val="7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Lower 48 excluding GOM</a:t>
          </a:r>
        </a:p>
        <a:p xmlns:a="http://schemas.openxmlformats.org/drawingml/2006/main">
          <a:r>
            <a:rPr lang="en-US" sz="900" b="1" baseline="0">
              <a:solidFill>
                <a:schemeClr val="accent5"/>
              </a:solidFill>
              <a:latin typeface="Arial" panose="020B0604020202020204" pitchFamily="34" charset="0"/>
              <a:cs typeface="Arial" panose="020B0604020202020204" pitchFamily="34" charset="0"/>
            </a:rPr>
            <a:t>Alaska</a:t>
          </a:r>
        </a:p>
        <a:p xmlns:a="http://schemas.openxmlformats.org/drawingml/2006/main"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900" b="1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net change</a:t>
          </a:r>
          <a:endParaRPr lang="en-US" sz="900" b="1">
            <a:solidFill>
              <a:schemeClr val="accent4"/>
            </a:solidFill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0.71381</cdr:x>
      <cdr:y>0.22787</cdr:y>
    </cdr:from>
    <cdr:to>
      <cdr:x>0.96849</cdr:x>
      <cdr:y>0.31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2051092" y="704999"/>
          <a:ext cx="731813" cy="2540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1000" b="0">
              <a:latin typeface="Arial" panose="020B0604020202020204" pitchFamily="34" charset="0"/>
              <a:cs typeface="Arial" panose="020B0604020202020204" pitchFamily="34" charset="0"/>
            </a:rPr>
            <a:t>forecast</a:t>
          </a: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0.00165</cdr:x>
      <cdr:y>0</cdr:y>
    </cdr:from>
    <cdr:to>
      <cdr:x>0.94089</cdr:x>
      <cdr:y>0.13352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497" y="0"/>
          <a:ext cx="2556551" cy="42731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rtl="0"/>
          <a:r>
            <a:rPr lang="en-US" sz="10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U.S. crude oil production  </a:t>
          </a:r>
        </a:p>
        <a:p xmlns:a="http://schemas.openxmlformats.org/drawingml/2006/main">
          <a:pPr rtl="0"/>
          <a:r>
            <a:rPr lang="en-US" sz="10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million barrels per day </a:t>
          </a:r>
          <a:endParaRPr lang="en-US" sz="10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en-US" sz="1100"/>
        </a:p>
      </cdr:txBody>
    </cdr: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600075</xdr:colOff>
      <xdr:row>3</xdr:row>
      <xdr:rowOff>142875</xdr:rowOff>
    </xdr:from>
    <xdr:to>
      <xdr:col>9</xdr:col>
      <xdr:colOff>581025</xdr:colOff>
      <xdr:row>23</xdr:row>
      <xdr:rowOff>123825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c:userShapes xmlns:c="http://schemas.openxmlformats.org/drawingml/2006/chart">
  <cdr:absSizeAnchor xmlns:cdr="http://schemas.openxmlformats.org/drawingml/2006/chartDrawing">
    <cdr:from>
      <cdr:x>0</cdr:x>
      <cdr:y>0.90918</cdr:y>
    </cdr:from>
    <cdr:ext cx="5254624" cy="282279"/>
    <cdr:sp macro="" textlink="'6'!$B$44">
      <cdr:nvSpPr>
        <cdr:cNvPr id="2" name="TextBox 1"/>
        <cdr:cNvSpPr txBox="1">
          <a:spLocks xmlns:a="http://schemas.openxmlformats.org/drawingml/2006/main" noChangeAspect="1"/>
        </cdr:cNvSpPr>
      </cdr:nvSpPr>
      <cdr:spPr>
        <a:xfrm xmlns:a="http://schemas.openxmlformats.org/drawingml/2006/main">
          <a:off x="0" y="2892420"/>
          <a:ext cx="5254624" cy="28227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E5D0D539-C7AE-4179-8BF2-B99751B2971C}" type="TxLink">
            <a:rPr lang="en-US" sz="900" b="0" i="0" u="none" strike="noStrike">
              <a:solidFill>
                <a:srgbClr val="000000"/>
              </a:solidFill>
              <a:latin typeface="Arial"/>
              <a:cs typeface="Arial"/>
            </a:rPr>
            <a:pPr algn="l"/>
            <a:t>Note: Black line represents 2014-2023 average (2.8 million barrels per day).</a:t>
          </a:fld>
          <a:endParaRPr lang="en-US" sz="900">
            <a:latin typeface="Arial" pitchFamily="34" charset="0"/>
            <a:cs typeface="Arial" pitchFamily="34" charset="0"/>
          </a:endParaRPr>
        </a:p>
      </cdr:txBody>
    </cdr:sp>
  </cdr:absSizeAnchor>
  <cdr:absSizeAnchor xmlns:cdr="http://schemas.openxmlformats.org/drawingml/2006/chartDrawing">
    <cdr:from>
      <cdr:x>0</cdr:x>
      <cdr:y>0.8493</cdr:y>
    </cdr:from>
    <cdr:ext cx="5176512" cy="227571"/>
    <cdr:sp macro="" textlink="'6'!$B$43">
      <cdr:nvSpPr>
        <cdr:cNvPr id="3" name="TextBox 2"/>
        <cdr:cNvSpPr txBox="1">
          <a:spLocks xmlns:a="http://schemas.openxmlformats.org/drawingml/2006/main" noChangeAspect="1"/>
        </cdr:cNvSpPr>
      </cdr:nvSpPr>
      <cdr:spPr>
        <a:xfrm xmlns:a="http://schemas.openxmlformats.org/drawingml/2006/main">
          <a:off x="0" y="2701925"/>
          <a:ext cx="5176512" cy="2275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B3DE8DC-CA4B-42E1-A812-D82198425EBE}" type="TxLink">
            <a:rPr lang="en-US" sz="900" b="0" i="0" u="none" strike="noStrike">
              <a:solidFill>
                <a:srgbClr val="000000"/>
              </a:solidFill>
              <a:latin typeface="Arial"/>
              <a:cs typeface="Arial"/>
            </a:rPr>
            <a:pPr/>
            <a:t>Data source: U.S. Energy Information Administration, Short-Term Energy Outlook, May 2024</a:t>
          </a:fld>
          <a:endParaRPr lang="en-US" sz="900">
            <a:latin typeface="Arial" pitchFamily="34" charset="0"/>
            <a:cs typeface="Arial" pitchFamily="34" charset="0"/>
          </a:endParaRPr>
        </a:p>
      </cdr:txBody>
    </cdr:sp>
  </cdr:absSizeAnchor>
  <cdr:absSizeAnchor xmlns:cdr="http://schemas.openxmlformats.org/drawingml/2006/chartDrawing">
    <cdr:from>
      <cdr:x>0.84821</cdr:x>
      <cdr:y>0.17465</cdr:y>
    </cdr:from>
    <cdr:ext cx="685483" cy="273051"/>
    <cdr:sp macro="" textlink="">
      <cdr:nvSpPr>
        <cdr:cNvPr id="5" name="TextBox 4"/>
        <cdr:cNvSpPr txBox="1">
          <a:spLocks xmlns:a="http://schemas.openxmlformats.org/drawingml/2006/main" noChangeAspect="1"/>
        </cdr:cNvSpPr>
      </cdr:nvSpPr>
      <cdr:spPr>
        <a:xfrm xmlns:a="http://schemas.openxmlformats.org/drawingml/2006/main">
          <a:off x="4664392" y="555610"/>
          <a:ext cx="685483" cy="27305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US" sz="9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forecas</a:t>
          </a:r>
          <a:r>
            <a:rPr lang="en-US" sz="900">
              <a:latin typeface="Arial" pitchFamily="34" charset="0"/>
              <a:cs typeface="Arial" pitchFamily="34" charset="0"/>
            </a:rPr>
            <a:t>t</a:t>
          </a:r>
        </a:p>
      </cdr:txBody>
    </cdr:sp>
  </cdr:absSizeAnchor>
  <cdr:relSizeAnchor xmlns:cdr="http://schemas.openxmlformats.org/drawingml/2006/chartDrawing">
    <cdr:from>
      <cdr:x>0.27044</cdr:x>
      <cdr:y>0.29948</cdr:y>
    </cdr:from>
    <cdr:to>
      <cdr:x>0.47078</cdr:x>
      <cdr:y>0.40219</cdr:y>
    </cdr:to>
    <cdr:sp macro="" textlink="'6'!$D$27">
      <cdr:nvSpPr>
        <cdr:cNvPr id="4" name="TextBox 3"/>
        <cdr:cNvSpPr txBox="1"/>
      </cdr:nvSpPr>
      <cdr:spPr>
        <a:xfrm xmlns:a="http://schemas.openxmlformats.org/drawingml/2006/main">
          <a:off x="1487152" y="952744"/>
          <a:ext cx="1101690" cy="326757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599A32C-B378-4059-B2A9-A30893E91B13}" type="TxLink">
            <a:rPr lang="en-US" sz="1000" b="0" i="0" u="none" strike="noStrike">
              <a:solidFill>
                <a:srgbClr val="000000"/>
              </a:solidFill>
              <a:effectLst/>
              <a:latin typeface="Arial"/>
              <a:ea typeface="+mn-ea"/>
              <a:cs typeface="Arial"/>
            </a:rPr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2014-2023 average</a:t>
          </a:fld>
          <a:endParaRPr lang="en-US" sz="900" b="1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0.17596</cdr:x>
      <cdr:y>0.52663</cdr:y>
    </cdr:from>
    <cdr:to>
      <cdr:x>0.34321</cdr:x>
      <cdr:y>0.71302</cdr:y>
    </cdr:to>
    <cdr:cxnSp macro="">
      <cdr:nvCxnSpPr>
        <cdr:cNvPr id="8" name="Straight Arrow Connector 7">
          <a:extLst xmlns:a="http://schemas.openxmlformats.org/drawingml/2006/main">
            <a:ext uri="{FF2B5EF4-FFF2-40B4-BE49-F238E27FC236}">
              <a16:creationId xmlns:a16="http://schemas.microsoft.com/office/drawing/2014/main" id="{9E32AB7B-8B52-FD46-07F7-E281003AAF86}"/>
            </a:ext>
          </a:extLst>
        </cdr:cNvPr>
        <cdr:cNvCxnSpPr/>
      </cdr:nvCxnSpPr>
      <cdr:spPr bwMode="auto">
        <a:xfrm xmlns:a="http://schemas.openxmlformats.org/drawingml/2006/main">
          <a:off x="962025" y="1695450"/>
          <a:ext cx="914400" cy="600075"/>
        </a:xfrm>
        <a:prstGeom xmlns:a="http://schemas.openxmlformats.org/drawingml/2006/main" prst="straightConnector1">
          <a:avLst/>
        </a:prstGeom>
        <a:noFill xmlns:a="http://schemas.openxmlformats.org/drawingml/2006/main"/>
        <a:ln xmlns:a="http://schemas.openxmlformats.org/drawingml/2006/main" w="1" cap="flat" cmpd="sng" algn="ctr">
          <a:noFill/>
          <a:prstDash val="solid"/>
          <a:round/>
          <a:headEnd type="none" w="med" len="med"/>
          <a:tailEnd type="triangle"/>
        </a:ln>
        <a:effectLst xmlns:a="http://schemas.openxmlformats.org/drawingml/2006/main"/>
      </cdr:spPr>
    </cdr:cxnSp>
  </cdr:relSizeAnchor>
  <cdr:relSizeAnchor xmlns:cdr="http://schemas.openxmlformats.org/drawingml/2006/chartDrawing">
    <cdr:from>
      <cdr:x>0.37541</cdr:x>
      <cdr:y>0.36438</cdr:y>
    </cdr:from>
    <cdr:to>
      <cdr:x>0.37542</cdr:x>
      <cdr:y>0.48622</cdr:y>
    </cdr:to>
    <cdr:cxnSp macro="">
      <cdr:nvCxnSpPr>
        <cdr:cNvPr id="11" name="Straight Arrow Connector 10">
          <a:extLst xmlns:a="http://schemas.openxmlformats.org/drawingml/2006/main">
            <a:ext uri="{FF2B5EF4-FFF2-40B4-BE49-F238E27FC236}">
              <a16:creationId xmlns:a16="http://schemas.microsoft.com/office/drawing/2014/main" id="{B6396F1B-4352-8023-C2A3-E386712965A4}"/>
            </a:ext>
          </a:extLst>
        </cdr:cNvPr>
        <cdr:cNvCxnSpPr/>
      </cdr:nvCxnSpPr>
      <cdr:spPr bwMode="auto">
        <a:xfrm xmlns:a="http://schemas.openxmlformats.org/drawingml/2006/main" flipH="1">
          <a:off x="2064442" y="1159214"/>
          <a:ext cx="55" cy="387616"/>
        </a:xfrm>
        <a:prstGeom xmlns:a="http://schemas.openxmlformats.org/drawingml/2006/main" prst="straightConnector1">
          <a:avLst/>
        </a:prstGeom>
        <a:noFill xmlns:a="http://schemas.openxmlformats.org/drawingml/2006/main"/>
        <a:ln xmlns:a="http://schemas.openxmlformats.org/drawingml/2006/main" w="1" cap="flat" cmpd="sng" algn="ctr">
          <a:solidFill>
            <a:schemeClr val="tx1"/>
          </a:solidFill>
          <a:prstDash val="solid"/>
          <a:round/>
          <a:headEnd type="none" w="med" len="med"/>
          <a:tailEnd type="triangle"/>
        </a:ln>
        <a:effectLst xmlns:a="http://schemas.openxmlformats.org/drawingml/2006/main"/>
      </cdr:spPr>
    </cdr:cxnSp>
  </cdr:relSizeAnchor>
  <cdr:relSizeAnchor xmlns:cdr="http://schemas.openxmlformats.org/drawingml/2006/chartDrawing">
    <cdr:from>
      <cdr:x>0.02613</cdr:x>
      <cdr:y>0.05865</cdr:y>
    </cdr:from>
    <cdr:to>
      <cdr:x>0.19338</cdr:x>
      <cdr:y>0.34018</cdr:y>
    </cdr:to>
    <cdr:sp macro="" textlink="">
      <cdr:nvSpPr>
        <cdr:cNvPr id="6" name="TextBox 5"/>
        <cdr:cNvSpPr txBox="1"/>
      </cdr:nvSpPr>
      <cdr:spPr>
        <a:xfrm xmlns:a="http://schemas.openxmlformats.org/drawingml/2006/main">
          <a:off x="142875" y="190500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0.93072</cdr:x>
      <cdr:y>0.90616</cdr:y>
    </cdr:from>
    <cdr:to>
      <cdr:x>0.99616</cdr:x>
      <cdr:y>0.99568</cdr:y>
    </cdr:to>
    <cdr:pic>
      <cdr:nvPicPr>
        <cdr:cNvPr id="10" name="Picture 9">
          <a:extLst xmlns:a="http://schemas.openxmlformats.org/drawingml/2006/main">
            <a:ext uri="{FF2B5EF4-FFF2-40B4-BE49-F238E27FC236}">
              <a16:creationId xmlns:a16="http://schemas.microsoft.com/office/drawing/2014/main" id="{ECA61516-8296-50AA-6299-44889434A074}"/>
            </a:ext>
          </a:extLst>
        </cdr:cNvPr>
        <cdr:cNvPicPr preferRelativeResize="0"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5118100" y="2882812"/>
          <a:ext cx="359905" cy="284795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0.00174</cdr:x>
      <cdr:y>0.00293</cdr:y>
    </cdr:from>
    <cdr:to>
      <cdr:x>0.96167</cdr:x>
      <cdr:y>0.17889</cdr:y>
    </cdr:to>
    <cdr:sp macro="" textlink="">
      <cdr:nvSpPr>
        <cdr:cNvPr id="7" name="TextBox 6"/>
        <cdr:cNvSpPr txBox="1"/>
      </cdr:nvSpPr>
      <cdr:spPr>
        <a:xfrm xmlns:a="http://schemas.openxmlformats.org/drawingml/2006/main">
          <a:off x="9524" y="9525"/>
          <a:ext cx="5248275" cy="571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10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Organization of the Petroleum Exporting Countries (OPEC) </a:t>
          </a:r>
        </a:p>
        <a:p xmlns:a="http://schemas.openxmlformats.org/drawingml/2006/main">
          <a:r>
            <a:rPr lang="en-US" sz="10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surplus crude oil production capacity</a:t>
          </a:r>
          <a:endParaRPr lang="en-US" sz="10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pPr rtl="0"/>
          <a:r>
            <a:rPr lang="en-US" sz="10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million barrels per day</a:t>
          </a:r>
          <a:endParaRPr lang="en-US" sz="10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en-US" sz="1100"/>
        </a:p>
      </cdr:txBody>
    </cdr: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95249</xdr:colOff>
      <xdr:row>3</xdr:row>
      <xdr:rowOff>76200</xdr:rowOff>
    </xdr:from>
    <xdr:to>
      <xdr:col>9</xdr:col>
      <xdr:colOff>333374</xdr:colOff>
      <xdr:row>20</xdr:row>
      <xdr:rowOff>83123</xdr:rowOff>
    </xdr:to>
    <xdr:grpSp>
      <xdr:nvGrpSpPr>
        <xdr:cNvPr id="8" name="Group 1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GrpSpPr/>
      </xdr:nvGrpSpPr>
      <xdr:grpSpPr>
        <a:xfrm>
          <a:off x="723899" y="657225"/>
          <a:ext cx="5610225" cy="3245423"/>
          <a:chOff x="666750" y="666750"/>
          <a:chExt cx="5486401" cy="3245423"/>
        </a:xfrm>
      </xdr:grpSpPr>
      <xdr:graphicFrame macro="">
        <xdr:nvGraphicFramePr>
          <xdr:cNvPr id="3" name="Chart 2">
            <a:extLst>
              <a:ext uri="{FF2B5EF4-FFF2-40B4-BE49-F238E27FC236}">
                <a16:creationId xmlns:a16="http://schemas.microsoft.com/office/drawing/2014/main" id="{00000000-0008-0000-0800-000003000000}"/>
              </a:ext>
            </a:extLst>
          </xdr:cNvPr>
          <xdr:cNvGraphicFramePr>
            <a:graphicFrameLocks/>
          </xdr:cNvGraphicFramePr>
        </xdr:nvGraphicFramePr>
        <xdr:xfrm>
          <a:off x="3405180" y="666750"/>
          <a:ext cx="2747971" cy="3199643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graphicFrame macro="">
        <xdr:nvGraphicFramePr>
          <xdr:cNvPr id="4" name="Chart 1">
            <a:extLst>
              <a:ext uri="{FF2B5EF4-FFF2-40B4-BE49-F238E27FC236}">
                <a16:creationId xmlns:a16="http://schemas.microsoft.com/office/drawing/2014/main" id="{00000000-0008-0000-0800-000004000000}"/>
              </a:ext>
            </a:extLst>
          </xdr:cNvPr>
          <xdr:cNvGraphicFramePr>
            <a:graphicFrameLocks/>
          </xdr:cNvGraphicFramePr>
        </xdr:nvGraphicFramePr>
        <xdr:xfrm>
          <a:off x="666750" y="666750"/>
          <a:ext cx="2738429" cy="32004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$B$29">
        <xdr:nvSpPr>
          <xdr:cNvPr id="6" name="TextBox 1">
            <a:extLst>
              <a:ext uri="{FF2B5EF4-FFF2-40B4-BE49-F238E27FC236}">
                <a16:creationId xmlns:a16="http://schemas.microsoft.com/office/drawing/2014/main" id="{00000000-0008-0000-0800-000006000000}"/>
              </a:ext>
            </a:extLst>
          </xdr:cNvPr>
          <xdr:cNvSpPr txBox="1"/>
        </xdr:nvSpPr>
        <xdr:spPr>
          <a:xfrm>
            <a:off x="677961" y="3660768"/>
            <a:ext cx="5066326" cy="25140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lIns="9144" rIns="9144" bIns="9144" rtlCol="0" anchor="t">
            <a:noAutofit/>
          </a:bodyPr>
          <a:lstStyle/>
          <a:p>
            <a:fld id="{B9BCD93C-8118-4761-B865-BFECFFB03EF4}" type="TxLink">
              <a:rPr lang="en-US" sz="900" b="0" i="0" u="none" strike="noStrike">
                <a:solidFill>
                  <a:srgbClr val="000000"/>
                </a:solidFill>
                <a:latin typeface="Arial"/>
                <a:cs typeface="Arial"/>
              </a:rPr>
              <a:pPr/>
              <a:t>Data source: U.S. Energy Information Administration, Short-Term Energy Outlook, May 2024</a:t>
            </a:fld>
            <a:endParaRPr lang="en-US" sz="1100"/>
          </a:p>
        </xdr:txBody>
      </xdr:sp>
      <xdr:pic>
        <xdr:nvPicPr>
          <xdr:cNvPr id="7" name="Picture 1">
            <a:extLst>
              <a:ext uri="{FF2B5EF4-FFF2-40B4-BE49-F238E27FC236}">
                <a16:creationId xmlns:a16="http://schemas.microsoft.com/office/drawing/2014/main" id="{00000000-0008-0000-0800-000007000000}"/>
              </a:ext>
            </a:extLst>
          </xdr:cNvPr>
          <xdr:cNvPicPr preferRelativeResize="0"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774725" y="3543301"/>
            <a:ext cx="338025" cy="290755"/>
          </a:xfrm>
          <a:prstGeom prst="rect">
            <a:avLst/>
          </a:prstGeom>
        </xdr:spPr>
      </xdr:pic>
    </xdr:grpSp>
    <xdr:clientData/>
  </xdr:twoCellAnchor>
</xdr:wsDr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0.03958</cdr:x>
      <cdr:y>0</cdr:y>
    </cdr:from>
    <cdr:to>
      <cdr:x>1</cdr:x>
      <cdr:y>0.21307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08576" y="0"/>
          <a:ext cx="263462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rtl="0"/>
          <a:r>
            <a:rPr lang="en-US" sz="10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Components of annual change</a:t>
          </a:r>
        </a:p>
        <a:p xmlns:a="http://schemas.openxmlformats.org/drawingml/2006/main">
          <a:pPr rtl="0"/>
          <a:r>
            <a:rPr lang="en-US" sz="10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million barrels per day </a:t>
          </a:r>
          <a:endParaRPr lang="en-US" sz="10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0.55911</cdr:x>
      <cdr:y>0.21652</cdr:y>
    </cdr:from>
    <cdr:to>
      <cdr:x>0.95007</cdr:x>
      <cdr:y>0.66367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1613772" y="669734"/>
          <a:ext cx="1128437" cy="13831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9144" tIns="9144" rIns="9144" bIns="9144" rtlCol="0">
          <a:spAutoFit/>
        </a:bodyPr>
        <a:lstStyle xmlns:a="http://schemas.openxmlformats.org/drawingml/2006/main"/>
        <a:p xmlns:a="http://schemas.openxmlformats.org/drawingml/2006/main"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900" b="1" baseline="0"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world change</a:t>
          </a:r>
        </a:p>
        <a:p xmlns:a="http://schemas.openxmlformats.org/drawingml/2006/main">
          <a:r>
            <a:rPr lang="en-US" sz="900" b="1" baseline="0">
              <a:solidFill>
                <a:schemeClr val="accent1"/>
              </a:solidFill>
              <a:latin typeface="Arial" panose="020B0604020202020204" pitchFamily="34" charset="0"/>
              <a:cs typeface="Arial" panose="020B0604020202020204" pitchFamily="34" charset="0"/>
            </a:rPr>
            <a:t>Organization for </a:t>
          </a:r>
        </a:p>
        <a:p xmlns:a="http://schemas.openxmlformats.org/drawingml/2006/main">
          <a:r>
            <a:rPr lang="en-US" sz="900" b="1" baseline="0">
              <a:solidFill>
                <a:schemeClr val="accent1"/>
              </a:solidFill>
              <a:latin typeface="Arial" panose="020B0604020202020204" pitchFamily="34" charset="0"/>
              <a:cs typeface="Arial" panose="020B0604020202020204" pitchFamily="34" charset="0"/>
            </a:rPr>
            <a:t>Economic Cooperation and</a:t>
          </a:r>
        </a:p>
        <a:p xmlns:a="http://schemas.openxmlformats.org/drawingml/2006/main">
          <a:r>
            <a:rPr lang="en-US" sz="900" b="1" baseline="0">
              <a:solidFill>
                <a:schemeClr val="accent1"/>
              </a:solidFill>
              <a:latin typeface="Arial" panose="020B0604020202020204" pitchFamily="34" charset="0"/>
              <a:cs typeface="Arial" panose="020B0604020202020204" pitchFamily="34" charset="0"/>
            </a:rPr>
            <a:t>Development (OECD)</a:t>
          </a:r>
        </a:p>
        <a:p xmlns:a="http://schemas.openxmlformats.org/drawingml/2006/main">
          <a:r>
            <a:rPr lang="en-US" sz="900" b="1" baseline="0">
              <a:solidFill>
                <a:schemeClr val="accent5"/>
              </a:solidFill>
              <a:latin typeface="Arial" panose="020B0604020202020204" pitchFamily="34" charset="0"/>
              <a:cs typeface="Arial" panose="020B0604020202020204" pitchFamily="34" charset="0"/>
            </a:rPr>
            <a:t>non-OECD</a:t>
          </a:r>
        </a:p>
        <a:p xmlns:a="http://schemas.openxmlformats.org/drawingml/2006/main"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900" b="1" baseline="0">
            <a:solidFill>
              <a:schemeClr val="accent5">
                <a:lumMod val="60000"/>
                <a:lumOff val="40000"/>
              </a:schemeClr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 xmlns:a="http://schemas.openxmlformats.org/drawingml/2006/main">
          <a:endParaRPr lang="en-US" sz="900" b="1">
            <a:solidFill>
              <a:schemeClr val="accent4"/>
            </a:solidFill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0.64325</cdr:x>
      <cdr:y>0.13613</cdr:y>
    </cdr:from>
    <cdr:to>
      <cdr:x>0.86547</cdr:x>
      <cdr:y>0.20419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1856629" y="420876"/>
          <a:ext cx="641399" cy="2104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900" b="0">
              <a:latin typeface="Arial" panose="020B0604020202020204" pitchFamily="34" charset="0"/>
              <a:cs typeface="Arial" panose="020B0604020202020204" pitchFamily="34" charset="0"/>
            </a:rPr>
            <a:t>forecast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9524</xdr:colOff>
      <xdr:row>3</xdr:row>
      <xdr:rowOff>9524</xdr:rowOff>
    </xdr:from>
    <xdr:to>
      <xdr:col>11</xdr:col>
      <xdr:colOff>600074</xdr:colOff>
      <xdr:row>22</xdr:row>
      <xdr:rowOff>152399</xdr:rowOff>
    </xdr:to>
    <xdr:graphicFrame macro="">
      <xdr:nvGraphicFramePr>
        <xdr:cNvPr id="478214" name="Chart 1">
          <a:extLst>
            <a:ext uri="{FF2B5EF4-FFF2-40B4-BE49-F238E27FC236}">
              <a16:creationId xmlns:a16="http://schemas.microsoft.com/office/drawing/2014/main" id="{00000000-0008-0000-0200-0000064C07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127</xdr:row>
      <xdr:rowOff>9525</xdr:rowOff>
    </xdr:from>
    <xdr:to>
      <xdr:col>6</xdr:col>
      <xdr:colOff>495300</xdr:colOff>
      <xdr:row>130</xdr:row>
      <xdr:rowOff>123825</xdr:rowOff>
    </xdr:to>
    <xdr:sp macro="" textlink="">
      <xdr:nvSpPr>
        <xdr:cNvPr id="478211" name="Object 3">
          <a:extLst>
            <a:ext uri="{63B3BB69-23CF-44E3-9099-C40C66FF867C}">
              <a14:compatExt xmlns:a14="http://schemas.microsoft.com/office/drawing/2010/main" spid="_x0000_s478211"/>
            </a:ext>
            <a:ext uri="{FF2B5EF4-FFF2-40B4-BE49-F238E27FC236}">
              <a16:creationId xmlns:a16="http://schemas.microsoft.com/office/drawing/2014/main" id="{00000000-0008-0000-0200-0000034C0700}"/>
            </a:ext>
          </a:extLst>
        </xdr:cNvPr>
        <xdr:cNvSpPr/>
      </xdr:nvSpPr>
      <xdr:spPr bwMode="auto">
        <a:xfrm>
          <a:off x="609600" y="20935950"/>
          <a:ext cx="3543300" cy="600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</xdr:spPr>
    </xdr:sp>
    <xdr:clientData/>
  </xdr:twoCellAnchor>
  <xdr:twoCellAnchor>
    <xdr:from>
      <xdr:col>1</xdr:col>
      <xdr:colOff>9525</xdr:colOff>
      <xdr:row>132</xdr:row>
      <xdr:rowOff>9525</xdr:rowOff>
    </xdr:from>
    <xdr:to>
      <xdr:col>11</xdr:col>
      <xdr:colOff>428625</xdr:colOff>
      <xdr:row>140</xdr:row>
      <xdr:rowOff>123825</xdr:rowOff>
    </xdr:to>
    <xdr:sp macro="" textlink="">
      <xdr:nvSpPr>
        <xdr:cNvPr id="478212" name="Object 4">
          <a:extLst>
            <a:ext uri="{63B3BB69-23CF-44E3-9099-C40C66FF867C}">
              <a14:compatExt xmlns:a14="http://schemas.microsoft.com/office/drawing/2010/main" spid="_x0000_s478212"/>
            </a:ext>
            <a:ext uri="{FF2B5EF4-FFF2-40B4-BE49-F238E27FC236}">
              <a16:creationId xmlns:a16="http://schemas.microsoft.com/office/drawing/2014/main" id="{00000000-0008-0000-0200-0000044C0700}"/>
            </a:ext>
          </a:extLst>
        </xdr:cNvPr>
        <xdr:cNvSpPr/>
      </xdr:nvSpPr>
      <xdr:spPr bwMode="auto">
        <a:xfrm>
          <a:off x="619125" y="21783675"/>
          <a:ext cx="5295900" cy="14097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</xdr:spPr>
    </xdr:sp>
    <xdr:clientData/>
  </xdr:twoCellAnchor>
  <xdr:twoCellAnchor>
    <xdr:from>
      <xdr:col>1</xdr:col>
      <xdr:colOff>0</xdr:colOff>
      <xdr:row>127</xdr:row>
      <xdr:rowOff>9525</xdr:rowOff>
    </xdr:from>
    <xdr:to>
      <xdr:col>6</xdr:col>
      <xdr:colOff>495300</xdr:colOff>
      <xdr:row>130</xdr:row>
      <xdr:rowOff>123825</xdr:rowOff>
    </xdr:to>
    <xdr:pic>
      <xdr:nvPicPr>
        <xdr:cNvPr id="2" name="Picture 3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0935950"/>
          <a:ext cx="3543300" cy="600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</xdr:spPr>
    </xdr:pic>
    <xdr:clientData/>
  </xdr:twoCellAnchor>
  <xdr:twoCellAnchor>
    <xdr:from>
      <xdr:col>1</xdr:col>
      <xdr:colOff>9525</xdr:colOff>
      <xdr:row>132</xdr:row>
      <xdr:rowOff>9525</xdr:rowOff>
    </xdr:from>
    <xdr:to>
      <xdr:col>11</xdr:col>
      <xdr:colOff>428625</xdr:colOff>
      <xdr:row>140</xdr:row>
      <xdr:rowOff>123825</xdr:rowOff>
    </xdr:to>
    <xdr:pic>
      <xdr:nvPicPr>
        <xdr:cNvPr id="4" name="Picture 4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21783675"/>
          <a:ext cx="5295900" cy="14097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0.01215</cdr:x>
      <cdr:y>0</cdr:y>
    </cdr:from>
    <cdr:to>
      <cdr:x>0.95139</cdr:x>
      <cdr:y>0.20238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33338" y="0"/>
          <a:ext cx="2576512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rtl="0"/>
          <a:r>
            <a:rPr lang="en-US" sz="1000" b="1" i="0" baseline="0"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World liquid fuels consumption  </a:t>
          </a:r>
        </a:p>
        <a:p xmlns:a="http://schemas.openxmlformats.org/drawingml/2006/main">
          <a:pPr rtl="0"/>
          <a:r>
            <a:rPr lang="en-US" sz="10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million barrels per day </a:t>
          </a:r>
          <a:endParaRPr lang="en-US" sz="1100"/>
        </a:p>
      </cdr:txBody>
    </cdr:sp>
  </cdr:relSizeAnchor>
  <cdr:relSizeAnchor xmlns:cdr="http://schemas.openxmlformats.org/drawingml/2006/chartDrawing">
    <cdr:from>
      <cdr:x>0.03532</cdr:x>
      <cdr:y>0.71174</cdr:y>
    </cdr:from>
    <cdr:to>
      <cdr:x>0.11425</cdr:x>
      <cdr:y>0.8969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100113" y="2186941"/>
          <a:ext cx="223738" cy="568926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</cdr:spPr>
      <cdr:txBody>
        <a:bodyPr xmlns:a="http://schemas.openxmlformats.org/drawingml/2006/main" vertOverflow="clip" wrap="square" lIns="18288" tIns="18288" rIns="18288" bIns="0" rtlCol="0" anchor="t" anchorCtr="1">
          <a:noAutofit/>
        </a:bodyPr>
        <a:lstStyle xmlns:a="http://schemas.openxmlformats.org/drawingml/2006/main"/>
        <a:p xmlns:a="http://schemas.openxmlformats.org/drawingml/2006/main">
          <a:r>
            <a:rPr lang="en-US" sz="95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//</a:t>
          </a:r>
          <a:endParaRPr lang="en-US" sz="950" baseline="0">
            <a:effectLst/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en-US" sz="950" baseline="0"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 xmlns:a="http://schemas.openxmlformats.org/drawingml/2006/main">
          <a:r>
            <a:rPr lang="en-US" sz="95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0</a:t>
          </a:r>
          <a:endParaRPr lang="en-US" sz="950" baseline="0">
            <a:effectLst/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en-US" sz="950"/>
        </a:p>
      </cdr:txBody>
    </cdr: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85725</xdr:rowOff>
    </xdr:from>
    <xdr:to>
      <xdr:col>9</xdr:col>
      <xdr:colOff>147637</xdr:colOff>
      <xdr:row>23</xdr:row>
      <xdr:rowOff>47625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12</xdr:col>
      <xdr:colOff>565150</xdr:colOff>
      <xdr:row>17</xdr:row>
      <xdr:rowOff>50800</xdr:rowOff>
    </xdr:from>
    <xdr:ext cx="184731" cy="264560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SpPr txBox="1"/>
      </xdr:nvSpPr>
      <xdr:spPr>
        <a:xfrm>
          <a:off x="8705850" y="279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</xdr:wsDr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0.01302</cdr:x>
      <cdr:y>0</cdr:y>
    </cdr:from>
    <cdr:to>
      <cdr:x>0.68663</cdr:x>
      <cdr:y>0.16071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71421" y="0"/>
          <a:ext cx="3695694" cy="51433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rtl="0" eaLnBrk="0" fontAlgn="base" hangingPunct="0"/>
          <a:r>
            <a:rPr lang="en-US" sz="10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Annual change in world liquid fuels consumption </a:t>
          </a:r>
          <a:endParaRPr lang="en-US" sz="1000" b="1">
            <a:effectLst/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pPr rtl="0" eaLnBrk="0" fontAlgn="base" hangingPunct="0"/>
          <a:r>
            <a:rPr lang="en-US" sz="100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million barrels per day</a:t>
          </a:r>
          <a:endParaRPr lang="en-US" sz="10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0.00666</cdr:x>
      <cdr:y>0.90808</cdr:y>
    </cdr:from>
    <cdr:to>
      <cdr:x>0.92094</cdr:x>
      <cdr:y>0.99091</cdr:y>
    </cdr:to>
    <cdr:sp macro="" textlink="'8'!$B$36">
      <cdr:nvSpPr>
        <cdr:cNvPr id="5" name="TextBox 1"/>
        <cdr:cNvSpPr txBox="1"/>
      </cdr:nvSpPr>
      <cdr:spPr>
        <a:xfrm xmlns:a="http://schemas.openxmlformats.org/drawingml/2006/main">
          <a:off x="38115" y="2854324"/>
          <a:ext cx="5232385" cy="26035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9144" tIns="18288" rIns="9144" bIns="9144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D43F495-2CA5-439F-9BA2-6969641B9CA1}" type="TxLink">
            <a:rPr lang="en-US" sz="900" b="0" i="0" u="none" strike="noStrike">
              <a:solidFill>
                <a:srgbClr val="000000"/>
              </a:solidFill>
              <a:latin typeface="Arial"/>
              <a:cs typeface="Arial"/>
            </a:rPr>
            <a:pPr/>
            <a:t>Data source: U.S. Energy Information Administration, Short-Term Energy Outlook, May 2024</a:t>
          </a:fld>
          <a:endParaRPr lang="en-US" sz="800"/>
        </a:p>
      </cdr:txBody>
    </cdr:sp>
  </cdr:relSizeAnchor>
  <cdr:relSizeAnchor xmlns:cdr="http://schemas.openxmlformats.org/drawingml/2006/chartDrawing">
    <cdr:from>
      <cdr:x>0.56699</cdr:x>
      <cdr:y>0.12222</cdr:y>
    </cdr:from>
    <cdr:to>
      <cdr:x>0.71789</cdr:x>
      <cdr:y>0.18485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3244850" y="384175"/>
          <a:ext cx="863600" cy="1968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1000">
              <a:latin typeface="Arial" panose="020B0604020202020204" pitchFamily="34" charset="0"/>
              <a:cs typeface="Arial" panose="020B0604020202020204" pitchFamily="34" charset="0"/>
            </a:rPr>
            <a:t>forecast</a:t>
          </a:r>
        </a:p>
      </cdr:txBody>
    </cdr:sp>
  </cdr:relSizeAnchor>
  <cdr:relSizeAnchor xmlns:cdr="http://schemas.openxmlformats.org/drawingml/2006/chartDrawing">
    <cdr:from>
      <cdr:x>0.79301</cdr:x>
      <cdr:y>0.24702</cdr:y>
    </cdr:from>
    <cdr:to>
      <cdr:x>1</cdr:x>
      <cdr:y>0.71726</cdr:y>
    </cdr:to>
    <cdr:sp macro="" textlink="">
      <cdr:nvSpPr>
        <cdr:cNvPr id="6" name="TextBox 5"/>
        <cdr:cNvSpPr txBox="1"/>
      </cdr:nvSpPr>
      <cdr:spPr>
        <a:xfrm xmlns:a="http://schemas.openxmlformats.org/drawingml/2006/main">
          <a:off x="4324333" y="790563"/>
          <a:ext cx="1128729" cy="15049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1000" b="1">
              <a:latin typeface="Arial" panose="020B0604020202020204" pitchFamily="34" charset="0"/>
              <a:cs typeface="Arial" panose="020B0604020202020204" pitchFamily="34" charset="0"/>
            </a:rPr>
            <a:t>world</a:t>
          </a:r>
        </a:p>
        <a:p xmlns:a="http://schemas.openxmlformats.org/drawingml/2006/main">
          <a:r>
            <a:rPr lang="en-US" sz="1000" b="1">
              <a:solidFill>
                <a:schemeClr val="bg1">
                  <a:lumMod val="5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other non-OECD</a:t>
          </a:r>
        </a:p>
        <a:p xmlns:a="http://schemas.openxmlformats.org/drawingml/2006/main">
          <a:r>
            <a:rPr lang="en-US" sz="1000" b="1">
              <a:solidFill>
                <a:schemeClr val="accent5">
                  <a:lumMod val="40000"/>
                  <a:lumOff val="6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Middle East</a:t>
          </a:r>
        </a:p>
        <a:p xmlns:a="http://schemas.openxmlformats.org/drawingml/2006/main">
          <a:r>
            <a:rPr lang="en-US" sz="1000" b="1">
              <a:solidFill>
                <a:schemeClr val="accent5">
                  <a:lumMod val="60000"/>
                  <a:lumOff val="4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India</a:t>
          </a:r>
        </a:p>
        <a:p xmlns:a="http://schemas.openxmlformats.org/drawingml/2006/main">
          <a:r>
            <a:rPr lang="en-US" sz="1000" b="1">
              <a:solidFill>
                <a:schemeClr val="accent5">
                  <a:lumMod val="7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China</a:t>
          </a:r>
        </a:p>
        <a:p xmlns:a="http://schemas.openxmlformats.org/drawingml/2006/main">
          <a:r>
            <a:rPr lang="en-US" sz="1000" b="1">
              <a:solidFill>
                <a:schemeClr val="tx2">
                  <a:lumMod val="25000"/>
                  <a:lumOff val="7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other OECD</a:t>
          </a:r>
        </a:p>
        <a:p xmlns:a="http://schemas.openxmlformats.org/drawingml/2006/main">
          <a:r>
            <a:rPr lang="en-US" sz="1000" b="1">
              <a:solidFill>
                <a:schemeClr val="accent1">
                  <a:lumMod val="7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United States</a:t>
          </a:r>
        </a:p>
        <a:p xmlns:a="http://schemas.openxmlformats.org/drawingml/2006/main">
          <a:endParaRPr lang="en-US" sz="1000" b="1">
            <a:solidFill>
              <a:schemeClr val="accent5">
                <a:lumMod val="75000"/>
              </a:schemeClr>
            </a:solidFill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en-US" sz="1000" b="1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0.9303</cdr:x>
      <cdr:y>0.89275</cdr:y>
    </cdr:from>
    <cdr:to>
      <cdr:x>0.99336</cdr:x>
      <cdr:y>0.9836</cdr:y>
    </cdr:to>
    <cdr:pic>
      <cdr:nvPicPr>
        <cdr:cNvPr id="7" name="Picture 6">
          <a:extLst xmlns:a="http://schemas.openxmlformats.org/drawingml/2006/main">
            <a:ext uri="{FF2B5EF4-FFF2-40B4-BE49-F238E27FC236}">
              <a16:creationId xmlns:a16="http://schemas.microsoft.com/office/drawing/2014/main" id="{BE4AD67C-FC06-2DDA-83D6-2DA7BAC3A034}"/>
            </a:ext>
          </a:extLst>
        </cdr:cNvPr>
        <cdr:cNvPicPr preferRelativeResize="0"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5324053" y="2806136"/>
          <a:ext cx="360879" cy="285565"/>
        </a:xfrm>
        <a:prstGeom xmlns:a="http://schemas.openxmlformats.org/drawingml/2006/main" prst="rect">
          <a:avLst/>
        </a:prstGeom>
      </cdr:spPr>
    </cdr:pic>
  </cdr:relSizeAnchor>
</c:userShapes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3175</xdr:colOff>
      <xdr:row>3</xdr:row>
      <xdr:rowOff>15875</xdr:rowOff>
    </xdr:from>
    <xdr:to>
      <xdr:col>9</xdr:col>
      <xdr:colOff>593725</xdr:colOff>
      <xdr:row>23</xdr:row>
      <xdr:rowOff>0</xdr:rowOff>
    </xdr:to>
    <xdr:graphicFrame macro="">
      <xdr:nvGraphicFramePr>
        <xdr:cNvPr id="504833" name="Chart 1">
          <a:extLst>
            <a:ext uri="{FF2B5EF4-FFF2-40B4-BE49-F238E27FC236}">
              <a16:creationId xmlns:a16="http://schemas.microsoft.com/office/drawing/2014/main" id="{00000000-0008-0000-0A00-000001B407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absSizeAnchor xmlns:cdr="http://schemas.openxmlformats.org/drawingml/2006/chartDrawing">
    <cdr:from>
      <cdr:x>0</cdr:x>
      <cdr:y>0.87788</cdr:y>
    </cdr:from>
    <cdr:ext cx="5146674" cy="264791"/>
    <cdr:sp macro="" textlink="'9'!$A$113">
      <cdr:nvSpPr>
        <cdr:cNvPr id="2" name="TextBox 1"/>
        <cdr:cNvSpPr txBox="1">
          <a:spLocks xmlns:a="http://schemas.openxmlformats.org/drawingml/2006/main" noChangeAspect="1"/>
        </cdr:cNvSpPr>
      </cdr:nvSpPr>
      <cdr:spPr>
        <a:xfrm xmlns:a="http://schemas.openxmlformats.org/drawingml/2006/main">
          <a:off x="0" y="2784488"/>
          <a:ext cx="5146674" cy="26479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Ins="9144" rtlCol="0"/>
        <a:lstStyle xmlns:a="http://schemas.openxmlformats.org/drawingml/2006/main"/>
        <a:p xmlns:a="http://schemas.openxmlformats.org/drawingml/2006/main">
          <a:pPr algn="l"/>
          <a:fld id="{53C6BB71-5E47-4E51-A148-BAFA64B906AE}" type="TxLink">
            <a:rPr lang="en-US" sz="900" b="0" i="0" u="none" strike="noStrike">
              <a:solidFill>
                <a:srgbClr val="000000"/>
              </a:solidFill>
              <a:latin typeface="Arial"/>
              <a:cs typeface="Arial"/>
            </a:rPr>
            <a:pPr algn="l"/>
            <a:t>Data source: U.S. Energy Information Administration, Short-Term Energy Outlook, May 2024</a:t>
          </a:fld>
          <a:endParaRPr lang="en-US" sz="900">
            <a:latin typeface="Arial" pitchFamily="34" charset="0"/>
            <a:cs typeface="Arial" pitchFamily="34" charset="0"/>
          </a:endParaRPr>
        </a:p>
      </cdr:txBody>
    </cdr:sp>
  </cdr:absSizeAnchor>
  <cdr:relSizeAnchor xmlns:cdr="http://schemas.openxmlformats.org/drawingml/2006/chartDrawing">
    <cdr:from>
      <cdr:x>0</cdr:x>
      <cdr:y>0.00888</cdr:y>
    </cdr:from>
    <cdr:to>
      <cdr:x>1</cdr:x>
      <cdr:y>0.20118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0" y="28166"/>
          <a:ext cx="5467350" cy="60994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10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Organization for Economic</a:t>
          </a:r>
          <a:r>
            <a:rPr lang="en-US" sz="1000" b="1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Cooperation </a:t>
          </a:r>
          <a:r>
            <a:rPr lang="en-US" sz="10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and Development (OECD)</a:t>
          </a:r>
          <a:endParaRPr lang="en-US" sz="10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pPr rtl="0"/>
          <a:r>
            <a:rPr lang="en-US" sz="10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commercial inventories of crude oil and other liquids</a:t>
          </a:r>
          <a:endParaRPr lang="en-US" sz="10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pPr rtl="0"/>
          <a:r>
            <a:rPr lang="en-US" sz="10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days of supply</a:t>
          </a:r>
          <a:endParaRPr lang="en-US" sz="1000">
            <a:effectLst/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0.05923</cdr:x>
      <cdr:y>0.64793</cdr:y>
    </cdr:from>
    <cdr:to>
      <cdr:x>0.59408</cdr:x>
      <cdr:y>0.72781</cdr:y>
    </cdr:to>
    <cdr:sp macro="" textlink="'9'!$A$115">
      <cdr:nvSpPr>
        <cdr:cNvPr id="5" name="TextBox 4"/>
        <cdr:cNvSpPr txBox="1"/>
      </cdr:nvSpPr>
      <cdr:spPr>
        <a:xfrm xmlns:a="http://schemas.openxmlformats.org/drawingml/2006/main">
          <a:off x="323831" y="2055121"/>
          <a:ext cx="2924212" cy="25336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3F2CBBB-50D9-4CFD-A101-08263718C2B1}" type="TxLink">
            <a:rPr lang="en-US" sz="900" b="0" i="0" u="none" strike="noStrike">
              <a:ln>
                <a:noFill/>
              </a:ln>
              <a:solidFill>
                <a:schemeClr val="bg1">
                  <a:lumMod val="50000"/>
                </a:schemeClr>
              </a:solidFill>
              <a:latin typeface="Arial"/>
              <a:cs typeface="Arial"/>
            </a:rPr>
            <a:pPr/>
            <a:t>monthly range from Jan 2019 − Dec 2023</a:t>
          </a:fld>
          <a:endParaRPr lang="en-US" sz="1100">
            <a:ln>
              <a:noFill/>
            </a:ln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0.01081</cdr:x>
      <cdr:y>0.6868</cdr:y>
    </cdr:from>
    <cdr:to>
      <cdr:x>0.05262</cdr:x>
      <cdr:y>0.82294</cdr:y>
    </cdr:to>
    <cdr:sp macro="" textlink="">
      <cdr:nvSpPr>
        <cdr:cNvPr id="7" name="TextBox 1"/>
        <cdr:cNvSpPr txBox="1"/>
      </cdr:nvSpPr>
      <cdr:spPr>
        <a:xfrm xmlns:a="http://schemas.openxmlformats.org/drawingml/2006/main">
          <a:off x="59102" y="2178422"/>
          <a:ext cx="228590" cy="431812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</cdr:spPr>
      <cdr:txBody>
        <a:bodyPr xmlns:a="http://schemas.openxmlformats.org/drawingml/2006/main" wrap="none" tIns="0" bIns="0" rtlCol="0" anchor="ctr" anchorCtr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000">
              <a:latin typeface="Arial" panose="020B0604020202020204" pitchFamily="34" charset="0"/>
              <a:cs typeface="Arial" panose="020B0604020202020204" pitchFamily="34" charset="0"/>
            </a:rPr>
            <a:t>//</a:t>
          </a:r>
        </a:p>
        <a:p xmlns:a="http://schemas.openxmlformats.org/drawingml/2006/main">
          <a:endParaRPr lang="en-US" sz="1000"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r>
            <a:rPr lang="en-US" sz="1000">
              <a:latin typeface="Arial" panose="020B0604020202020204" pitchFamily="34" charset="0"/>
              <a:cs typeface="Arial" panose="020B0604020202020204" pitchFamily="34" charset="0"/>
            </a:rPr>
            <a:t>0</a:t>
          </a:r>
        </a:p>
      </cdr:txBody>
    </cdr:sp>
  </cdr:relSizeAnchor>
  <cdr:relSizeAnchor xmlns:cdr="http://schemas.openxmlformats.org/drawingml/2006/chartDrawing">
    <cdr:from>
      <cdr:x>0.93033</cdr:x>
      <cdr:y>0.90237</cdr:y>
    </cdr:from>
    <cdr:to>
      <cdr:x>0.99654</cdr:x>
      <cdr:y>0.99268</cdr:y>
    </cdr:to>
    <cdr:pic>
      <cdr:nvPicPr>
        <cdr:cNvPr id="3" name="Picture 2">
          <a:extLst xmlns:a="http://schemas.openxmlformats.org/drawingml/2006/main">
            <a:ext uri="{FF2B5EF4-FFF2-40B4-BE49-F238E27FC236}">
              <a16:creationId xmlns:a16="http://schemas.microsoft.com/office/drawing/2014/main" id="{12BA677B-4271-B8F9-0615-8575F62969CA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5086467" y="2862160"/>
          <a:ext cx="361993" cy="286447"/>
        </a:xfrm>
        <a:prstGeom xmlns:a="http://schemas.openxmlformats.org/drawingml/2006/main" prst="rect">
          <a:avLst/>
        </a:prstGeom>
      </cdr:spPr>
    </cdr:pic>
  </cdr:relSizeAnchor>
</c:userShapes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3</xdr:row>
      <xdr:rowOff>104775</xdr:rowOff>
    </xdr:from>
    <xdr:to>
      <xdr:col>10</xdr:col>
      <xdr:colOff>28575</xdr:colOff>
      <xdr:row>22</xdr:row>
      <xdr:rowOff>38100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0.00639</cdr:x>
      <cdr:y>0.88497</cdr:y>
    </cdr:from>
    <cdr:to>
      <cdr:x>0.93924</cdr:x>
      <cdr:y>0.99395</cdr:y>
    </cdr:to>
    <cdr:sp macro="" textlink="'10'!$A$64">
      <cdr:nvSpPr>
        <cdr:cNvPr id="3" name="TextBox 2"/>
        <cdr:cNvSpPr txBox="1"/>
      </cdr:nvSpPr>
      <cdr:spPr>
        <a:xfrm xmlns:a="http://schemas.openxmlformats.org/drawingml/2006/main">
          <a:off x="35057" y="2784492"/>
          <a:ext cx="5117967" cy="3428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9144" rIns="9144" rtlCol="0"/>
        <a:lstStyle xmlns:a="http://schemas.openxmlformats.org/drawingml/2006/main"/>
        <a:p xmlns:a="http://schemas.openxmlformats.org/drawingml/2006/main">
          <a:pPr algn="l"/>
          <a:fld id="{BD55A243-49EA-45B5-B800-10837959DD7A}" type="TxLink">
            <a:rPr lang="en-US" sz="900" b="0" i="0" u="none" strike="noStrike">
              <a:solidFill>
                <a:srgbClr val="000000"/>
              </a:solidFill>
              <a:latin typeface="Arialri"/>
              <a:cs typeface="Arial"/>
            </a:rPr>
            <a:pPr algn="l"/>
            <a:t>Data source: U.S. Energy Information Administration, Short-Term Energy Outlook, May 2024</a:t>
          </a:fld>
          <a:endParaRPr lang="en-US" sz="900"/>
        </a:p>
      </cdr:txBody>
    </cdr:sp>
  </cdr:relSizeAnchor>
  <cdr:relSizeAnchor xmlns:cdr="http://schemas.openxmlformats.org/drawingml/2006/chartDrawing">
    <cdr:from>
      <cdr:x>0.83278</cdr:x>
      <cdr:y>0.23469</cdr:y>
    </cdr:from>
    <cdr:to>
      <cdr:x>1</cdr:x>
      <cdr:y>0.50291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581525" y="800100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0.80998</cdr:x>
      <cdr:y>0.19578</cdr:y>
    </cdr:from>
    <cdr:to>
      <cdr:x>0.99476</cdr:x>
      <cdr:y>0.83249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4443874" y="616005"/>
          <a:ext cx="1013777" cy="2003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1000" b="1">
              <a:solidFill>
                <a:schemeClr val="accent1">
                  <a:lumMod val="7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non-OPEC</a:t>
          </a:r>
        </a:p>
        <a:p xmlns:a="http://schemas.openxmlformats.org/drawingml/2006/main">
          <a:r>
            <a:rPr lang="en-US" sz="900" b="0">
              <a:solidFill>
                <a:schemeClr val="bg2">
                  <a:lumMod val="40000"/>
                  <a:lumOff val="6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  </a:t>
          </a:r>
          <a:r>
            <a:rPr lang="en-US" sz="900" b="1">
              <a:solidFill>
                <a:schemeClr val="bg2">
                  <a:lumMod val="40000"/>
                  <a:lumOff val="6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other</a:t>
          </a:r>
        </a:p>
        <a:p xmlns:a="http://schemas.openxmlformats.org/drawingml/2006/main">
          <a:r>
            <a:rPr lang="en-US" sz="900" b="1">
              <a:solidFill>
                <a:schemeClr val="accent1">
                  <a:lumMod val="7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  </a:t>
          </a:r>
          <a:r>
            <a:rPr lang="en-US" sz="900" b="1">
              <a:solidFill>
                <a:schemeClr val="accent1"/>
              </a:solidFill>
              <a:latin typeface="Arial" panose="020B0604020202020204" pitchFamily="34" charset="0"/>
              <a:cs typeface="Arial" panose="020B0604020202020204" pitchFamily="34" charset="0"/>
            </a:rPr>
            <a:t>United States</a:t>
          </a:r>
        </a:p>
        <a:p xmlns:a="http://schemas.openxmlformats.org/drawingml/2006/main">
          <a:r>
            <a:rPr lang="en-US" sz="900" b="0">
              <a:latin typeface="Arial" panose="020B0604020202020204" pitchFamily="34" charset="0"/>
              <a:cs typeface="Arial" panose="020B0604020202020204" pitchFamily="34" charset="0"/>
            </a:rPr>
            <a:t>  </a:t>
          </a:r>
          <a:r>
            <a:rPr lang="en-US" sz="900" b="1">
              <a:solidFill>
                <a:schemeClr val="accent1">
                  <a:lumMod val="60000"/>
                  <a:lumOff val="4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Canada</a:t>
          </a:r>
        </a:p>
        <a:p xmlns:a="http://schemas.openxmlformats.org/drawingml/2006/main">
          <a:r>
            <a:rPr lang="en-US" sz="900" b="1">
              <a:solidFill>
                <a:schemeClr val="accent1">
                  <a:lumMod val="60000"/>
                  <a:lumOff val="4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  </a:t>
          </a:r>
          <a:r>
            <a:rPr lang="en-US" sz="900" b="1">
              <a:solidFill>
                <a:schemeClr val="accent1">
                  <a:lumMod val="20000"/>
                  <a:lumOff val="8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Russia</a:t>
          </a:r>
        </a:p>
        <a:p xmlns:a="http://schemas.openxmlformats.org/drawingml/2006/main">
          <a:endParaRPr lang="en-US" sz="900" b="0"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r>
            <a:rPr lang="en-US" sz="1000" b="1">
              <a:solidFill>
                <a:schemeClr val="accent3"/>
              </a:solidFill>
              <a:latin typeface="Arial" panose="020B0604020202020204" pitchFamily="34" charset="0"/>
              <a:cs typeface="Arial" panose="020B0604020202020204" pitchFamily="34" charset="0"/>
            </a:rPr>
            <a:t>OPEC</a:t>
          </a:r>
        </a:p>
        <a:p xmlns:a="http://schemas.openxmlformats.org/drawingml/2006/main">
          <a:r>
            <a:rPr lang="en-US" sz="1000" b="1">
              <a:solidFill>
                <a:schemeClr val="accent3"/>
              </a:solidFill>
              <a:latin typeface="Arial" panose="020B0604020202020204" pitchFamily="34" charset="0"/>
              <a:cs typeface="Arial" panose="020B0604020202020204" pitchFamily="34" charset="0"/>
            </a:rPr>
            <a:t>  </a:t>
          </a:r>
          <a:r>
            <a:rPr lang="en-US" sz="900" b="1">
              <a:solidFill>
                <a:srgbClr val="00B050"/>
              </a:solidFill>
              <a:latin typeface="Arial" panose="020B0604020202020204" pitchFamily="34" charset="0"/>
              <a:cs typeface="Arial" panose="020B0604020202020204" pitchFamily="34" charset="0"/>
            </a:rPr>
            <a:t>Venezuela</a:t>
          </a:r>
        </a:p>
        <a:p xmlns:a="http://schemas.openxmlformats.org/drawingml/2006/main">
          <a:r>
            <a:rPr lang="en-US" sz="900" b="0">
              <a:latin typeface="Arial" panose="020B0604020202020204" pitchFamily="34" charset="0"/>
              <a:cs typeface="Arial" panose="020B0604020202020204" pitchFamily="34" charset="0"/>
            </a:rPr>
            <a:t>  </a:t>
          </a:r>
          <a:r>
            <a:rPr lang="en-US" sz="900" b="1">
              <a:solidFill>
                <a:schemeClr val="accent3">
                  <a:lumMod val="5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Saudi Arabia</a:t>
          </a:r>
        </a:p>
        <a:p xmlns:a="http://schemas.openxmlformats.org/drawingml/2006/main">
          <a:r>
            <a:rPr lang="en-US" sz="900" b="1" baseline="0">
              <a:solidFill>
                <a:schemeClr val="accent3">
                  <a:lumMod val="40000"/>
                  <a:lumOff val="6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  </a:t>
          </a:r>
          <a:r>
            <a:rPr lang="en-US" sz="900" b="1">
              <a:solidFill>
                <a:schemeClr val="accent3">
                  <a:lumMod val="40000"/>
                  <a:lumOff val="6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Iran</a:t>
          </a:r>
        </a:p>
        <a:p xmlns:a="http://schemas.openxmlformats.org/drawingml/2006/main">
          <a:r>
            <a:rPr lang="en-US" sz="900" b="0">
              <a:solidFill>
                <a:schemeClr val="accent3">
                  <a:lumMod val="60000"/>
                  <a:lumOff val="4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  </a:t>
          </a:r>
          <a:r>
            <a:rPr lang="en-US" sz="900" b="1">
              <a:solidFill>
                <a:schemeClr val="accent3">
                  <a:lumMod val="60000"/>
                  <a:lumOff val="4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Kuwait</a:t>
          </a:r>
        </a:p>
        <a:p xmlns:a="http://schemas.openxmlformats.org/drawingml/2006/main">
          <a:r>
            <a:rPr lang="en-US" sz="900" b="0">
              <a:latin typeface="Arial" panose="020B0604020202020204" pitchFamily="34" charset="0"/>
              <a:cs typeface="Arial" panose="020B0604020202020204" pitchFamily="34" charset="0"/>
            </a:rPr>
            <a:t>  </a:t>
          </a:r>
          <a:r>
            <a:rPr lang="en-US" sz="900" b="1">
              <a:solidFill>
                <a:schemeClr val="accent3">
                  <a:lumMod val="7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Iraq</a:t>
          </a:r>
        </a:p>
        <a:p xmlns:a="http://schemas.openxmlformats.org/drawingml/2006/main">
          <a:r>
            <a:rPr lang="en-US" sz="900" b="0">
              <a:latin typeface="Arial" panose="020B0604020202020204" pitchFamily="34" charset="0"/>
              <a:cs typeface="Arial" panose="020B0604020202020204" pitchFamily="34" charset="0"/>
            </a:rPr>
            <a:t>  </a:t>
          </a:r>
          <a:r>
            <a:rPr lang="en-US" sz="900" b="1">
              <a:solidFill>
                <a:schemeClr val="accent3">
                  <a:lumMod val="20000"/>
                  <a:lumOff val="8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Nigeria</a:t>
          </a:r>
        </a:p>
        <a:p xmlns:a="http://schemas.openxmlformats.org/drawingml/2006/main">
          <a:r>
            <a:rPr lang="en-US" sz="900" b="0">
              <a:latin typeface="Arial" panose="020B0604020202020204" pitchFamily="34" charset="0"/>
              <a:cs typeface="Arial" panose="020B0604020202020204" pitchFamily="34" charset="0"/>
            </a:rPr>
            <a:t>  </a:t>
          </a:r>
          <a:r>
            <a:rPr lang="en-US" sz="900" b="1">
              <a:solidFill>
                <a:schemeClr val="accent3"/>
              </a:solidFill>
              <a:latin typeface="Arial" panose="020B0604020202020204" pitchFamily="34" charset="0"/>
              <a:cs typeface="Arial" panose="020B0604020202020204" pitchFamily="34" charset="0"/>
            </a:rPr>
            <a:t>Libya</a:t>
          </a:r>
        </a:p>
      </cdr:txBody>
    </cdr:sp>
  </cdr:relSizeAnchor>
  <cdr:relSizeAnchor xmlns:cdr="http://schemas.openxmlformats.org/drawingml/2006/chartDrawing">
    <cdr:from>
      <cdr:x>0.92556</cdr:x>
      <cdr:y>0.89583</cdr:y>
    </cdr:from>
    <cdr:to>
      <cdr:x>0.99579</cdr:x>
      <cdr:y>0.99274</cdr:y>
    </cdr:to>
    <cdr:pic>
      <cdr:nvPicPr>
        <cdr:cNvPr id="4" name="Picture 3">
          <a:extLst xmlns:a="http://schemas.openxmlformats.org/drawingml/2006/main">
            <a:ext uri="{FF2B5EF4-FFF2-40B4-BE49-F238E27FC236}">
              <a16:creationId xmlns:a16="http://schemas.microsoft.com/office/drawing/2014/main" id="{307138BF-4160-24CA-EA6C-CE81FF5761D1}"/>
            </a:ext>
          </a:extLst>
        </cdr:cNvPr>
        <cdr:cNvPicPr preferRelativeResize="0"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5077978" y="2818662"/>
          <a:ext cx="385338" cy="304920"/>
        </a:xfrm>
        <a:prstGeom xmlns:a="http://schemas.openxmlformats.org/drawingml/2006/main" prst="rect">
          <a:avLst/>
        </a:prstGeom>
      </cdr:spPr>
    </cdr:pic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185119</xdr:colOff>
      <xdr:row>4</xdr:row>
      <xdr:rowOff>38100</xdr:rowOff>
    </xdr:from>
    <xdr:to>
      <xdr:col>9</xdr:col>
      <xdr:colOff>428625</xdr:colOff>
      <xdr:row>21</xdr:row>
      <xdr:rowOff>68580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pSpPr/>
      </xdr:nvGrpSpPr>
      <xdr:grpSpPr>
        <a:xfrm>
          <a:off x="682536" y="810683"/>
          <a:ext cx="5588089" cy="3268980"/>
          <a:chOff x="661551" y="809625"/>
          <a:chExt cx="5491599" cy="3271791"/>
        </a:xfrm>
      </xdr:grpSpPr>
      <xdr:graphicFrame macro="">
        <xdr:nvGraphicFramePr>
          <xdr:cNvPr id="29" name="Chart 2">
            <a:extLst>
              <a:ext uri="{FF2B5EF4-FFF2-40B4-BE49-F238E27FC236}">
                <a16:creationId xmlns:a16="http://schemas.microsoft.com/office/drawing/2014/main" id="{00000000-0008-0000-0C00-00001D000000}"/>
              </a:ext>
            </a:extLst>
          </xdr:cNvPr>
          <xdr:cNvGraphicFramePr>
            <a:graphicFrameLocks/>
          </xdr:cNvGraphicFramePr>
        </xdr:nvGraphicFramePr>
        <xdr:xfrm>
          <a:off x="3412329" y="809625"/>
          <a:ext cx="2740821" cy="320039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graphicFrame macro="">
        <xdr:nvGraphicFramePr>
          <xdr:cNvPr id="45" name="Chart 1">
            <a:extLst>
              <a:ext uri="{FF2B5EF4-FFF2-40B4-BE49-F238E27FC236}">
                <a16:creationId xmlns:a16="http://schemas.microsoft.com/office/drawing/2014/main" id="{00000000-0008-0000-0C00-00002D000000}"/>
              </a:ext>
            </a:extLst>
          </xdr:cNvPr>
          <xdr:cNvGraphicFramePr>
            <a:graphicFrameLocks/>
          </xdr:cNvGraphicFramePr>
        </xdr:nvGraphicFramePr>
        <xdr:xfrm>
          <a:off x="666750" y="811531"/>
          <a:ext cx="2740821" cy="32004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'11'!$B$32">
        <xdr:nvSpPr>
          <xdr:cNvPr id="46" name="TextBox 1">
            <a:extLst>
              <a:ext uri="{FF2B5EF4-FFF2-40B4-BE49-F238E27FC236}">
                <a16:creationId xmlns:a16="http://schemas.microsoft.com/office/drawing/2014/main" id="{00000000-0008-0000-0C00-00002E000000}"/>
              </a:ext>
            </a:extLst>
          </xdr:cNvPr>
          <xdr:cNvSpPr txBox="1"/>
        </xdr:nvSpPr>
        <xdr:spPr>
          <a:xfrm>
            <a:off x="661551" y="3687737"/>
            <a:ext cx="4915537" cy="393679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fld id="{B4A62DBF-E035-4485-8ED2-51BDA906C1D2}" type="TxLink">
              <a:rPr lang="en-US" sz="900" b="0" i="0" u="none" strike="noStrike">
                <a:solidFill>
                  <a:srgbClr val="000000"/>
                </a:solidFill>
                <a:latin typeface="Arial"/>
                <a:cs typeface="Arial"/>
              </a:rPr>
              <a:pPr/>
              <a:t>Data source: U.S. Energy Information Administration, Short-Term Energy Outlook, May 2024, and Refinitiv an LSEG Business</a:t>
            </a:fld>
            <a:endParaRPr lang="en-US" sz="1100"/>
          </a:p>
        </xdr:txBody>
      </xdr:sp>
      <xdr:pic>
        <xdr:nvPicPr>
          <xdr:cNvPr id="8" name="Picture 1">
            <a:extLst>
              <a:ext uri="{FF2B5EF4-FFF2-40B4-BE49-F238E27FC236}">
                <a16:creationId xmlns:a16="http://schemas.microsoft.com/office/drawing/2014/main" id="{00000000-0008-0000-0C00-000008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720300" y="3702272"/>
            <a:ext cx="337986" cy="290755"/>
          </a:xfrm>
          <a:prstGeom prst="rect">
            <a:avLst/>
          </a:prstGeom>
        </xdr:spPr>
      </xdr:pic>
    </xdr:grpSp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0.00486</cdr:x>
      <cdr:y>0</cdr:y>
    </cdr:from>
    <cdr:to>
      <cdr:x>0.98651</cdr:x>
      <cdr:y>0.21603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3725" y="0"/>
          <a:ext cx="2772338" cy="7301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marL="0" marR="0" lvl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0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Components of annual gasoline </a:t>
          </a:r>
        </a:p>
        <a:p xmlns:a="http://schemas.openxmlformats.org/drawingml/2006/main">
          <a:pPr marL="0" marR="0" lvl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0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price changes</a:t>
          </a:r>
        </a:p>
        <a:p xmlns:a="http://schemas.openxmlformats.org/drawingml/2006/main">
          <a:pPr rtl="0"/>
          <a:r>
            <a:rPr lang="en-US" sz="10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dollars per gallon</a:t>
          </a:r>
          <a:endParaRPr lang="en-US" sz="10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0.55149</cdr:x>
      <cdr:y>0.20563</cdr:y>
    </cdr:from>
    <cdr:to>
      <cdr:x>0.94914</cdr:x>
      <cdr:y>0.52039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1606069" y="629397"/>
          <a:ext cx="1158047" cy="96340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9144" tIns="9144" rIns="9144" bIns="9144" rtlCol="0"/>
        <a:lstStyle xmlns:a="http://schemas.openxmlformats.org/drawingml/2006/main"/>
        <a:p xmlns:a="http://schemas.openxmlformats.org/drawingml/2006/main"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900" b="1" baseline="0">
              <a:solidFill>
                <a:schemeClr val="accent2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Brent  crude oil price</a:t>
          </a:r>
        </a:p>
        <a:p xmlns:a="http://schemas.openxmlformats.org/drawingml/2006/main"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900" b="1" baseline="0">
              <a:solidFill>
                <a:schemeClr val="accent4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wholesale margin</a:t>
          </a:r>
        </a:p>
        <a:p xmlns:a="http://schemas.openxmlformats.org/drawingml/2006/main"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900" b="1" baseline="0">
              <a:solidFill>
                <a:schemeClr val="accent4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over crude</a:t>
          </a:r>
          <a:endParaRPr lang="en-US" sz="900" b="1">
            <a:solidFill>
              <a:schemeClr val="accent4"/>
            </a:solidFill>
            <a:effectLst/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r>
            <a:rPr lang="en-US" sz="900" b="1" baseline="0">
              <a:solidFill>
                <a:schemeClr val="accent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retail margin over wholesale</a:t>
          </a:r>
          <a:endParaRPr lang="en-US" sz="900" b="1">
            <a:solidFill>
              <a:schemeClr val="accent1"/>
            </a:solidFill>
            <a:effectLst/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900" b="1" baseline="0"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net change</a:t>
          </a:r>
          <a:endParaRPr lang="en-US" sz="900" b="1">
            <a:solidFill>
              <a:sysClr val="windowText" lastClr="000000"/>
            </a:solidFill>
            <a:effectLst/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900" b="1" baseline="0">
            <a:solidFill>
              <a:schemeClr val="accent5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 xmlns:a="http://schemas.openxmlformats.org/drawingml/2006/main">
          <a:endParaRPr lang="en-US" sz="900" b="1">
            <a:solidFill>
              <a:schemeClr val="accent4"/>
            </a:solidFill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0.73161</cdr:x>
      <cdr:y>0.16367</cdr:y>
    </cdr:from>
    <cdr:to>
      <cdr:x>0.91048</cdr:x>
      <cdr:y>0.22116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2104851" y="500954"/>
          <a:ext cx="514612" cy="17596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900" b="0">
              <a:latin typeface="Arial" panose="020B0604020202020204" pitchFamily="34" charset="0"/>
              <a:cs typeface="Arial" panose="020B0604020202020204" pitchFamily="34" charset="0"/>
            </a:rPr>
            <a:t>forecast</a:t>
          </a:r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0.00112</cdr:x>
      <cdr:y>0</cdr:y>
    </cdr:from>
    <cdr:to>
      <cdr:x>0.94036</cdr:x>
      <cdr:y>0.20179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3224" y="0"/>
          <a:ext cx="2703860" cy="62394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rtl="0"/>
          <a:r>
            <a:rPr lang="en-US" sz="10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U.S. gasoline and crude oil prices</a:t>
          </a:r>
          <a:endParaRPr lang="en-US" sz="1000" b="1">
            <a:effectLst/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pPr rtl="0" eaLnBrk="1" fontAlgn="auto" latinLnBrk="0" hangingPunct="1"/>
          <a:endParaRPr lang="en-US" sz="1000" b="0" i="0" baseline="0"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 xmlns:a="http://schemas.openxmlformats.org/drawingml/2006/main">
          <a:pPr rtl="0" eaLnBrk="1" fontAlgn="auto" latinLnBrk="0" hangingPunct="1"/>
          <a:r>
            <a:rPr lang="en-US" sz="10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dollars per gallon</a:t>
          </a:r>
          <a:endParaRPr lang="en-US" sz="10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pPr rtl="0"/>
          <a:endParaRPr lang="en-US" sz="10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0.69217</cdr:x>
      <cdr:y>0.28974</cdr:y>
    </cdr:from>
    <cdr:to>
      <cdr:x>0.94043</cdr:x>
      <cdr:y>0.39748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1992607" y="895897"/>
          <a:ext cx="714685" cy="33313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900" b="0">
              <a:latin typeface="Arial" panose="020B0604020202020204" pitchFamily="34" charset="0"/>
              <a:cs typeface="Arial" panose="020B0604020202020204" pitchFamily="34" charset="0"/>
            </a:rPr>
            <a:t>forecast</a:t>
          </a:r>
        </a:p>
      </cdr:txBody>
    </cdr:sp>
  </cdr:relSizeAnchor>
  <cdr:relSizeAnchor xmlns:cdr="http://schemas.openxmlformats.org/drawingml/2006/chartDrawing">
    <cdr:from>
      <cdr:x>0.15451</cdr:x>
      <cdr:y>0.1875</cdr:y>
    </cdr:from>
    <cdr:to>
      <cdr:x>0.32118</cdr:x>
      <cdr:y>0.47321</cdr:y>
    </cdr:to>
    <cdr:sp macro="" textlink="">
      <cdr:nvSpPr>
        <cdr:cNvPr id="5" name="Minus 4"/>
        <cdr:cNvSpPr/>
      </cdr:nvSpPr>
      <cdr:spPr bwMode="auto">
        <a:xfrm xmlns:a="http://schemas.openxmlformats.org/drawingml/2006/main">
          <a:off x="847725" y="600075"/>
          <a:ext cx="914400" cy="914400"/>
        </a:xfrm>
        <a:prstGeom xmlns:a="http://schemas.openxmlformats.org/drawingml/2006/main" prst="mathMinus">
          <a:avLst/>
        </a:prstGeom>
        <a:noFill xmlns:a="http://schemas.openxmlformats.org/drawingml/2006/main"/>
        <a:ln xmlns:a="http://schemas.openxmlformats.org/drawingml/2006/main" w="1" cap="flat" cmpd="sng" algn="ctr">
          <a:noFill/>
          <a:prstDash val="solid"/>
          <a:round/>
          <a:headEnd type="none" w="med" len="med"/>
          <a:tailEnd type="none" w="med" len="med"/>
        </a:ln>
        <a:effectLst xmlns:a="http://schemas.openxmlformats.org/drawingml/2006/main"/>
      </cdr:spPr>
      <cdr:txBody>
        <a:bodyPr xmlns:a="http://schemas.openxmlformats.org/drawingml/2006/main" vertOverflow="clip" wrap="square" lIns="18288" tIns="0" rIns="0" bIns="0" upright="1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3.xml><?xml version="1.0" encoding="utf-8"?>
<c:userShapes xmlns:c="http://schemas.openxmlformats.org/drawingml/2006/chart">
  <cdr:absSizeAnchor xmlns:cdr="http://schemas.openxmlformats.org/drawingml/2006/chartDrawing">
    <cdr:from>
      <cdr:x>0</cdr:x>
      <cdr:y>0.82949</cdr:y>
    </cdr:from>
    <cdr:ext cx="5035563" cy="539749"/>
    <cdr:sp macro="" textlink="'1'!$B$124">
      <cdr:nvSpPr>
        <cdr:cNvPr id="2" name="TextBox 1"/>
        <cdr:cNvSpPr txBox="1">
          <a:spLocks xmlns:a="http://schemas.openxmlformats.org/drawingml/2006/main" noChangeAspect="1"/>
        </cdr:cNvSpPr>
      </cdr:nvSpPr>
      <cdr:spPr>
        <a:xfrm xmlns:a="http://schemas.openxmlformats.org/drawingml/2006/main">
          <a:off x="0" y="2625726"/>
          <a:ext cx="5035563" cy="5397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E7066B86-6CC0-45DC-867E-6437D51419AA}" type="TxLink">
            <a:rPr lang="en-US" sz="900" b="0" i="0" u="none" strike="noStrike">
              <a:solidFill>
                <a:srgbClr val="000000"/>
              </a:solidFill>
              <a:latin typeface="Arial"/>
              <a:cs typeface="Arial"/>
            </a:rPr>
            <a:pPr algn="l"/>
            <a:t>Note: Confidence interval derived from options market information for the five trading days ending May 2, 2024. Intervals not calculated for months with sparse trading in near-the-money options contracts.</a:t>
          </a:fld>
          <a:endParaRPr lang="en-US" sz="900">
            <a:latin typeface="Arial" pitchFamily="34" charset="0"/>
            <a:cs typeface="Arial" pitchFamily="34" charset="0"/>
          </a:endParaRPr>
        </a:p>
      </cdr:txBody>
    </cdr:sp>
  </cdr:absSizeAnchor>
  <cdr:absSizeAnchor xmlns:cdr="http://schemas.openxmlformats.org/drawingml/2006/chartDrawing">
    <cdr:from>
      <cdr:x>0.00232</cdr:x>
      <cdr:y>0.74323</cdr:y>
    </cdr:from>
    <cdr:ext cx="5349876" cy="368299"/>
    <cdr:sp macro="" textlink="'1'!$B$123">
      <cdr:nvSpPr>
        <cdr:cNvPr id="4" name="TextBox 3"/>
        <cdr:cNvSpPr txBox="1">
          <a:spLocks xmlns:a="http://schemas.openxmlformats.org/drawingml/2006/main" noChangeAspect="1"/>
        </cdr:cNvSpPr>
      </cdr:nvSpPr>
      <cdr:spPr>
        <a:xfrm xmlns:a="http://schemas.openxmlformats.org/drawingml/2006/main">
          <a:off x="12700" y="2352669"/>
          <a:ext cx="5349876" cy="3682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AA716B3-6AD5-4000-B88A-75F7653B96A3}" type="TxLink">
            <a:rPr lang="en-US" sz="900" b="0" i="0" u="none" strike="noStrike">
              <a:solidFill>
                <a:srgbClr val="000000"/>
              </a:solidFill>
              <a:latin typeface="Arial"/>
              <a:cs typeface="Arial"/>
            </a:rPr>
            <a:pPr/>
            <a:t>Data source: U.S. Energy Information Administration, Short-Term Energy Outlook, May 2024, CME Group, Bloomberg, L.P., and Refinitiv an LSEG Business</a:t>
          </a:fld>
          <a:endParaRPr lang="en-US" sz="900">
            <a:latin typeface="Arial" pitchFamily="34" charset="0"/>
            <a:cs typeface="Arial" pitchFamily="34" charset="0"/>
          </a:endParaRPr>
        </a:p>
      </cdr:txBody>
    </cdr:sp>
  </cdr:absSizeAnchor>
  <cdr:relSizeAnchor xmlns:cdr="http://schemas.openxmlformats.org/drawingml/2006/chartDrawing">
    <cdr:from>
      <cdr:x>0</cdr:x>
      <cdr:y>0.00888</cdr:y>
    </cdr:from>
    <cdr:to>
      <cdr:x>0.90418</cdr:x>
      <cdr:y>0.15681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0" y="28109"/>
          <a:ext cx="4943468" cy="46826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rtl="0"/>
          <a:r>
            <a:rPr lang="en-US" sz="10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West Texas Intermediate (WTI) crude oil price and NYMEX confidence intervals</a:t>
          </a:r>
          <a:endParaRPr lang="en-US" sz="10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pPr rtl="0"/>
          <a:r>
            <a:rPr lang="en-US" sz="10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dollars per barrel</a:t>
          </a:r>
          <a:endParaRPr lang="en-US" sz="10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0.91124</cdr:x>
      <cdr:y>0.90151</cdr:y>
    </cdr:from>
    <cdr:to>
      <cdr:x>0.97731</cdr:x>
      <cdr:y>0.99182</cdr:y>
    </cdr:to>
    <cdr:pic>
      <cdr:nvPicPr>
        <cdr:cNvPr id="5" name="Picture 4">
          <a:extLst xmlns:a="http://schemas.openxmlformats.org/drawingml/2006/main">
            <a:ext uri="{FF2B5EF4-FFF2-40B4-BE49-F238E27FC236}">
              <a16:creationId xmlns:a16="http://schemas.microsoft.com/office/drawing/2014/main" id="{B61613CC-CFFF-5706-0A44-B2EB5BA05E58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4982047" y="2853707"/>
          <a:ext cx="361269" cy="2858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0.13763</cdr:x>
      <cdr:y>0.67302</cdr:y>
    </cdr:from>
    <cdr:to>
      <cdr:x>0.30488</cdr:x>
      <cdr:y>0.96189</cdr:y>
    </cdr:to>
    <cdr:sp macro="" textlink="">
      <cdr:nvSpPr>
        <cdr:cNvPr id="9" name="TextBox 8"/>
        <cdr:cNvSpPr txBox="1"/>
      </cdr:nvSpPr>
      <cdr:spPr>
        <a:xfrm xmlns:a="http://schemas.openxmlformats.org/drawingml/2006/main">
          <a:off x="752476" y="2130426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0.1957</cdr:x>
      <cdr:y>0.65898</cdr:y>
    </cdr:from>
    <cdr:to>
      <cdr:x>0.36295</cdr:x>
      <cdr:y>0.94784</cdr:y>
    </cdr:to>
    <cdr:sp macro="" textlink="">
      <cdr:nvSpPr>
        <cdr:cNvPr id="10" name="TextBox 9"/>
        <cdr:cNvSpPr txBox="1"/>
      </cdr:nvSpPr>
      <cdr:spPr>
        <a:xfrm xmlns:a="http://schemas.openxmlformats.org/drawingml/2006/main">
          <a:off x="1069976" y="2085976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0.05982</cdr:x>
      <cdr:y>0.21966</cdr:y>
    </cdr:from>
    <cdr:to>
      <cdr:x>0.39548</cdr:x>
      <cdr:y>0.4447</cdr:y>
    </cdr:to>
    <cdr:sp macro="" textlink="">
      <cdr:nvSpPr>
        <cdr:cNvPr id="15" name="TextBox 5"/>
        <cdr:cNvSpPr txBox="1"/>
      </cdr:nvSpPr>
      <cdr:spPr>
        <a:xfrm xmlns:a="http://schemas.openxmlformats.org/drawingml/2006/main">
          <a:off x="327037" y="695332"/>
          <a:ext cx="1835171" cy="71235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1000" b="1">
              <a:solidFill>
                <a:schemeClr val="tx2"/>
              </a:solidFill>
              <a:latin typeface="Arial" panose="020B0604020202020204" pitchFamily="34" charset="0"/>
              <a:cs typeface="Arial" panose="020B0604020202020204" pitchFamily="34" charset="0"/>
            </a:rPr>
            <a:t>West Texas</a:t>
          </a:r>
        </a:p>
        <a:p xmlns:a="http://schemas.openxmlformats.org/drawingml/2006/main">
          <a:r>
            <a:rPr lang="en-US" sz="1000" b="1">
              <a:solidFill>
                <a:schemeClr val="tx2"/>
              </a:solidFill>
              <a:latin typeface="Arial" panose="020B0604020202020204" pitchFamily="34" charset="0"/>
              <a:cs typeface="Arial" panose="020B0604020202020204" pitchFamily="34" charset="0"/>
            </a:rPr>
            <a:t>Intermediate (WTI) spot price</a:t>
          </a:r>
        </a:p>
      </cdr:txBody>
    </cdr:sp>
  </cdr:relSizeAnchor>
  <cdr:relSizeAnchor xmlns:cdr="http://schemas.openxmlformats.org/drawingml/2006/chartDrawing">
    <cdr:from>
      <cdr:x>0.13763</cdr:x>
      <cdr:y>0.67302</cdr:y>
    </cdr:from>
    <cdr:to>
      <cdr:x>0.30488</cdr:x>
      <cdr:y>0.96189</cdr:y>
    </cdr:to>
    <cdr:sp macro="" textlink="">
      <cdr:nvSpPr>
        <cdr:cNvPr id="19" name="TextBox 8"/>
        <cdr:cNvSpPr txBox="1"/>
      </cdr:nvSpPr>
      <cdr:spPr>
        <a:xfrm xmlns:a="http://schemas.openxmlformats.org/drawingml/2006/main">
          <a:off x="752476" y="2130426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0.1957</cdr:x>
      <cdr:y>0.65898</cdr:y>
    </cdr:from>
    <cdr:to>
      <cdr:x>0.36295</cdr:x>
      <cdr:y>0.94784</cdr:y>
    </cdr:to>
    <cdr:sp macro="" textlink="">
      <cdr:nvSpPr>
        <cdr:cNvPr id="20" name="TextBox 9"/>
        <cdr:cNvSpPr txBox="1"/>
      </cdr:nvSpPr>
      <cdr:spPr>
        <a:xfrm xmlns:a="http://schemas.openxmlformats.org/drawingml/2006/main">
          <a:off x="1069976" y="2085976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0.795</cdr:x>
      <cdr:y>0.03756</cdr:y>
    </cdr:from>
    <cdr:to>
      <cdr:x>0.99361</cdr:x>
      <cdr:y>0.7994</cdr:y>
    </cdr:to>
    <cdr:sp macro="" textlink="">
      <cdr:nvSpPr>
        <cdr:cNvPr id="11" name="TextBox 10"/>
        <cdr:cNvSpPr txBox="1"/>
      </cdr:nvSpPr>
      <cdr:spPr>
        <a:xfrm xmlns:a="http://schemas.openxmlformats.org/drawingml/2006/main">
          <a:off x="4346559" y="118887"/>
          <a:ext cx="1085870" cy="241158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n-US" sz="900">
            <a:solidFill>
              <a:srgbClr val="00B050"/>
            </a:solidFill>
            <a:effectLst/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r>
            <a:rPr lang="en-US" sz="900" b="1">
              <a:solidFill>
                <a:schemeClr val="accent3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95% NYMEX </a:t>
          </a:r>
          <a:endParaRPr lang="en-US" sz="900" b="1">
            <a:solidFill>
              <a:schemeClr val="accent3"/>
            </a:solidFill>
            <a:effectLst/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r>
            <a:rPr lang="en-US" sz="900" b="1">
              <a:solidFill>
                <a:schemeClr val="accent3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futures price</a:t>
          </a:r>
          <a:endParaRPr lang="en-US" sz="900" b="1">
            <a:solidFill>
              <a:schemeClr val="accent3"/>
            </a:solidFill>
            <a:effectLst/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r>
            <a:rPr lang="en-US" sz="900" b="1">
              <a:solidFill>
                <a:schemeClr val="accent3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confidence</a:t>
          </a:r>
        </a:p>
        <a:p xmlns:a="http://schemas.openxmlformats.org/drawingml/2006/main">
          <a:r>
            <a:rPr lang="en-US" sz="900" b="1">
              <a:solidFill>
                <a:schemeClr val="accent3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interval</a:t>
          </a:r>
          <a:endParaRPr lang="en-US" sz="900" b="1">
            <a:solidFill>
              <a:schemeClr val="accent3"/>
            </a:solidFill>
            <a:effectLst/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r>
            <a:rPr lang="en-US" sz="900" b="1">
              <a:solidFill>
                <a:schemeClr val="accent3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upper bound</a:t>
          </a:r>
        </a:p>
        <a:p xmlns:a="http://schemas.openxmlformats.org/drawingml/2006/main">
          <a:endParaRPr lang="en-US" sz="900" b="1">
            <a:solidFill>
              <a:schemeClr val="accent3"/>
            </a:solidFill>
            <a:effectLst/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en-US" sz="900" b="1">
            <a:solidFill>
              <a:schemeClr val="accent3"/>
            </a:solidFill>
            <a:effectLst/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r>
            <a:rPr lang="en-US" sz="900" b="1">
              <a:solidFill>
                <a:schemeClr val="accent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STEO forecast</a:t>
          </a:r>
          <a:endParaRPr lang="en-US" sz="900">
            <a:solidFill>
              <a:schemeClr val="accent1"/>
            </a:solidFill>
            <a:effectLst/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r>
            <a:rPr lang="en-US" sz="900" b="1">
              <a:solidFill>
                <a:schemeClr val="accent3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NYMEX </a:t>
          </a:r>
          <a:endParaRPr lang="en-US" sz="900">
            <a:solidFill>
              <a:schemeClr val="accent3"/>
            </a:solidFill>
            <a:effectLst/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r>
            <a:rPr lang="en-US" sz="900" b="1">
              <a:solidFill>
                <a:schemeClr val="accent3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futures price</a:t>
          </a:r>
        </a:p>
        <a:p xmlns:a="http://schemas.openxmlformats.org/drawingml/2006/main">
          <a:endParaRPr lang="en-US" sz="900">
            <a:solidFill>
              <a:schemeClr val="accent3"/>
            </a:solidFill>
            <a:effectLst/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r>
            <a:rPr lang="en-US" sz="900" b="1">
              <a:solidFill>
                <a:schemeClr val="accent3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95% NYMEX </a:t>
          </a:r>
          <a:endParaRPr lang="en-US" sz="900">
            <a:solidFill>
              <a:schemeClr val="accent3"/>
            </a:solidFill>
            <a:effectLst/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r>
            <a:rPr lang="en-US" sz="900" b="1">
              <a:solidFill>
                <a:schemeClr val="accent3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futures price</a:t>
          </a:r>
          <a:endParaRPr lang="en-US" sz="900">
            <a:solidFill>
              <a:schemeClr val="accent3"/>
            </a:solidFill>
            <a:effectLst/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r>
            <a:rPr lang="en-US" sz="900" b="1">
              <a:solidFill>
                <a:schemeClr val="accent3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confidence</a:t>
          </a:r>
        </a:p>
        <a:p xmlns:a="http://schemas.openxmlformats.org/drawingml/2006/main">
          <a:r>
            <a:rPr lang="en-US" sz="900" b="1">
              <a:solidFill>
                <a:schemeClr val="accent3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interval</a:t>
          </a:r>
          <a:endParaRPr lang="en-US" sz="900">
            <a:solidFill>
              <a:schemeClr val="accent3"/>
            </a:solidFill>
            <a:effectLst/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r>
            <a:rPr lang="en-US" sz="900" b="1">
              <a:solidFill>
                <a:schemeClr val="accent3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lower bound</a:t>
          </a:r>
          <a:endParaRPr lang="en-US" sz="900">
            <a:solidFill>
              <a:schemeClr val="accent3"/>
            </a:solidFill>
            <a:effectLst/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en-US" sz="900">
            <a:solidFill>
              <a:schemeClr val="accent3"/>
            </a:solidFill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111124</xdr:colOff>
      <xdr:row>3</xdr:row>
      <xdr:rowOff>165100</xdr:rowOff>
    </xdr:from>
    <xdr:to>
      <xdr:col>9</xdr:col>
      <xdr:colOff>317363</xdr:colOff>
      <xdr:row>21</xdr:row>
      <xdr:rowOff>76200</xdr:rowOff>
    </xdr:to>
    <xdr:grpSp>
      <xdr:nvGrpSpPr>
        <xdr:cNvPr id="7" name="Group 1">
          <a:extLst>
            <a:ext uri="{FF2B5EF4-FFF2-40B4-BE49-F238E27FC236}">
              <a16:creationId xmlns:a16="http://schemas.microsoft.com/office/drawing/2014/main" id="{00000000-0008-0000-0D00-000007000000}"/>
            </a:ext>
          </a:extLst>
        </xdr:cNvPr>
        <xdr:cNvGrpSpPr/>
      </xdr:nvGrpSpPr>
      <xdr:grpSpPr>
        <a:xfrm>
          <a:off x="606424" y="746125"/>
          <a:ext cx="5578339" cy="3340100"/>
          <a:chOff x="561974" y="790575"/>
          <a:chExt cx="5455908" cy="3330784"/>
        </a:xfrm>
      </xdr:grpSpPr>
      <xdr:graphicFrame macro="">
        <xdr:nvGraphicFramePr>
          <xdr:cNvPr id="5" name="Chart 2">
            <a:extLst>
              <a:ext uri="{FF2B5EF4-FFF2-40B4-BE49-F238E27FC236}">
                <a16:creationId xmlns:a16="http://schemas.microsoft.com/office/drawing/2014/main" id="{00000000-0008-0000-0D00-000005000000}"/>
              </a:ext>
            </a:extLst>
          </xdr:cNvPr>
          <xdr:cNvGraphicFramePr>
            <a:graphicFrameLocks/>
          </xdr:cNvGraphicFramePr>
        </xdr:nvGraphicFramePr>
        <xdr:xfrm>
          <a:off x="3268366" y="790575"/>
          <a:ext cx="2743200" cy="32004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graphicFrame macro="">
        <xdr:nvGraphicFramePr>
          <xdr:cNvPr id="4" name="Chart 1">
            <a:extLst>
              <a:ext uri="{FF2B5EF4-FFF2-40B4-BE49-F238E27FC236}">
                <a16:creationId xmlns:a16="http://schemas.microsoft.com/office/drawing/2014/main" id="{00000000-0008-0000-0D00-000004000000}"/>
              </a:ext>
            </a:extLst>
          </xdr:cNvPr>
          <xdr:cNvGraphicFramePr>
            <a:graphicFrameLocks/>
          </xdr:cNvGraphicFramePr>
        </xdr:nvGraphicFramePr>
        <xdr:xfrm>
          <a:off x="561974" y="790575"/>
          <a:ext cx="2743200" cy="32004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$B$32">
        <xdr:nvSpPr>
          <xdr:cNvPr id="6" name="TextBox 1">
            <a:extLst>
              <a:ext uri="{FF2B5EF4-FFF2-40B4-BE49-F238E27FC236}">
                <a16:creationId xmlns:a16="http://schemas.microsoft.com/office/drawing/2014/main" id="{00000000-0008-0000-0D00-000006000000}"/>
              </a:ext>
            </a:extLst>
          </xdr:cNvPr>
          <xdr:cNvSpPr txBox="1"/>
        </xdr:nvSpPr>
        <xdr:spPr>
          <a:xfrm>
            <a:off x="566310" y="3673554"/>
            <a:ext cx="4905098" cy="44780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fld id="{CEDD8107-A204-4517-8F2B-76FDDF6396AA}" type="TxLink">
              <a:rPr lang="en-US" sz="900" b="0" i="0" u="none" strike="noStrike">
                <a:solidFill>
                  <a:srgbClr val="000000"/>
                </a:solidFill>
                <a:latin typeface="Arial"/>
                <a:cs typeface="Arial"/>
              </a:rPr>
              <a:pPr/>
              <a:t>Data source: U.S. Energy Information Administration, Short-Term Energy Outlook, May 2024, and Refinitiv an LSEG Business</a:t>
            </a:fld>
            <a:endParaRPr lang="en-US" sz="1100"/>
          </a:p>
        </xdr:txBody>
      </xdr:sp>
      <xdr:pic>
        <xdr:nvPicPr>
          <xdr:cNvPr id="3" name="Picture 1">
            <a:extLst>
              <a:ext uri="{FF2B5EF4-FFF2-40B4-BE49-F238E27FC236}">
                <a16:creationId xmlns:a16="http://schemas.microsoft.com/office/drawing/2014/main" id="{00000000-0008-0000-0D00-00000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679092" y="3686176"/>
            <a:ext cx="338790" cy="290755"/>
          </a:xfrm>
          <a:prstGeom prst="rect">
            <a:avLst/>
          </a:prstGeom>
        </xdr:spPr>
      </xdr:pic>
    </xdr:grpSp>
    <xdr:clientData/>
  </xdr:twoCellAnchor>
</xdr:wsDr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0.00486</cdr:x>
      <cdr:y>0</cdr:y>
    </cdr:from>
    <cdr:to>
      <cdr:x>0.96528</cdr:x>
      <cdr:y>0.21603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3326" y="0"/>
          <a:ext cx="2634624" cy="6953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marL="0" marR="0" lvl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0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Components of annual diesel</a:t>
          </a:r>
        </a:p>
        <a:p xmlns:a="http://schemas.openxmlformats.org/drawingml/2006/main">
          <a:pPr marL="0" marR="0" lvl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0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price changes</a:t>
          </a:r>
        </a:p>
        <a:p xmlns:a="http://schemas.openxmlformats.org/drawingml/2006/main">
          <a:pPr rtl="0"/>
          <a:r>
            <a:rPr lang="en-US" sz="10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dollars per gallon</a:t>
          </a:r>
          <a:endParaRPr lang="en-US" sz="10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0.55395</cdr:x>
      <cdr:y>0.26458</cdr:y>
    </cdr:from>
    <cdr:to>
      <cdr:x>0.97573</cdr:x>
      <cdr:y>0.55957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1521851" y="849133"/>
          <a:ext cx="1158762" cy="9467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lIns="45720" rIns="45720" rtlCol="0"/>
        <a:lstStyle xmlns:a="http://schemas.openxmlformats.org/drawingml/2006/main"/>
        <a:p xmlns:a="http://schemas.openxmlformats.org/drawingml/2006/main"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900" b="1" baseline="0">
              <a:solidFill>
                <a:schemeClr val="accent2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Brent crude oil price</a:t>
          </a:r>
        </a:p>
        <a:p xmlns:a="http://schemas.openxmlformats.org/drawingml/2006/main"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900" b="1" baseline="0">
              <a:solidFill>
                <a:schemeClr val="accent4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wholesale margin</a:t>
          </a:r>
        </a:p>
        <a:p xmlns:a="http://schemas.openxmlformats.org/drawingml/2006/main"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900" b="1" baseline="0">
              <a:solidFill>
                <a:schemeClr val="accent4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over crude</a:t>
          </a:r>
          <a:endParaRPr lang="en-US" sz="900">
            <a:solidFill>
              <a:schemeClr val="accent4"/>
            </a:solidFill>
            <a:effectLst/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r>
            <a:rPr lang="en-US" sz="900" b="1" baseline="0">
              <a:solidFill>
                <a:schemeClr val="accent3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retail margin </a:t>
          </a:r>
        </a:p>
        <a:p xmlns:a="http://schemas.openxmlformats.org/drawingml/2006/main">
          <a:r>
            <a:rPr lang="en-US" sz="900" b="1" baseline="0">
              <a:solidFill>
                <a:schemeClr val="accent3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over wholesale</a:t>
          </a:r>
          <a:endParaRPr lang="en-US" sz="900">
            <a:solidFill>
              <a:schemeClr val="accent3"/>
            </a:solidFill>
            <a:effectLst/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900" b="1" baseline="0"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net change</a:t>
          </a:r>
        </a:p>
        <a:p xmlns:a="http://schemas.openxmlformats.org/drawingml/2006/main">
          <a:endParaRPr lang="en-US" sz="1000" b="1">
            <a:solidFill>
              <a:schemeClr val="accent4"/>
            </a:solidFill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0.73349</cdr:x>
      <cdr:y>0.16195</cdr:y>
    </cdr:from>
    <cdr:to>
      <cdr:x>0.97655</cdr:x>
      <cdr:y>0.22264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2113466" y="501973"/>
          <a:ext cx="700350" cy="18811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900" b="0">
              <a:latin typeface="Arial" panose="020B0604020202020204" pitchFamily="34" charset="0"/>
              <a:cs typeface="Arial" panose="020B0604020202020204" pitchFamily="34" charset="0"/>
            </a:rPr>
            <a:t>forecast</a:t>
          </a:r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0.01215</cdr:x>
      <cdr:y>0</cdr:y>
    </cdr:from>
    <cdr:to>
      <cdr:x>0.95139</cdr:x>
      <cdr:y>0.17696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34499" y="0"/>
          <a:ext cx="2666881" cy="5448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rtl="0"/>
          <a:r>
            <a:rPr lang="en-US" sz="10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U.S. diesel and crude oil prices</a:t>
          </a:r>
        </a:p>
        <a:p xmlns:a="http://schemas.openxmlformats.org/drawingml/2006/main">
          <a:pPr rtl="0"/>
          <a:endParaRPr lang="en-US" sz="1000" b="1">
            <a:effectLst/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pPr rtl="0" eaLnBrk="1" fontAlgn="auto" latinLnBrk="0" hangingPunct="1"/>
          <a:r>
            <a:rPr lang="en-US" sz="10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dollars per gallon</a:t>
          </a:r>
          <a:endParaRPr lang="en-US" sz="10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pPr rtl="0"/>
          <a:endParaRPr lang="en-US" sz="10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0.68318</cdr:x>
      <cdr:y>0.32123</cdr:y>
    </cdr:from>
    <cdr:to>
      <cdr:x>0.90019</cdr:x>
      <cdr:y>0.41349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1968511" y="995676"/>
          <a:ext cx="625289" cy="2859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900" b="0">
              <a:latin typeface="Arial" panose="020B0604020202020204" pitchFamily="34" charset="0"/>
              <a:cs typeface="Arial" panose="020B0604020202020204" pitchFamily="34" charset="0"/>
            </a:rPr>
            <a:t>forecast</a:t>
          </a:r>
        </a:p>
      </cdr:txBody>
    </cdr:sp>
  </cdr:relSizeAnchor>
  <cdr:relSizeAnchor xmlns:cdr="http://schemas.openxmlformats.org/drawingml/2006/chartDrawing">
    <cdr:from>
      <cdr:x>0.15451</cdr:x>
      <cdr:y>0.1875</cdr:y>
    </cdr:from>
    <cdr:to>
      <cdr:x>0.32118</cdr:x>
      <cdr:y>0.47321</cdr:y>
    </cdr:to>
    <cdr:sp macro="" textlink="">
      <cdr:nvSpPr>
        <cdr:cNvPr id="5" name="Minus 4"/>
        <cdr:cNvSpPr/>
      </cdr:nvSpPr>
      <cdr:spPr bwMode="auto">
        <a:xfrm xmlns:a="http://schemas.openxmlformats.org/drawingml/2006/main">
          <a:off x="847725" y="600075"/>
          <a:ext cx="914400" cy="914400"/>
        </a:xfrm>
        <a:prstGeom xmlns:a="http://schemas.openxmlformats.org/drawingml/2006/main" prst="mathMinus">
          <a:avLst/>
        </a:prstGeom>
        <a:noFill xmlns:a="http://schemas.openxmlformats.org/drawingml/2006/main"/>
        <a:ln xmlns:a="http://schemas.openxmlformats.org/drawingml/2006/main" w="1" cap="flat" cmpd="sng" algn="ctr">
          <a:noFill/>
          <a:prstDash val="solid"/>
          <a:round/>
          <a:headEnd type="none" w="med" len="med"/>
          <a:tailEnd type="none" w="med" len="med"/>
        </a:ln>
        <a:effectLst xmlns:a="http://schemas.openxmlformats.org/drawingml/2006/main"/>
      </cdr:spPr>
      <cdr:txBody>
        <a:bodyPr xmlns:a="http://schemas.openxmlformats.org/drawingml/2006/main" vertOverflow="clip" wrap="square" lIns="18288" tIns="0" rIns="0" bIns="0" upright="1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39789</xdr:colOff>
      <xdr:row>3</xdr:row>
      <xdr:rowOff>39060</xdr:rowOff>
    </xdr:from>
    <xdr:to>
      <xdr:col>9</xdr:col>
      <xdr:colOff>257174</xdr:colOff>
      <xdr:row>20</xdr:row>
      <xdr:rowOff>6352</xdr:rowOff>
    </xdr:to>
    <xdr:grpSp>
      <xdr:nvGrpSpPr>
        <xdr:cNvPr id="7" name="Group 1">
          <a:extLst>
            <a:ext uri="{FF2B5EF4-FFF2-40B4-BE49-F238E27FC236}">
              <a16:creationId xmlns:a16="http://schemas.microsoft.com/office/drawing/2014/main" id="{00000000-0008-0000-0E00-000007000000}"/>
            </a:ext>
          </a:extLst>
        </xdr:cNvPr>
        <xdr:cNvGrpSpPr/>
      </xdr:nvGrpSpPr>
      <xdr:grpSpPr>
        <a:xfrm>
          <a:off x="668439" y="620085"/>
          <a:ext cx="5589485" cy="3205792"/>
          <a:chOff x="628650" y="619125"/>
          <a:chExt cx="5486400" cy="3206958"/>
        </a:xfrm>
      </xdr:grpSpPr>
      <xdr:graphicFrame macro="">
        <xdr:nvGraphicFramePr>
          <xdr:cNvPr id="19" name="Chart 2">
            <a:extLst>
              <a:ext uri="{FF2B5EF4-FFF2-40B4-BE49-F238E27FC236}">
                <a16:creationId xmlns:a16="http://schemas.microsoft.com/office/drawing/2014/main" id="{00000000-0008-0000-0E00-000013000000}"/>
              </a:ext>
            </a:extLst>
          </xdr:cNvPr>
          <xdr:cNvGraphicFramePr>
            <a:graphicFrameLocks/>
          </xdr:cNvGraphicFramePr>
        </xdr:nvGraphicFramePr>
        <xdr:xfrm>
          <a:off x="3371850" y="619125"/>
          <a:ext cx="2743200" cy="32004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graphicFrame macro="">
        <xdr:nvGraphicFramePr>
          <xdr:cNvPr id="18" name="Chart 1">
            <a:extLst>
              <a:ext uri="{FF2B5EF4-FFF2-40B4-BE49-F238E27FC236}">
                <a16:creationId xmlns:a16="http://schemas.microsoft.com/office/drawing/2014/main" id="{00000000-0008-0000-0E00-000012000000}"/>
              </a:ext>
            </a:extLst>
          </xdr:cNvPr>
          <xdr:cNvGraphicFramePr>
            <a:graphicFrameLocks/>
          </xdr:cNvGraphicFramePr>
        </xdr:nvGraphicFramePr>
        <xdr:xfrm>
          <a:off x="628650" y="619632"/>
          <a:ext cx="2743200" cy="32004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$B$35">
        <xdr:nvSpPr>
          <xdr:cNvPr id="4" name="TextBox 1">
            <a:extLst>
              <a:ext uri="{FF2B5EF4-FFF2-40B4-BE49-F238E27FC236}">
                <a16:creationId xmlns:a16="http://schemas.microsoft.com/office/drawing/2014/main" id="{00000000-0008-0000-0E00-000004000000}"/>
              </a:ext>
            </a:extLst>
          </xdr:cNvPr>
          <xdr:cNvSpPr txBox="1"/>
        </xdr:nvSpPr>
        <xdr:spPr>
          <a:xfrm>
            <a:off x="645238" y="3589431"/>
            <a:ext cx="5212110" cy="236652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Ins="9144" rtlCol="0" anchor="t">
            <a:noAutofit/>
          </a:bodyPr>
          <a:lstStyle/>
          <a:p>
            <a:fld id="{BC1E062C-6A28-4C9A-8C86-81D4DDA28F3E}" type="TxLink">
              <a:rPr lang="en-US" sz="900" b="0" i="0" u="none" strike="noStrike">
                <a:solidFill>
                  <a:srgbClr val="000000"/>
                </a:solidFill>
                <a:latin typeface="Arial"/>
                <a:cs typeface="Arial"/>
              </a:rPr>
              <a:pPr/>
              <a:t>Data source: U.S. Energy Information Administration, Short-Term Energy Outlook, May 2024</a:t>
            </a:fld>
            <a:endParaRPr lang="en-US" sz="1100"/>
          </a:p>
        </xdr:txBody>
      </xdr:sp>
      <xdr:pic>
        <xdr:nvPicPr>
          <xdr:cNvPr id="6" name="Picture 1">
            <a:extLst>
              <a:ext uri="{FF2B5EF4-FFF2-40B4-BE49-F238E27FC236}">
                <a16:creationId xmlns:a16="http://schemas.microsoft.com/office/drawing/2014/main" id="{00000000-0008-0000-0E00-000006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745591" y="3514726"/>
            <a:ext cx="339142" cy="290755"/>
          </a:xfrm>
          <a:prstGeom prst="rect">
            <a:avLst/>
          </a:prstGeom>
        </xdr:spPr>
      </xdr:pic>
    </xdr:grpSp>
    <xdr:clientData/>
  </xdr:twoCellAnchor>
</xdr:wsDr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0.03819</cdr:x>
      <cdr:y>0</cdr:y>
    </cdr:from>
    <cdr:to>
      <cdr:x>1</cdr:x>
      <cdr:y>0.13572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04775" y="0"/>
          <a:ext cx="2638425" cy="4381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rtl="0"/>
          <a:r>
            <a:rPr lang="en-US" sz="10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Components of annual change</a:t>
          </a:r>
        </a:p>
        <a:p xmlns:a="http://schemas.openxmlformats.org/drawingml/2006/main">
          <a:pPr rtl="0"/>
          <a:r>
            <a:rPr lang="en-US" sz="10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million barrels per day </a:t>
          </a:r>
          <a:endParaRPr lang="en-US" sz="1100"/>
        </a:p>
      </cdr:txBody>
    </cdr:sp>
  </cdr:relSizeAnchor>
  <cdr:relSizeAnchor xmlns:cdr="http://schemas.openxmlformats.org/drawingml/2006/chartDrawing">
    <cdr:from>
      <cdr:x>0.61628</cdr:x>
      <cdr:y>0.15605</cdr:y>
    </cdr:from>
    <cdr:to>
      <cdr:x>0.937</cdr:x>
      <cdr:y>0.45833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1769312" y="482424"/>
          <a:ext cx="920769" cy="93450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lIns="9144" tIns="9144" rIns="9144" bIns="9144" rtlCol="0"/>
        <a:lstStyle xmlns:a="http://schemas.openxmlformats.org/drawingml/2006/main"/>
        <a:p xmlns:a="http://schemas.openxmlformats.org/drawingml/2006/main">
          <a:r>
            <a:rPr lang="en-US" sz="900" b="1" baseline="0">
              <a:solidFill>
                <a:schemeClr val="accent4"/>
              </a:solidFill>
              <a:latin typeface="Arial" panose="020B0604020202020204" pitchFamily="34" charset="0"/>
              <a:cs typeface="Arial" panose="020B0604020202020204" pitchFamily="34" charset="0"/>
            </a:rPr>
            <a:t>biofuels</a:t>
          </a:r>
        </a:p>
        <a:p xmlns:a="http://schemas.openxmlformats.org/drawingml/2006/main">
          <a:r>
            <a:rPr lang="en-US" sz="900" b="1" baseline="0">
              <a:solidFill>
                <a:schemeClr val="accent3"/>
              </a:solidFill>
              <a:latin typeface="Arial" panose="020B0604020202020204" pitchFamily="34" charset="0"/>
              <a:cs typeface="Arial" panose="020B0604020202020204" pitchFamily="34" charset="0"/>
            </a:rPr>
            <a:t>natural gas </a:t>
          </a:r>
        </a:p>
        <a:p xmlns:a="http://schemas.openxmlformats.org/drawingml/2006/main">
          <a:r>
            <a:rPr lang="en-US" sz="900" b="1" baseline="0">
              <a:solidFill>
                <a:schemeClr val="accent3"/>
              </a:solidFill>
              <a:latin typeface="Arial" panose="020B0604020202020204" pitchFamily="34" charset="0"/>
              <a:cs typeface="Arial" panose="020B0604020202020204" pitchFamily="34" charset="0"/>
            </a:rPr>
            <a:t>plant liquids</a:t>
          </a:r>
        </a:p>
        <a:p xmlns:a="http://schemas.openxmlformats.org/drawingml/2006/main">
          <a:r>
            <a:rPr lang="en-US" sz="900" b="1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crude oil</a:t>
          </a:r>
        </a:p>
        <a:p xmlns:a="http://schemas.openxmlformats.org/drawingml/2006/main">
          <a:r>
            <a:rPr lang="en-US" sz="900" b="1">
              <a:solidFill>
                <a:schemeClr val="bg1">
                  <a:lumMod val="7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other</a:t>
          </a:r>
        </a:p>
        <a:p xmlns:a="http://schemas.openxmlformats.org/drawingml/2006/main">
          <a:r>
            <a:rPr lang="en-US" sz="90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net change</a:t>
          </a:r>
        </a:p>
        <a:p xmlns:a="http://schemas.openxmlformats.org/drawingml/2006/main">
          <a:endParaRPr lang="en-US" sz="1050"/>
        </a:p>
      </cdr:txBody>
    </cdr:sp>
  </cdr:relSizeAnchor>
  <cdr:relSizeAnchor xmlns:cdr="http://schemas.openxmlformats.org/drawingml/2006/chartDrawing">
    <cdr:from>
      <cdr:x>0.5457</cdr:x>
      <cdr:y>0.73401</cdr:y>
    </cdr:from>
    <cdr:to>
      <cdr:x>0.83042</cdr:x>
      <cdr:y>0.79353</cdr:y>
    </cdr:to>
    <cdr:sp macro="" textlink="">
      <cdr:nvSpPr>
        <cdr:cNvPr id="5" name="TextBox 1"/>
        <cdr:cNvSpPr txBox="1"/>
      </cdr:nvSpPr>
      <cdr:spPr>
        <a:xfrm xmlns:a="http://schemas.openxmlformats.org/drawingml/2006/main" flipH="1">
          <a:off x="1493901" y="2348280"/>
          <a:ext cx="779447" cy="19041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000" b="0">
              <a:latin typeface="Arial" panose="020B0604020202020204" pitchFamily="34" charset="0"/>
              <a:cs typeface="Arial" panose="020B0604020202020204" pitchFamily="34" charset="0"/>
            </a:rPr>
            <a:t>forecast</a:t>
          </a:r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0.93924</cdr:x>
      <cdr:y>0.20238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0" y="0"/>
          <a:ext cx="2696504" cy="62565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rtl="0"/>
          <a:r>
            <a:rPr lang="en-US" sz="10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U.S. crude oil and liquid fuels production</a:t>
          </a:r>
          <a:endParaRPr lang="en-US" sz="1000" b="1">
            <a:effectLst/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pPr rtl="0"/>
          <a:r>
            <a:rPr lang="en-US" sz="10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million barrels per day </a:t>
          </a:r>
          <a:endParaRPr lang="en-US" sz="1100"/>
        </a:p>
      </cdr:txBody>
    </cdr:sp>
  </cdr:relSizeAnchor>
  <cdr:relSizeAnchor xmlns:cdr="http://schemas.openxmlformats.org/drawingml/2006/chartDrawing">
    <cdr:from>
      <cdr:x>0.21181</cdr:x>
      <cdr:y>0.71513</cdr:y>
    </cdr:from>
    <cdr:to>
      <cdr:x>0.54514</cdr:x>
      <cdr:y>1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581025" y="3105150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</cdr:x>
      <cdr:y>0.01583</cdr:y>
    </cdr:from>
    <cdr:to>
      <cdr:x>1</cdr:x>
      <cdr:y>0.98815</cdr:y>
    </cdr:to>
    <cdr:sp macro="" textlink="">
      <cdr:nvSpPr>
        <cdr:cNvPr id="5" name="TextBox 1"/>
        <cdr:cNvSpPr txBox="1">
          <a:spLocks xmlns:a="http://schemas.openxmlformats.org/drawingml/2006/main" noChangeAspect="1"/>
        </cdr:cNvSpPr>
      </cdr:nvSpPr>
      <cdr:spPr>
        <a:xfrm xmlns:a="http://schemas.openxmlformats.org/drawingml/2006/main">
          <a:off x="0" y="50800"/>
          <a:ext cx="2743200" cy="3121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 sz="900"/>
        </a:p>
      </cdr:txBody>
    </cdr:sp>
  </cdr:relSizeAnchor>
</c:userShapes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4045</xdr:colOff>
      <xdr:row>3</xdr:row>
      <xdr:rowOff>133350</xdr:rowOff>
    </xdr:from>
    <xdr:to>
      <xdr:col>10</xdr:col>
      <xdr:colOff>590277</xdr:colOff>
      <xdr:row>20</xdr:row>
      <xdr:rowOff>106206</xdr:rowOff>
    </xdr:to>
    <xdr:grpSp>
      <xdr:nvGrpSpPr>
        <xdr:cNvPr id="8" name="Group 1">
          <a:extLst>
            <a:ext uri="{FF2B5EF4-FFF2-40B4-BE49-F238E27FC236}">
              <a16:creationId xmlns:a16="http://schemas.microsoft.com/office/drawing/2014/main" id="{00000000-0008-0000-0F00-000008000000}"/>
            </a:ext>
          </a:extLst>
        </xdr:cNvPr>
        <xdr:cNvGrpSpPr/>
      </xdr:nvGrpSpPr>
      <xdr:grpSpPr>
        <a:xfrm>
          <a:off x="1261345" y="714375"/>
          <a:ext cx="5624957" cy="3211356"/>
          <a:chOff x="1213961" y="714374"/>
          <a:chExt cx="5484018" cy="3211577"/>
        </a:xfrm>
      </xdr:grpSpPr>
      <xdr:graphicFrame macro="">
        <xdr:nvGraphicFramePr>
          <xdr:cNvPr id="4" name="Chart 2">
            <a:extLst>
              <a:ext uri="{FF2B5EF4-FFF2-40B4-BE49-F238E27FC236}">
                <a16:creationId xmlns:a16="http://schemas.microsoft.com/office/drawing/2014/main" id="{00000000-0008-0000-0F00-000004000000}"/>
              </a:ext>
            </a:extLst>
          </xdr:cNvPr>
          <xdr:cNvGraphicFramePr>
            <a:graphicFrameLocks/>
          </xdr:cNvGraphicFramePr>
        </xdr:nvGraphicFramePr>
        <xdr:xfrm>
          <a:off x="4000499" y="714374"/>
          <a:ext cx="2697480" cy="320039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graphicFrame macro="">
        <xdr:nvGraphicFramePr>
          <xdr:cNvPr id="3" name="Chart 1">
            <a:extLst>
              <a:ext uri="{FF2B5EF4-FFF2-40B4-BE49-F238E27FC236}">
                <a16:creationId xmlns:a16="http://schemas.microsoft.com/office/drawing/2014/main" id="{00000000-0008-0000-0F00-000003000000}"/>
              </a:ext>
            </a:extLst>
          </xdr:cNvPr>
          <xdr:cNvGraphicFramePr>
            <a:graphicFrameLocks/>
          </xdr:cNvGraphicFramePr>
        </xdr:nvGraphicFramePr>
        <xdr:xfrm>
          <a:off x="1219199" y="714375"/>
          <a:ext cx="2788920" cy="32004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$C$31">
        <xdr:nvSpPr>
          <xdr:cNvPr id="6" name="TextBox 1">
            <a:extLst>
              <a:ext uri="{FF2B5EF4-FFF2-40B4-BE49-F238E27FC236}">
                <a16:creationId xmlns:a16="http://schemas.microsoft.com/office/drawing/2014/main" id="{00000000-0008-0000-0F00-000006000000}"/>
              </a:ext>
            </a:extLst>
          </xdr:cNvPr>
          <xdr:cNvSpPr txBox="1"/>
        </xdr:nvSpPr>
        <xdr:spPr>
          <a:xfrm>
            <a:off x="1213961" y="3671474"/>
            <a:ext cx="5133976" cy="25447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Ins="9144" bIns="9144" rtlCol="0" anchor="t">
            <a:noAutofit/>
          </a:bodyPr>
          <a:lstStyle/>
          <a:p>
            <a:fld id="{1C3B7700-C901-4BBF-9D3B-405DDFEA6587}" type="TxLink">
              <a:rPr lang="en-US" sz="900" b="0" i="0" u="none" strike="noStrike">
                <a:solidFill>
                  <a:srgbClr val="000000"/>
                </a:solidFill>
                <a:latin typeface="Arial"/>
                <a:cs typeface="Arial"/>
              </a:rPr>
              <a:pPr/>
              <a:t>Data source: U.S. Energy Information Administration, Short-Term Energy Outlook, May 2024</a:t>
            </a:fld>
            <a:endParaRPr lang="en-US" sz="1100"/>
          </a:p>
        </xdr:txBody>
      </xdr:sp>
      <xdr:pic>
        <xdr:nvPicPr>
          <xdr:cNvPr id="2" name="Picture 1">
            <a:extLst>
              <a:ext uri="{FF2B5EF4-FFF2-40B4-BE49-F238E27FC236}">
                <a16:creationId xmlns:a16="http://schemas.microsoft.com/office/drawing/2014/main" id="{00000000-0008-0000-0F00-000002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307378" y="3609976"/>
            <a:ext cx="339518" cy="290755"/>
          </a:xfrm>
          <a:prstGeom prst="rect">
            <a:avLst/>
          </a:prstGeom>
        </xdr:spPr>
      </xdr:pic>
    </xdr:grpSp>
    <xdr:clientData/>
  </xdr:twoCellAnchor>
  <xdr:oneCellAnchor>
    <xdr:from>
      <xdr:col>3</xdr:col>
      <xdr:colOff>22771</xdr:colOff>
      <xdr:row>4</xdr:row>
      <xdr:rowOff>84148</xdr:rowOff>
    </xdr:from>
    <xdr:ext cx="627554" cy="184072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0F00-000005000000}"/>
            </a:ext>
          </a:extLst>
        </xdr:cNvPr>
        <xdr:cNvSpPr txBox="1"/>
      </xdr:nvSpPr>
      <xdr:spPr>
        <a:xfrm>
          <a:off x="1972221" y="833448"/>
          <a:ext cx="627554" cy="18407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27432" tIns="9144" rIns="27432" bIns="9144" rtlCol="0" anchor="t">
          <a:spAutoFit/>
        </a:bodyPr>
        <a:lstStyle/>
        <a:p>
          <a:endParaRPr lang="en-US" sz="1100"/>
        </a:p>
      </xdr:txBody>
    </xdr:sp>
    <xdr:clientData/>
  </xdr:oneCellAnchor>
</xdr:wsDr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0.74432</cdr:x>
      <cdr:y>0.125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0" y="0"/>
          <a:ext cx="2007785" cy="4000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rtl="0"/>
          <a:r>
            <a:rPr lang="en-US" sz="10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Components of annual change</a:t>
          </a:r>
        </a:p>
        <a:p xmlns:a="http://schemas.openxmlformats.org/drawingml/2006/main">
          <a:pPr rtl="0"/>
          <a:r>
            <a:rPr lang="en-US" sz="10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million barrels per day </a:t>
          </a:r>
          <a:endParaRPr lang="en-US" sz="10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0.58477</cdr:x>
      <cdr:y>0.27554</cdr:y>
    </cdr:from>
    <cdr:to>
      <cdr:x>0.90544</cdr:x>
      <cdr:y>0.50756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1651733" y="852147"/>
          <a:ext cx="905761" cy="71754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lIns="27432" tIns="18288" rIns="9144" bIns="0" rtlCol="0"/>
        <a:lstStyle xmlns:a="http://schemas.openxmlformats.org/drawingml/2006/main"/>
        <a:p xmlns:a="http://schemas.openxmlformats.org/drawingml/2006/main"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900" b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net change</a:t>
          </a:r>
          <a:endParaRPr lang="en-US" sz="900" b="1">
            <a:solidFill>
              <a:schemeClr val="tx1"/>
            </a:solidFill>
            <a:effectLst/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r>
            <a:rPr lang="en-US" sz="900" b="1" baseline="0">
              <a:solidFill>
                <a:schemeClr val="accent3"/>
              </a:solidFill>
              <a:latin typeface="Arial" panose="020B0604020202020204" pitchFamily="34" charset="0"/>
              <a:cs typeface="Arial" panose="020B0604020202020204" pitchFamily="34" charset="0"/>
            </a:rPr>
            <a:t>natural gasoline</a:t>
          </a:r>
        </a:p>
        <a:p xmlns:a="http://schemas.openxmlformats.org/drawingml/2006/main">
          <a:r>
            <a:rPr lang="en-US" sz="9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butanes</a:t>
          </a:r>
        </a:p>
        <a:p xmlns:a="http://schemas.openxmlformats.org/drawingml/2006/main">
          <a:r>
            <a:rPr lang="en-US" sz="900" b="1" baseline="0">
              <a:solidFill>
                <a:schemeClr val="accent1"/>
              </a:solidFill>
              <a:latin typeface="Arial" panose="020B0604020202020204" pitchFamily="34" charset="0"/>
              <a:cs typeface="Arial" panose="020B0604020202020204" pitchFamily="34" charset="0"/>
            </a:rPr>
            <a:t>propane</a:t>
          </a:r>
        </a:p>
        <a:p xmlns:a="http://schemas.openxmlformats.org/drawingml/2006/main">
          <a:r>
            <a:rPr lang="en-US" sz="900" b="1">
              <a:solidFill>
                <a:schemeClr val="accent4"/>
              </a:solidFill>
              <a:latin typeface="Arial" panose="020B0604020202020204" pitchFamily="34" charset="0"/>
              <a:cs typeface="Arial" panose="020B0604020202020204" pitchFamily="34" charset="0"/>
            </a:rPr>
            <a:t>ethane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0.55621</cdr:x>
      <cdr:y>0.11734</cdr:y>
    </cdr:from>
    <cdr:to>
      <cdr:x>0.77867</cdr:x>
      <cdr:y>0.17686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1571055" y="362898"/>
          <a:ext cx="628358" cy="18407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1000" b="0">
              <a:latin typeface="Arial" panose="020B0604020202020204" pitchFamily="34" charset="0"/>
              <a:cs typeface="Arial" panose="020B0604020202020204" pitchFamily="34" charset="0"/>
            </a:rPr>
            <a:t>forecast</a:t>
          </a:r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0.01215</cdr:x>
      <cdr:y>0</cdr:y>
    </cdr:from>
    <cdr:to>
      <cdr:x>0.95139</cdr:x>
      <cdr:y>0.15179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33330" y="0"/>
          <a:ext cx="2576523" cy="4857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rtl="0"/>
          <a:r>
            <a:rPr lang="en-US" sz="10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U.S. natural gas plant liquids production</a:t>
          </a:r>
        </a:p>
        <a:p xmlns:a="http://schemas.openxmlformats.org/drawingml/2006/main">
          <a:pPr rtl="0"/>
          <a:r>
            <a:rPr lang="en-US" sz="10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million barrels per day </a:t>
          </a:r>
          <a:endParaRPr lang="en-US" sz="10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0.00793</cdr:x>
      <cdr:y>0.7059</cdr:y>
    </cdr:from>
    <cdr:to>
      <cdr:x>0.12271</cdr:x>
      <cdr:y>0.87959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22860" y="2167888"/>
          <a:ext cx="330897" cy="533401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1000">
              <a:latin typeface="Arial" panose="020B0604020202020204" pitchFamily="34" charset="0"/>
              <a:cs typeface="Arial" panose="020B0604020202020204" pitchFamily="34" charset="0"/>
            </a:rPr>
            <a:t>//</a:t>
          </a:r>
        </a:p>
        <a:p xmlns:a="http://schemas.openxmlformats.org/drawingml/2006/main">
          <a:endParaRPr lang="en-US" sz="1000"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r>
            <a:rPr lang="en-US" sz="1000">
              <a:latin typeface="Arial" panose="020B0604020202020204" pitchFamily="34" charset="0"/>
              <a:cs typeface="Arial" panose="020B0604020202020204" pitchFamily="34" charset="0"/>
            </a:rPr>
            <a:t>0</a:t>
          </a:r>
        </a:p>
      </cdr:txBody>
    </cdr:sp>
  </cdr:relSizeAnchor>
</c:userShapes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165734</xdr:colOff>
      <xdr:row>3</xdr:row>
      <xdr:rowOff>47625</xdr:rowOff>
    </xdr:from>
    <xdr:to>
      <xdr:col>10</xdr:col>
      <xdr:colOff>470536</xdr:colOff>
      <xdr:row>20</xdr:row>
      <xdr:rowOff>9553</xdr:rowOff>
    </xdr:to>
    <xdr:grpSp>
      <xdr:nvGrpSpPr>
        <xdr:cNvPr id="8" name="Group 1">
          <a:extLst>
            <a:ext uri="{FF2B5EF4-FFF2-40B4-BE49-F238E27FC236}">
              <a16:creationId xmlns:a16="http://schemas.microsoft.com/office/drawing/2014/main" id="{00000000-0008-0000-1000-000008000000}"/>
            </a:ext>
          </a:extLst>
        </xdr:cNvPr>
        <xdr:cNvGrpSpPr/>
      </xdr:nvGrpSpPr>
      <xdr:grpSpPr>
        <a:xfrm>
          <a:off x="1423034" y="628650"/>
          <a:ext cx="5676902" cy="3200428"/>
          <a:chOff x="1238250" y="609600"/>
          <a:chExt cx="5553077" cy="3200428"/>
        </a:xfrm>
      </xdr:grpSpPr>
      <xdr:graphicFrame macro="">
        <xdr:nvGraphicFramePr>
          <xdr:cNvPr id="4" name="Chart 2">
            <a:extLst>
              <a:ext uri="{FF2B5EF4-FFF2-40B4-BE49-F238E27FC236}">
                <a16:creationId xmlns:a16="http://schemas.microsoft.com/office/drawing/2014/main" id="{00000000-0008-0000-1000-000004000000}"/>
              </a:ext>
            </a:extLst>
          </xdr:cNvPr>
          <xdr:cNvGraphicFramePr>
            <a:graphicFrameLocks/>
          </xdr:cNvGraphicFramePr>
        </xdr:nvGraphicFramePr>
        <xdr:xfrm>
          <a:off x="4048127" y="609600"/>
          <a:ext cx="2743200" cy="32004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graphicFrame macro="">
        <xdr:nvGraphicFramePr>
          <xdr:cNvPr id="7" name="Chart 1">
            <a:extLst>
              <a:ext uri="{FF2B5EF4-FFF2-40B4-BE49-F238E27FC236}">
                <a16:creationId xmlns:a16="http://schemas.microsoft.com/office/drawing/2014/main" id="{00000000-0008-0000-1000-000007000000}"/>
              </a:ext>
            </a:extLst>
          </xdr:cNvPr>
          <xdr:cNvGraphicFramePr>
            <a:graphicFrameLocks/>
          </xdr:cNvGraphicFramePr>
        </xdr:nvGraphicFramePr>
        <xdr:xfrm>
          <a:off x="1238250" y="609628"/>
          <a:ext cx="2819400" cy="32004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$B$32">
        <xdr:nvSpPr>
          <xdr:cNvPr id="3" name="TextBox 1">
            <a:extLst>
              <a:ext uri="{FF2B5EF4-FFF2-40B4-BE49-F238E27FC236}">
                <a16:creationId xmlns:a16="http://schemas.microsoft.com/office/drawing/2014/main" id="{00000000-0008-0000-1000-000003000000}"/>
              </a:ext>
            </a:extLst>
          </xdr:cNvPr>
          <xdr:cNvSpPr txBox="1"/>
        </xdr:nvSpPr>
        <xdr:spPr>
          <a:xfrm>
            <a:off x="1238250" y="3556991"/>
            <a:ext cx="5149908" cy="19586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fld id="{75D6446F-C2EB-46C4-B6B2-9B31DA8B7AD4}" type="TxLink">
              <a:rPr lang="en-US" sz="900" b="0" i="0" u="none" strike="noStrike">
                <a:solidFill>
                  <a:srgbClr val="000000"/>
                </a:solidFill>
                <a:latin typeface="Arial"/>
                <a:cs typeface="Arial"/>
              </a:rPr>
              <a:pPr/>
              <a:t>Data source: U.S. Energy Information Administration, Short-Term Energy Outlook, May 2024</a:t>
            </a:fld>
            <a:endParaRPr lang="en-US" sz="1100"/>
          </a:p>
        </xdr:txBody>
      </xdr:sp>
      <xdr:pic>
        <xdr:nvPicPr>
          <xdr:cNvPr id="6" name="Picture 1">
            <a:extLst>
              <a:ext uri="{FF2B5EF4-FFF2-40B4-BE49-F238E27FC236}">
                <a16:creationId xmlns:a16="http://schemas.microsoft.com/office/drawing/2014/main" id="{00000000-0008-0000-1000-000006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393752" y="3495676"/>
            <a:ext cx="338220" cy="290755"/>
          </a:xfrm>
          <a:prstGeom prst="rect">
            <a:avLst/>
          </a:prstGeom>
        </xdr:spPr>
      </xdr:pic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3</xdr:row>
      <xdr:rowOff>142875</xdr:rowOff>
    </xdr:from>
    <xdr:to>
      <xdr:col>12</xdr:col>
      <xdr:colOff>266700</xdr:colOff>
      <xdr:row>23</xdr:row>
      <xdr:rowOff>104775</xdr:rowOff>
    </xdr:to>
    <xdr:grpSp>
      <xdr:nvGrpSpPr>
        <xdr:cNvPr id="7" name="Group 1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GrpSpPr/>
      </xdr:nvGrpSpPr>
      <xdr:grpSpPr>
        <a:xfrm>
          <a:off x="1285875" y="666750"/>
          <a:ext cx="5924550" cy="3200400"/>
          <a:chOff x="1228725" y="666750"/>
          <a:chExt cx="5486400" cy="3200400"/>
        </a:xfrm>
      </xdr:grpSpPr>
      <xdr:graphicFrame macro="">
        <xdr:nvGraphicFramePr>
          <xdr:cNvPr id="5" name="Chart 2">
            <a:extLst>
              <a:ext uri="{FF2B5EF4-FFF2-40B4-BE49-F238E27FC236}">
                <a16:creationId xmlns:a16="http://schemas.microsoft.com/office/drawing/2014/main" id="{00000000-0008-0000-0300-000005000000}"/>
              </a:ext>
            </a:extLst>
          </xdr:cNvPr>
          <xdr:cNvGraphicFramePr>
            <a:graphicFrameLocks/>
          </xdr:cNvGraphicFramePr>
        </xdr:nvGraphicFramePr>
        <xdr:xfrm>
          <a:off x="1228725" y="666750"/>
          <a:ext cx="5485274" cy="2254963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graphicFrame macro="">
        <xdr:nvGraphicFramePr>
          <xdr:cNvPr id="6" name="Chart 1">
            <a:extLst>
              <a:ext uri="{FF2B5EF4-FFF2-40B4-BE49-F238E27FC236}">
                <a16:creationId xmlns:a16="http://schemas.microsoft.com/office/drawing/2014/main" id="{00000000-0008-0000-0300-000006000000}"/>
              </a:ext>
            </a:extLst>
          </xdr:cNvPr>
          <xdr:cNvGraphicFramePr>
            <a:graphicFrameLocks/>
          </xdr:cNvGraphicFramePr>
        </xdr:nvGraphicFramePr>
        <xdr:xfrm>
          <a:off x="1228725" y="2917797"/>
          <a:ext cx="5486400" cy="949353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pic>
        <xdr:nvPicPr>
          <xdr:cNvPr id="3" name="Picture 1">
            <a:extLst>
              <a:ext uri="{FF2B5EF4-FFF2-40B4-BE49-F238E27FC236}">
                <a16:creationId xmlns:a16="http://schemas.microsoft.com/office/drawing/2014/main" id="{00000000-0008-0000-0300-000003000000}"/>
              </a:ext>
            </a:extLst>
          </xdr:cNvPr>
          <xdr:cNvPicPr preferRelativeResize="0"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334206" y="3533777"/>
            <a:ext cx="343011" cy="290755"/>
          </a:xfrm>
          <a:prstGeom prst="rect">
            <a:avLst/>
          </a:prstGeom>
        </xdr:spPr>
      </xdr:pic>
    </xdr:grpSp>
    <xdr:clientData/>
  </xdr:twoCellAnchor>
</xdr:wsDr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0.00306</cdr:x>
      <cdr:y>0</cdr:y>
    </cdr:from>
    <cdr:to>
      <cdr:x>1</cdr:x>
      <cdr:y>0.18583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8812" y="0"/>
          <a:ext cx="2870842" cy="5746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rtl="0"/>
          <a:r>
            <a:rPr lang="en-US" sz="10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Components of annual change</a:t>
          </a:r>
        </a:p>
        <a:p xmlns:a="http://schemas.openxmlformats.org/drawingml/2006/main">
          <a:pPr rtl="0"/>
          <a:endParaRPr lang="en-US" sz="1000" b="0" i="0" baseline="0"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 xmlns:a="http://schemas.openxmlformats.org/drawingml/2006/main">
          <a:pPr rtl="0"/>
          <a:r>
            <a:rPr lang="en-US" sz="10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million barrels per day </a:t>
          </a:r>
          <a:endParaRPr lang="en-US" sz="1100"/>
        </a:p>
      </cdr:txBody>
    </cdr:sp>
  </cdr:relSizeAnchor>
  <cdr:relSizeAnchor xmlns:cdr="http://schemas.openxmlformats.org/drawingml/2006/chartDrawing">
    <cdr:from>
      <cdr:x>0.56757</cdr:x>
      <cdr:y>0.58195</cdr:y>
    </cdr:from>
    <cdr:to>
      <cdr:x>0.95148</cdr:x>
      <cdr:y>0.91068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1634413" y="1799645"/>
          <a:ext cx="1105528" cy="10165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lIns="0" tIns="0" rIns="0" bIns="27432" rtlCol="0"/>
        <a:lstStyle xmlns:a="http://schemas.openxmlformats.org/drawingml/2006/main"/>
        <a:p xmlns:a="http://schemas.openxmlformats.org/drawingml/2006/main">
          <a:r>
            <a:rPr lang="en-US" sz="900" b="1" baseline="0">
              <a:solidFill>
                <a:schemeClr val="accent5"/>
              </a:solidFill>
              <a:latin typeface="Arial" panose="020B0604020202020204" pitchFamily="34" charset="0"/>
              <a:cs typeface="Arial" panose="020B0604020202020204" pitchFamily="34" charset="0"/>
            </a:rPr>
            <a:t>motor gasoline</a:t>
          </a:r>
        </a:p>
        <a:p xmlns:a="http://schemas.openxmlformats.org/drawingml/2006/main">
          <a:r>
            <a:rPr lang="en-US" sz="900" b="1" baseline="0">
              <a:solidFill>
                <a:schemeClr val="accent4"/>
              </a:solidFill>
              <a:latin typeface="Arial" panose="020B0604020202020204" pitchFamily="34" charset="0"/>
              <a:cs typeface="Arial" panose="020B0604020202020204" pitchFamily="34" charset="0"/>
            </a:rPr>
            <a:t>distillate fuel</a:t>
          </a:r>
        </a:p>
        <a:p xmlns:a="http://schemas.openxmlformats.org/drawingml/2006/main">
          <a:r>
            <a:rPr lang="en-US" sz="900" b="1" baseline="0">
              <a:solidFill>
                <a:schemeClr val="accent1"/>
              </a:solidFill>
              <a:latin typeface="Arial" panose="020B0604020202020204" pitchFamily="34" charset="0"/>
              <a:cs typeface="Arial" panose="020B0604020202020204" pitchFamily="34" charset="0"/>
            </a:rPr>
            <a:t>jet fuel</a:t>
          </a:r>
        </a:p>
        <a:p xmlns:a="http://schemas.openxmlformats.org/drawingml/2006/main">
          <a:r>
            <a:rPr lang="en-US" sz="900" b="1">
              <a:solidFill>
                <a:schemeClr val="accent3"/>
              </a:solidFill>
              <a:latin typeface="Arial" panose="020B0604020202020204" pitchFamily="34" charset="0"/>
              <a:cs typeface="Arial" panose="020B0604020202020204" pitchFamily="34" charset="0"/>
            </a:rPr>
            <a:t>hydrocarbon gas</a:t>
          </a:r>
        </a:p>
        <a:p xmlns:a="http://schemas.openxmlformats.org/drawingml/2006/main">
          <a:r>
            <a:rPr lang="en-US" sz="900" b="1">
              <a:solidFill>
                <a:schemeClr val="accent3"/>
              </a:solidFill>
              <a:latin typeface="Arial" panose="020B0604020202020204" pitchFamily="34" charset="0"/>
              <a:cs typeface="Arial" panose="020B0604020202020204" pitchFamily="34" charset="0"/>
            </a:rPr>
            <a:t> liquids</a:t>
          </a:r>
        </a:p>
        <a:p xmlns:a="http://schemas.openxmlformats.org/drawingml/2006/main"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900" b="1" baseline="0">
              <a:solidFill>
                <a:schemeClr val="bg1">
                  <a:lumMod val="65000"/>
                </a:schemeClr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other fuels</a:t>
          </a:r>
        </a:p>
        <a:p xmlns:a="http://schemas.openxmlformats.org/drawingml/2006/main"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9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net change</a:t>
          </a:r>
          <a:endParaRPr lang="en-US" sz="900" b="1">
            <a:effectLst/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900" b="1">
            <a:solidFill>
              <a:schemeClr val="accent4">
                <a:lumMod val="50000"/>
              </a:schemeClr>
            </a:solidFill>
            <a:effectLst/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en-US" sz="900" b="1">
            <a:solidFill>
              <a:schemeClr val="accent4"/>
            </a:solidFill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0.65868</cdr:x>
      <cdr:y>0.17434</cdr:y>
    </cdr:from>
    <cdr:to>
      <cdr:x>0.99202</cdr:x>
      <cdr:y>0.2422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1896778" y="539138"/>
          <a:ext cx="959904" cy="20985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900" b="0">
              <a:latin typeface="Arial" panose="020B0604020202020204" pitchFamily="34" charset="0"/>
              <a:cs typeface="Arial" panose="020B0604020202020204" pitchFamily="34" charset="0"/>
            </a:rPr>
            <a:t>forecast</a:t>
          </a: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0.98958</cdr:x>
      <cdr:y>0.17856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0" y="0"/>
          <a:ext cx="2928805" cy="55218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rtl="0"/>
          <a:r>
            <a:rPr lang="en-US" sz="10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U.S. liquid fuels product supplied</a:t>
          </a:r>
        </a:p>
        <a:p xmlns:a="http://schemas.openxmlformats.org/drawingml/2006/main">
          <a:pPr rtl="0"/>
          <a:r>
            <a:rPr lang="en-US" sz="10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(consumption)  </a:t>
          </a:r>
        </a:p>
        <a:p xmlns:a="http://schemas.openxmlformats.org/drawingml/2006/main">
          <a:pPr rtl="0"/>
          <a:r>
            <a:rPr lang="en-US" sz="10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million barrels per day </a:t>
          </a:r>
          <a:endParaRPr lang="en-US" sz="1100"/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158115</xdr:colOff>
      <xdr:row>3</xdr:row>
      <xdr:rowOff>85725</xdr:rowOff>
    </xdr:from>
    <xdr:to>
      <xdr:col>9</xdr:col>
      <xdr:colOff>398145</xdr:colOff>
      <xdr:row>20</xdr:row>
      <xdr:rowOff>47626</xdr:rowOff>
    </xdr:to>
    <xdr:grpSp>
      <xdr:nvGrpSpPr>
        <xdr:cNvPr id="7" name="Group 1">
          <a:extLst>
            <a:ext uri="{FF2B5EF4-FFF2-40B4-BE49-F238E27FC236}">
              <a16:creationId xmlns:a16="http://schemas.microsoft.com/office/drawing/2014/main" id="{00000000-0008-0000-1100-000007000000}"/>
            </a:ext>
          </a:extLst>
        </xdr:cNvPr>
        <xdr:cNvGrpSpPr/>
      </xdr:nvGrpSpPr>
      <xdr:grpSpPr>
        <a:xfrm>
          <a:off x="784296" y="676628"/>
          <a:ext cx="5593432" cy="3260373"/>
          <a:chOff x="714375" y="666750"/>
          <a:chExt cx="5488305" cy="3200401"/>
        </a:xfrm>
      </xdr:grpSpPr>
      <xdr:graphicFrame macro="">
        <xdr:nvGraphicFramePr>
          <xdr:cNvPr id="4" name="Chart 2">
            <a:extLst>
              <a:ext uri="{FF2B5EF4-FFF2-40B4-BE49-F238E27FC236}">
                <a16:creationId xmlns:a16="http://schemas.microsoft.com/office/drawing/2014/main" id="{00000000-0008-0000-1100-000004000000}"/>
              </a:ext>
            </a:extLst>
          </xdr:cNvPr>
          <xdr:cNvGraphicFramePr>
            <a:graphicFrameLocks/>
          </xdr:cNvGraphicFramePr>
        </xdr:nvGraphicFramePr>
        <xdr:xfrm>
          <a:off x="3505201" y="666751"/>
          <a:ext cx="2697479" cy="32004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graphicFrame macro="">
        <xdr:nvGraphicFramePr>
          <xdr:cNvPr id="3" name="Chart 1">
            <a:extLst>
              <a:ext uri="{FF2B5EF4-FFF2-40B4-BE49-F238E27FC236}">
                <a16:creationId xmlns:a16="http://schemas.microsoft.com/office/drawing/2014/main" id="{00000000-0008-0000-1100-000003000000}"/>
              </a:ext>
            </a:extLst>
          </xdr:cNvPr>
          <xdr:cNvGraphicFramePr>
            <a:graphicFrameLocks/>
          </xdr:cNvGraphicFramePr>
        </xdr:nvGraphicFramePr>
        <xdr:xfrm>
          <a:off x="714375" y="666750"/>
          <a:ext cx="2788920" cy="32004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$B$31">
        <xdr:nvSpPr>
          <xdr:cNvPr id="6" name="TextBox 1">
            <a:extLst>
              <a:ext uri="{FF2B5EF4-FFF2-40B4-BE49-F238E27FC236}">
                <a16:creationId xmlns:a16="http://schemas.microsoft.com/office/drawing/2014/main" id="{00000000-0008-0000-1100-000006000000}"/>
              </a:ext>
            </a:extLst>
          </xdr:cNvPr>
          <xdr:cNvSpPr txBox="1"/>
        </xdr:nvSpPr>
        <xdr:spPr>
          <a:xfrm>
            <a:off x="745208" y="3587854"/>
            <a:ext cx="5145593" cy="24580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Ins="9144" bIns="9144" rtlCol="0" anchor="t">
            <a:noAutofit/>
          </a:bodyPr>
          <a:lstStyle/>
          <a:p>
            <a:fld id="{62A0CBC7-3635-4F32-848D-687707315046}" type="TxLink">
              <a:rPr lang="en-US" sz="900" b="0" i="0" u="none" strike="noStrike">
                <a:solidFill>
                  <a:srgbClr val="000000"/>
                </a:solidFill>
                <a:latin typeface="Arial"/>
                <a:cs typeface="Arial"/>
              </a:rPr>
              <a:pPr/>
              <a:t>Data source: U.S. Energy Information Administration, Short-Term Energy Outlook, May 2024</a:t>
            </a:fld>
            <a:endParaRPr lang="en-US" sz="1100"/>
          </a:p>
        </xdr:txBody>
      </xdr:sp>
      <xdr:pic>
        <xdr:nvPicPr>
          <xdr:cNvPr id="2" name="Picture 1">
            <a:extLst>
              <a:ext uri="{FF2B5EF4-FFF2-40B4-BE49-F238E27FC236}">
                <a16:creationId xmlns:a16="http://schemas.microsoft.com/office/drawing/2014/main" id="{00000000-0008-0000-1100-000002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822347" y="3562351"/>
            <a:ext cx="338031" cy="290755"/>
          </a:xfrm>
          <a:prstGeom prst="rect">
            <a:avLst/>
          </a:prstGeom>
        </xdr:spPr>
      </xdr:pic>
    </xdr:grpSp>
    <xdr:clientData/>
  </xdr:twoCellAnchor>
</xdr:wsDr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0.03958</cdr:x>
      <cdr:y>0</cdr:y>
    </cdr:from>
    <cdr:to>
      <cdr:x>1</cdr:x>
      <cdr:y>0.19345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06766" y="0"/>
          <a:ext cx="2590714" cy="619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rtl="0"/>
          <a:r>
            <a:rPr lang="en-US" sz="10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Components of annual change</a:t>
          </a:r>
        </a:p>
        <a:p xmlns:a="http://schemas.openxmlformats.org/drawingml/2006/main">
          <a:pPr rtl="0"/>
          <a:endParaRPr lang="en-US" sz="1000" b="0">
            <a:effectLst/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pPr rtl="0"/>
          <a:r>
            <a:rPr lang="en-US" sz="10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million barrels per day </a:t>
          </a:r>
          <a:endParaRPr lang="en-US" sz="1000"/>
        </a:p>
      </cdr:txBody>
    </cdr:sp>
  </cdr:relSizeAnchor>
  <cdr:relSizeAnchor xmlns:cdr="http://schemas.openxmlformats.org/drawingml/2006/chartDrawing">
    <cdr:from>
      <cdr:x>0.64686</cdr:x>
      <cdr:y>0.55315</cdr:y>
    </cdr:from>
    <cdr:to>
      <cdr:x>0.96668</cdr:x>
      <cdr:y>0.87401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1833765" y="1738862"/>
          <a:ext cx="906653" cy="10086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27432" bIns="27432" rtlCol="0">
          <a:spAutoFit/>
        </a:bodyPr>
        <a:lstStyle xmlns:a="http://schemas.openxmlformats.org/drawingml/2006/main"/>
        <a:p xmlns:a="http://schemas.openxmlformats.org/drawingml/2006/main"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900" b="1"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net change</a:t>
          </a:r>
        </a:p>
        <a:p xmlns:a="http://schemas.openxmlformats.org/drawingml/2006/main"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900" b="1" baseline="0">
              <a:solidFill>
                <a:schemeClr val="accent3"/>
              </a:solidFill>
              <a:effectLst/>
              <a:latin typeface="+mn-lt"/>
              <a:ea typeface="+mn-ea"/>
              <a:cs typeface="+mn-cs"/>
            </a:rPr>
            <a:t>natural gasoline</a:t>
          </a:r>
          <a:endParaRPr lang="en-US" sz="900">
            <a:solidFill>
              <a:schemeClr val="accent3"/>
            </a:solidFill>
            <a:effectLst/>
          </a:endParaRPr>
        </a:p>
        <a:p xmlns:a="http://schemas.openxmlformats.org/drawingml/2006/main"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900" b="1">
              <a:solidFill>
                <a:schemeClr val="accent4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ethane</a:t>
          </a:r>
          <a:endParaRPr lang="en-US" sz="900">
            <a:solidFill>
              <a:schemeClr val="accent4"/>
            </a:solidFill>
            <a:effectLst/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900" b="1" baseline="0">
              <a:solidFill>
                <a:schemeClr val="accent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propane</a:t>
          </a:r>
          <a:endParaRPr lang="en-US" sz="900" baseline="0">
            <a:solidFill>
              <a:schemeClr val="accent1"/>
            </a:solidFill>
            <a:effectLst/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r>
            <a:rPr lang="en-US" sz="9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butanes</a:t>
          </a:r>
        </a:p>
        <a:p xmlns:a="http://schemas.openxmlformats.org/drawingml/2006/main">
          <a:endParaRPr lang="en-US" sz="900"/>
        </a:p>
      </cdr:txBody>
    </cdr:sp>
  </cdr:relSizeAnchor>
  <cdr:relSizeAnchor xmlns:cdr="http://schemas.openxmlformats.org/drawingml/2006/chartDrawing">
    <cdr:from>
      <cdr:x>0.57827</cdr:x>
      <cdr:y>0.18338</cdr:y>
    </cdr:from>
    <cdr:to>
      <cdr:x>0.85529</cdr:x>
      <cdr:y>0.28888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1635470" y="560674"/>
          <a:ext cx="783466" cy="32256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900" b="0">
              <a:latin typeface="Arial" panose="020B0604020202020204" pitchFamily="34" charset="0"/>
              <a:cs typeface="Arial" panose="020B0604020202020204" pitchFamily="34" charset="0"/>
            </a:rPr>
            <a:t>forecast</a:t>
          </a:r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0.01215</cdr:x>
      <cdr:y>0</cdr:y>
    </cdr:from>
    <cdr:to>
      <cdr:x>0.95139</cdr:x>
      <cdr:y>0.20238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33338" y="0"/>
          <a:ext cx="2576512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rtl="0"/>
          <a:r>
            <a:rPr lang="en-US" sz="10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U.S. hydrocarbon gas liquids </a:t>
          </a:r>
        </a:p>
        <a:p xmlns:a="http://schemas.openxmlformats.org/drawingml/2006/main">
          <a:pPr rtl="0"/>
          <a:r>
            <a:rPr lang="en-US" sz="10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product supplied (consumption)</a:t>
          </a:r>
          <a:endParaRPr lang="en-US" sz="1000" b="1">
            <a:effectLst/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pPr rtl="0"/>
          <a:r>
            <a:rPr lang="en-US" sz="10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million barrels per day </a:t>
          </a:r>
          <a:endParaRPr lang="en-US" sz="1100"/>
        </a:p>
      </cdr:txBody>
    </cdr:sp>
  </cdr:relSizeAnchor>
</c:userShapes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3</xdr:row>
      <xdr:rowOff>85725</xdr:rowOff>
    </xdr:from>
    <xdr:to>
      <xdr:col>10</xdr:col>
      <xdr:colOff>0</xdr:colOff>
      <xdr:row>23</xdr:row>
      <xdr:rowOff>66675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6.xml><?xml version="1.0" encoding="utf-8"?>
<c:userShapes xmlns:c="http://schemas.openxmlformats.org/drawingml/2006/chart">
  <cdr:absSizeAnchor xmlns:cdr="http://schemas.openxmlformats.org/drawingml/2006/chartDrawing">
    <cdr:from>
      <cdr:x>0</cdr:x>
      <cdr:y>0.90281</cdr:y>
    </cdr:from>
    <cdr:ext cx="5200650" cy="261915"/>
    <cdr:sp macro="" textlink="'17'!$A$113">
      <cdr:nvSpPr>
        <cdr:cNvPr id="2" name="TextBox 1"/>
        <cdr:cNvSpPr txBox="1">
          <a:spLocks xmlns:a="http://schemas.openxmlformats.org/drawingml/2006/main" noChangeAspect="1"/>
        </cdr:cNvSpPr>
      </cdr:nvSpPr>
      <cdr:spPr>
        <a:xfrm xmlns:a="http://schemas.openxmlformats.org/drawingml/2006/main">
          <a:off x="0" y="2860676"/>
          <a:ext cx="5200650" cy="26191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B4C09DF6-3487-46E4-8025-668F94ABC5D3}" type="TxLink">
            <a:rPr lang="en-US" sz="900" b="0" i="0" u="none" strike="noStrike">
              <a:solidFill>
                <a:srgbClr val="000000"/>
              </a:solidFill>
              <a:latin typeface="Arialri"/>
              <a:cs typeface="Arial" pitchFamily="34" charset="0"/>
            </a:rPr>
            <a:pPr algn="l"/>
            <a:t>Data source: U.S. Energy Information Administration, Short-Term Energy Outlook, May 2024</a:t>
          </a:fld>
          <a:endParaRPr lang="en-US" sz="900">
            <a:latin typeface="Arial" pitchFamily="34" charset="0"/>
            <a:cs typeface="Arial" pitchFamily="34" charset="0"/>
          </a:endParaRPr>
        </a:p>
      </cdr:txBody>
    </cdr:sp>
  </cdr:absSizeAnchor>
  <cdr:relSizeAnchor xmlns:cdr="http://schemas.openxmlformats.org/drawingml/2006/chartDrawing">
    <cdr:from>
      <cdr:x>0</cdr:x>
      <cdr:y>0.01184</cdr:y>
    </cdr:from>
    <cdr:to>
      <cdr:x>0.81533</cdr:x>
      <cdr:y>0.15976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0" y="38114"/>
          <a:ext cx="4457695" cy="47622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rtl="0"/>
          <a:r>
            <a:rPr lang="en-US" sz="10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U.S. commercial crude oil inventories</a:t>
          </a:r>
          <a:endParaRPr lang="en-US" sz="10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pPr rtl="0"/>
          <a:r>
            <a:rPr lang="en-US" sz="10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million barrels</a:t>
          </a:r>
          <a:endParaRPr lang="en-US" sz="1000">
            <a:effectLst/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0.00697</cdr:x>
      <cdr:y>0.73669</cdr:y>
    </cdr:from>
    <cdr:to>
      <cdr:x>0.05749</cdr:x>
      <cdr:y>0.85799</cdr:y>
    </cdr:to>
    <cdr:sp macro="" textlink="">
      <cdr:nvSpPr>
        <cdr:cNvPr id="6" name="TextBox 5"/>
        <cdr:cNvSpPr txBox="1"/>
      </cdr:nvSpPr>
      <cdr:spPr>
        <a:xfrm xmlns:a="http://schemas.openxmlformats.org/drawingml/2006/main">
          <a:off x="38099" y="2371725"/>
          <a:ext cx="276226" cy="390525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1000">
              <a:latin typeface="Arial" panose="020B0604020202020204" pitchFamily="34" charset="0"/>
              <a:cs typeface="Arial" panose="020B0604020202020204" pitchFamily="34" charset="0"/>
            </a:rPr>
            <a:t>//</a:t>
          </a:r>
        </a:p>
        <a:p xmlns:a="http://schemas.openxmlformats.org/drawingml/2006/main">
          <a:r>
            <a:rPr lang="en-US" sz="1000">
              <a:latin typeface="Arial" panose="020B0604020202020204" pitchFamily="34" charset="0"/>
              <a:cs typeface="Arial" panose="020B0604020202020204" pitchFamily="34" charset="0"/>
            </a:rPr>
            <a:t>0</a:t>
          </a:r>
        </a:p>
      </cdr:txBody>
    </cdr:sp>
  </cdr:relSizeAnchor>
  <cdr:relSizeAnchor xmlns:cdr="http://schemas.openxmlformats.org/drawingml/2006/chartDrawing">
    <cdr:from>
      <cdr:x>0.06098</cdr:x>
      <cdr:y>0.19822</cdr:y>
    </cdr:from>
    <cdr:to>
      <cdr:x>0.60453</cdr:x>
      <cdr:y>0.26923</cdr:y>
    </cdr:to>
    <cdr:sp macro="" textlink="'17'!$A$115">
      <cdr:nvSpPr>
        <cdr:cNvPr id="7" name="TextBox 6"/>
        <cdr:cNvSpPr txBox="1"/>
      </cdr:nvSpPr>
      <cdr:spPr>
        <a:xfrm xmlns:a="http://schemas.openxmlformats.org/drawingml/2006/main">
          <a:off x="333375" y="638175"/>
          <a:ext cx="2971800" cy="2286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fld id="{31B90787-F81C-4CEC-943F-C5BA552BF3AA}" type="TxLink">
            <a:rPr lang="en-US" sz="900" b="0" i="0" u="none" strike="noStrike">
              <a:solidFill>
                <a:schemeClr val="bg1">
                  <a:lumMod val="50000"/>
                </a:schemeClr>
              </a:solidFill>
              <a:latin typeface="Arial"/>
              <a:cs typeface="Arial"/>
            </a:rPr>
            <a:pPr/>
            <a:t>monthly range from Jan 2019 −Dec 2023</a:t>
          </a:fld>
          <a:endParaRPr lang="en-US" sz="1100" b="0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0.93037</cdr:x>
      <cdr:y>0.90533</cdr:y>
    </cdr:from>
    <cdr:to>
      <cdr:x>0.99651</cdr:x>
      <cdr:y>0.99564</cdr:y>
    </cdr:to>
    <cdr:pic>
      <cdr:nvPicPr>
        <cdr:cNvPr id="8" name="Picture 7">
          <a:extLst xmlns:a="http://schemas.openxmlformats.org/drawingml/2006/main">
            <a:ext uri="{FF2B5EF4-FFF2-40B4-BE49-F238E27FC236}">
              <a16:creationId xmlns:a16="http://schemas.microsoft.com/office/drawing/2014/main" id="{2EC54413-8699-1A2D-041D-B7F582368342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5086647" y="2868674"/>
          <a:ext cx="361632" cy="286161"/>
        </a:xfrm>
        <a:prstGeom xmlns:a="http://schemas.openxmlformats.org/drawingml/2006/main" prst="rect">
          <a:avLst/>
        </a:prstGeom>
      </cdr:spPr>
    </cdr:pic>
  </cdr:relSizeAnchor>
</c:userShapes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3</xdr:row>
      <xdr:rowOff>9525</xdr:rowOff>
    </xdr:from>
    <xdr:to>
      <xdr:col>9</xdr:col>
      <xdr:colOff>600075</xdr:colOff>
      <xdr:row>22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8.xml><?xml version="1.0" encoding="utf-8"?>
<c:userShapes xmlns:c="http://schemas.openxmlformats.org/drawingml/2006/chart">
  <cdr:absSizeAnchor xmlns:cdr="http://schemas.openxmlformats.org/drawingml/2006/chartDrawing">
    <cdr:from>
      <cdr:x>0</cdr:x>
      <cdr:y>0.9041</cdr:y>
    </cdr:from>
    <cdr:ext cx="5298589" cy="279248"/>
    <cdr:sp macro="" textlink="'18'!$A$112">
      <cdr:nvSpPr>
        <cdr:cNvPr id="2" name="TextBox 1"/>
        <cdr:cNvSpPr txBox="1">
          <a:spLocks xmlns:a="http://schemas.openxmlformats.org/drawingml/2006/main" noChangeAspect="1"/>
        </cdr:cNvSpPr>
      </cdr:nvSpPr>
      <cdr:spPr>
        <a:xfrm xmlns:a="http://schemas.openxmlformats.org/drawingml/2006/main">
          <a:off x="0" y="2873388"/>
          <a:ext cx="5298589" cy="27924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9144" rIns="9144" rtlCol="0"/>
        <a:lstStyle xmlns:a="http://schemas.openxmlformats.org/drawingml/2006/main"/>
        <a:p xmlns:a="http://schemas.openxmlformats.org/drawingml/2006/main">
          <a:pPr algn="l"/>
          <a:fld id="{4CAD6D71-5D1C-4992-9130-CC1D93B77270}" type="TxLink">
            <a:rPr lang="en-US" sz="900" b="0" i="0" u="none" strike="noStrike">
              <a:solidFill>
                <a:srgbClr val="000000"/>
              </a:solidFill>
              <a:latin typeface="Arialri"/>
              <a:cs typeface="Arial" pitchFamily="34" charset="0"/>
            </a:rPr>
            <a:pPr algn="l"/>
            <a:t>Data source: U.S. Energy Information Administration, Short-Term Energy Outlook, May 2024</a:t>
          </a:fld>
          <a:endParaRPr lang="en-US" sz="900">
            <a:latin typeface="Arial" pitchFamily="34" charset="0"/>
            <a:cs typeface="Arial" pitchFamily="34" charset="0"/>
          </a:endParaRPr>
        </a:p>
      </cdr:txBody>
    </cdr:sp>
  </cdr:absSizeAnchor>
  <cdr:absSizeAnchor xmlns:cdr="http://schemas.openxmlformats.org/drawingml/2006/chartDrawing">
    <cdr:from>
      <cdr:x>0.09424</cdr:x>
      <cdr:y>0.38357</cdr:y>
    </cdr:from>
    <cdr:ext cx="3101088" cy="295268"/>
    <cdr:sp macro="" textlink="'18'!$A$114">
      <cdr:nvSpPr>
        <cdr:cNvPr id="3" name="TextBox 2"/>
        <cdr:cNvSpPr txBox="1">
          <a:spLocks xmlns:a="http://schemas.openxmlformats.org/drawingml/2006/main" noChangeAspect="1"/>
        </cdr:cNvSpPr>
      </cdr:nvSpPr>
      <cdr:spPr>
        <a:xfrm xmlns:a="http://schemas.openxmlformats.org/drawingml/2006/main">
          <a:off x="515257" y="1219065"/>
          <a:ext cx="3101088" cy="29526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5CE10E6-4D89-498C-9CA1-EAB0B84202B2}" type="TxLink">
            <a:rPr lang="en-US" sz="900" b="1" i="0" u="none" strike="noStrike">
              <a:solidFill>
                <a:srgbClr val="ADADAD"/>
              </a:solidFill>
              <a:latin typeface="Arial"/>
              <a:cs typeface="Arial"/>
            </a:rPr>
            <a:pPr/>
            <a:t>monthly range from Jan 2019−Dec 2023</a:t>
          </a:fld>
          <a:endParaRPr lang="en-US" sz="900">
            <a:latin typeface="Arial" pitchFamily="34" charset="0"/>
            <a:cs typeface="Arial" pitchFamily="34" charset="0"/>
          </a:endParaRPr>
        </a:p>
      </cdr:txBody>
    </cdr:sp>
  </cdr:absSizeAnchor>
  <cdr:absSizeAnchor xmlns:cdr="http://schemas.openxmlformats.org/drawingml/2006/chartDrawing">
    <cdr:from>
      <cdr:x>0.11847</cdr:x>
      <cdr:y>0.13021</cdr:y>
    </cdr:from>
    <cdr:ext cx="2665055" cy="298768"/>
    <cdr:sp macro="" textlink="">
      <cdr:nvSpPr>
        <cdr:cNvPr id="5" name="TextBox 4"/>
        <cdr:cNvSpPr txBox="1">
          <a:spLocks xmlns:a="http://schemas.openxmlformats.org/drawingml/2006/main" noChangeAspect="1"/>
        </cdr:cNvSpPr>
      </cdr:nvSpPr>
      <cdr:spPr>
        <a:xfrm xmlns:a="http://schemas.openxmlformats.org/drawingml/2006/main">
          <a:off x="647717" y="419191"/>
          <a:ext cx="2665055" cy="29876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sz="1000" baseline="0">
              <a:solidFill>
                <a:schemeClr val="accent1"/>
              </a:solidFill>
              <a:latin typeface="Arial" pitchFamily="34" charset="0"/>
              <a:cs typeface="Arial" pitchFamily="34" charset="0"/>
            </a:rPr>
            <a:t>total motor gasoline inventory</a:t>
          </a:r>
        </a:p>
      </cdr:txBody>
    </cdr:sp>
  </cdr:absSizeAnchor>
  <cdr:absSizeAnchor xmlns:cdr="http://schemas.openxmlformats.org/drawingml/2006/chartDrawing">
    <cdr:from>
      <cdr:x>0.41659</cdr:x>
      <cdr:y>0.73445</cdr:y>
    </cdr:from>
    <cdr:ext cx="2367636" cy="202792"/>
    <cdr:sp macro="" textlink="">
      <cdr:nvSpPr>
        <cdr:cNvPr id="6" name="TextBox 5"/>
        <cdr:cNvSpPr txBox="1">
          <a:spLocks xmlns:a="http://schemas.openxmlformats.org/drawingml/2006/main" noChangeAspect="1"/>
        </cdr:cNvSpPr>
      </cdr:nvSpPr>
      <cdr:spPr>
        <a:xfrm xmlns:a="http://schemas.openxmlformats.org/drawingml/2006/main">
          <a:off x="2277644" y="2334211"/>
          <a:ext cx="2367636" cy="20279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r>
            <a:rPr lang="en-US" sz="1000" baseline="0">
              <a:solidFill>
                <a:schemeClr val="accent3">
                  <a:lumMod val="75000"/>
                </a:schemeClr>
              </a:solidFill>
              <a:latin typeface="Arial" pitchFamily="34" charset="0"/>
              <a:cs typeface="Arial" pitchFamily="34" charset="0"/>
            </a:rPr>
            <a:t>total distillate fuel inventory</a:t>
          </a:r>
        </a:p>
      </cdr:txBody>
    </cdr:sp>
  </cdr:absSizeAnchor>
  <cdr:relSizeAnchor xmlns:cdr="http://schemas.openxmlformats.org/drawingml/2006/chartDrawing">
    <cdr:from>
      <cdr:x>0.92853</cdr:x>
      <cdr:y>0.90237</cdr:y>
    </cdr:from>
    <cdr:to>
      <cdr:x>0.99487</cdr:x>
      <cdr:y>0.99268</cdr:y>
    </cdr:to>
    <cdr:pic>
      <cdr:nvPicPr>
        <cdr:cNvPr id="7" name="Picture 6">
          <a:extLst xmlns:a="http://schemas.openxmlformats.org/drawingml/2006/main">
            <a:ext uri="{FF2B5EF4-FFF2-40B4-BE49-F238E27FC236}">
              <a16:creationId xmlns:a16="http://schemas.microsoft.com/office/drawing/2014/main" id="{357EB3F7-CEFB-32B8-5187-4E317EAD3000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5076591" y="2867890"/>
          <a:ext cx="362719" cy="287021"/>
        </a:xfrm>
        <a:prstGeom xmlns:a="http://schemas.openxmlformats.org/drawingml/2006/main" prst="rect">
          <a:avLst/>
        </a:prstGeom>
      </cdr:spPr>
    </cdr:pic>
  </cdr:relSizeAnchor>
</c:userShapes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4</xdr:row>
      <xdr:rowOff>9525</xdr:rowOff>
    </xdr:from>
    <xdr:to>
      <xdr:col>10</xdr:col>
      <xdr:colOff>9525</xdr:colOff>
      <xdr:row>23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0.02038</cdr:x>
      <cdr:y>0</cdr:y>
    </cdr:from>
    <cdr:to>
      <cdr:x>0.82094</cdr:x>
      <cdr:y>0.19167</cdr:y>
    </cdr:to>
    <cdr:sp macro="" textlink="">
      <cdr:nvSpPr>
        <cdr:cNvPr id="5" name="TextBox 4"/>
        <cdr:cNvSpPr txBox="1"/>
      </cdr:nvSpPr>
      <cdr:spPr bwMode="auto">
        <a:xfrm xmlns:a="http://schemas.openxmlformats.org/drawingml/2006/main">
          <a:off x="111637" y="0"/>
          <a:ext cx="4385302" cy="43815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none" lIns="0" tIns="0" rIns="0" rtlCol="0">
          <a:prstTxWarp prst="textNoShape">
            <a:avLst/>
          </a:prstTxWarp>
        </a:bodyPr>
        <a:lstStyle xmlns:a="http://schemas.openxmlformats.org/drawingml/2006/main"/>
        <a:p xmlns:a="http://schemas.openxmlformats.org/drawingml/2006/main">
          <a:pPr eaLnBrk="0" hangingPunct="0"/>
          <a:r>
            <a:rPr lang="en-US" sz="1000" b="1" i="0" dirty="0">
              <a:solidFill>
                <a:srgbClr val="333333"/>
              </a:solidFill>
              <a:latin typeface="Arial" panose="020B0604020202020204" pitchFamily="34" charset="0"/>
              <a:ea typeface="Times New Roman" charset="0"/>
              <a:cs typeface="Arial" panose="020B0604020202020204" pitchFamily="34" charset="0"/>
            </a:rPr>
            <a:t>World liquid fuels production and consumption balance</a:t>
          </a:r>
        </a:p>
        <a:p xmlns:a="http://schemas.openxmlformats.org/drawingml/2006/main">
          <a:pPr eaLnBrk="0" hangingPunct="0"/>
          <a:r>
            <a:rPr lang="en-US" sz="1000" i="0" dirty="0">
              <a:solidFill>
                <a:srgbClr val="333333"/>
              </a:solidFill>
              <a:latin typeface="Arial" panose="020B0604020202020204" pitchFamily="34" charset="0"/>
              <a:ea typeface="Times New Roman" charset="0"/>
              <a:cs typeface="Arial" panose="020B0604020202020204" pitchFamily="34" charset="0"/>
            </a:rPr>
            <a:t>million barrels per day </a:t>
          </a:r>
        </a:p>
      </cdr:txBody>
    </cdr:sp>
  </cdr:relSizeAnchor>
  <cdr:relSizeAnchor xmlns:cdr="http://schemas.openxmlformats.org/drawingml/2006/chartDrawing">
    <cdr:from>
      <cdr:x>0.42695</cdr:x>
      <cdr:y>0.15664</cdr:y>
    </cdr:from>
    <cdr:to>
      <cdr:x>0.70131</cdr:x>
      <cdr:y>0.46921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577758" y="346914"/>
          <a:ext cx="1656479" cy="69224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900" b="1">
              <a:solidFill>
                <a:schemeClr val="accent1">
                  <a:lumMod val="7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world</a:t>
          </a:r>
          <a:r>
            <a:rPr lang="en-US" sz="900" b="1" baseline="0">
              <a:solidFill>
                <a:schemeClr val="accent1">
                  <a:lumMod val="7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 production</a:t>
          </a:r>
          <a:endParaRPr lang="en-US" sz="900" baseline="0"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en-US" sz="900" baseline="0"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en-US" sz="900" baseline="0"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r>
            <a:rPr lang="en-US" sz="900" b="1" baseline="0">
              <a:solidFill>
                <a:schemeClr val="accent6"/>
              </a:solidFill>
              <a:latin typeface="Arial" panose="020B0604020202020204" pitchFamily="34" charset="0"/>
              <a:cs typeface="Arial" panose="020B0604020202020204" pitchFamily="34" charset="0"/>
            </a:rPr>
            <a:t>world consumption</a:t>
          </a:r>
          <a:endParaRPr lang="en-US" sz="900" b="1">
            <a:solidFill>
              <a:schemeClr val="accent6"/>
            </a:solidFill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0.02957</cdr:x>
      <cdr:y>0.72803</cdr:y>
    </cdr:from>
    <cdr:to>
      <cdr:x>0.06808</cdr:x>
      <cdr:y>0.89719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168258" y="1700307"/>
          <a:ext cx="219160" cy="395073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900">
              <a:latin typeface="Arial" panose="020B0604020202020204" pitchFamily="34" charset="0"/>
              <a:cs typeface="Arial" panose="020B0604020202020204" pitchFamily="34" charset="0"/>
            </a:rPr>
            <a:t>//</a:t>
          </a:r>
        </a:p>
        <a:p xmlns:a="http://schemas.openxmlformats.org/drawingml/2006/main">
          <a:r>
            <a:rPr lang="en-US" sz="900">
              <a:latin typeface="Arial" panose="020B0604020202020204" pitchFamily="34" charset="0"/>
              <a:cs typeface="Arial" panose="020B0604020202020204" pitchFamily="34" charset="0"/>
            </a:rPr>
            <a:t>0</a:t>
          </a:r>
        </a:p>
      </cdr:txBody>
    </cdr:sp>
  </cdr:relSizeAnchor>
</c:userShapes>
</file>

<file path=xl/drawings/drawing50.xml><?xml version="1.0" encoding="utf-8"?>
<c:userShapes xmlns:c="http://schemas.openxmlformats.org/drawingml/2006/chart">
  <cdr:absSizeAnchor xmlns:cdr="http://schemas.openxmlformats.org/drawingml/2006/chartDrawing">
    <cdr:from>
      <cdr:x>0.06109</cdr:x>
      <cdr:y>0.65416</cdr:y>
    </cdr:from>
    <cdr:ext cx="3316218" cy="237121"/>
    <cdr:sp macro="" textlink="'19'!$A$115">
      <cdr:nvSpPr>
        <cdr:cNvPr id="3" name="TextBox 2"/>
        <cdr:cNvSpPr txBox="1">
          <a:spLocks xmlns:a="http://schemas.openxmlformats.org/drawingml/2006/main" noChangeAspect="1"/>
        </cdr:cNvSpPr>
      </cdr:nvSpPr>
      <cdr:spPr>
        <a:xfrm xmlns:a="http://schemas.openxmlformats.org/drawingml/2006/main">
          <a:off x="334007" y="2106029"/>
          <a:ext cx="3316218" cy="23712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883D697-F9C2-493C-AB68-927500824644}" type="TxLink">
            <a:rPr lang="en-US" sz="900" b="1" i="0" u="none" strike="noStrike">
              <a:solidFill>
                <a:srgbClr val="ADADAD"/>
              </a:solidFill>
              <a:latin typeface="Arial"/>
              <a:cs typeface="Arial"/>
            </a:rPr>
            <a:pPr/>
            <a:t>monthly range from Jan 2019 − Dec 2023</a:t>
          </a:fld>
          <a:endParaRPr lang="en-US" sz="900">
            <a:latin typeface="Arial" pitchFamily="34" charset="0"/>
            <a:cs typeface="Arial" pitchFamily="34" charset="0"/>
          </a:endParaRPr>
        </a:p>
      </cdr:txBody>
    </cdr:sp>
  </cdr:absSizeAnchor>
  <cdr:absSizeAnchor xmlns:cdr="http://schemas.openxmlformats.org/drawingml/2006/chartDrawing">
    <cdr:from>
      <cdr:x>0.00929</cdr:x>
      <cdr:y>0.85515</cdr:y>
    </cdr:from>
    <cdr:ext cx="5235568" cy="272456"/>
    <cdr:sp macro="" textlink="'19'!$A$113">
      <cdr:nvSpPr>
        <cdr:cNvPr id="2" name="TextBox 1"/>
        <cdr:cNvSpPr txBox="1">
          <a:spLocks xmlns:a="http://schemas.openxmlformats.org/drawingml/2006/main" noChangeAspect="1"/>
        </cdr:cNvSpPr>
      </cdr:nvSpPr>
      <cdr:spPr>
        <a:xfrm xmlns:a="http://schemas.openxmlformats.org/drawingml/2006/main">
          <a:off x="50800" y="2712392"/>
          <a:ext cx="5235568" cy="2724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27432" tIns="9144" rIns="9144" bIns="9144" rtlCol="0"/>
        <a:lstStyle xmlns:a="http://schemas.openxmlformats.org/drawingml/2006/main"/>
        <a:p xmlns:a="http://schemas.openxmlformats.org/drawingml/2006/main">
          <a:pPr algn="l"/>
          <a:fld id="{B4C09DF6-3487-46E4-8025-668F94ABC5D3}" type="TxLink">
            <a:rPr lang="en-US" sz="900" b="0" i="0" u="none" strike="noStrike">
              <a:solidFill>
                <a:srgbClr val="000000"/>
              </a:solidFill>
              <a:latin typeface="Arialri"/>
              <a:cs typeface="Arial" pitchFamily="34" charset="0"/>
            </a:rPr>
            <a:pPr algn="l"/>
            <a:t>Data source: U.S. Energy Information Administration, Short-Term Energy Outlook, May 2024</a:t>
          </a:fld>
          <a:endParaRPr lang="en-US" sz="900">
            <a:latin typeface="Arial" pitchFamily="34" charset="0"/>
            <a:cs typeface="Arial" pitchFamily="34" charset="0"/>
          </a:endParaRPr>
        </a:p>
      </cdr:txBody>
    </cdr:sp>
  </cdr:absSizeAnchor>
  <cdr:relSizeAnchor xmlns:cdr="http://schemas.openxmlformats.org/drawingml/2006/chartDrawing">
    <cdr:from>
      <cdr:x>0.00523</cdr:x>
      <cdr:y>0.00888</cdr:y>
    </cdr:from>
    <cdr:to>
      <cdr:x>0.82056</cdr:x>
      <cdr:y>0.1568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28574" y="28575"/>
          <a:ext cx="4457701" cy="4762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rtl="0"/>
          <a:r>
            <a:rPr lang="en-US" sz="10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U.S. commercial propane inventories</a:t>
          </a:r>
          <a:endParaRPr lang="en-US" sz="10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pPr rtl="0"/>
          <a:r>
            <a:rPr lang="en-US" sz="10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million barrels</a:t>
          </a:r>
          <a:endParaRPr lang="en-US" sz="1000">
            <a:effectLst/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0.93033</cdr:x>
      <cdr:y>0.90237</cdr:y>
    </cdr:from>
    <cdr:to>
      <cdr:x>0.99654</cdr:x>
      <cdr:y>0.99268</cdr:y>
    </cdr:to>
    <cdr:pic>
      <cdr:nvPicPr>
        <cdr:cNvPr id="5" name="Picture 4">
          <a:extLst xmlns:a="http://schemas.openxmlformats.org/drawingml/2006/main">
            <a:ext uri="{FF2B5EF4-FFF2-40B4-BE49-F238E27FC236}">
              <a16:creationId xmlns:a16="http://schemas.microsoft.com/office/drawing/2014/main" id="{6363FBCB-515E-7E1C-4525-2A25D1645941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5086467" y="2862160"/>
          <a:ext cx="361993" cy="286447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0.00639</cdr:x>
      <cdr:y>0.9019</cdr:y>
    </cdr:from>
    <cdr:to>
      <cdr:x>0.51336</cdr:x>
      <cdr:y>0.96921</cdr:y>
    </cdr:to>
    <cdr:sp macro="" textlink="">
      <cdr:nvSpPr>
        <cdr:cNvPr id="6" name="TextBox 5"/>
        <cdr:cNvSpPr txBox="1"/>
      </cdr:nvSpPr>
      <cdr:spPr>
        <a:xfrm xmlns:a="http://schemas.openxmlformats.org/drawingml/2006/main">
          <a:off x="34944" y="2860675"/>
          <a:ext cx="2771783" cy="2134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lIns="45720" rtlCol="0"/>
        <a:lstStyle xmlns:a="http://schemas.openxmlformats.org/drawingml/2006/main"/>
        <a:p xmlns:a="http://schemas.openxmlformats.org/drawingml/2006/main">
          <a:r>
            <a:rPr lang="en-US" sz="900">
              <a:latin typeface="Arial" panose="020B0604020202020204" pitchFamily="34" charset="0"/>
              <a:cs typeface="Arial" panose="020B0604020202020204" pitchFamily="34" charset="0"/>
            </a:rPr>
            <a:t>Note: Excludes </a:t>
          </a:r>
          <a:r>
            <a:rPr lang="en-US" sz="900" baseline="0">
              <a:latin typeface="Arial" panose="020B0604020202020204" pitchFamily="34" charset="0"/>
              <a:cs typeface="Arial" panose="020B0604020202020204" pitchFamily="34" charset="0"/>
            </a:rPr>
            <a:t>propylene.</a:t>
          </a:r>
          <a:endParaRPr lang="en-US" sz="9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4</xdr:row>
      <xdr:rowOff>9525</xdr:rowOff>
    </xdr:from>
    <xdr:to>
      <xdr:col>10</xdr:col>
      <xdr:colOff>9525</xdr:colOff>
      <xdr:row>23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2.xml><?xml version="1.0" encoding="utf-8"?>
<c:userShapes xmlns:c="http://schemas.openxmlformats.org/drawingml/2006/chart">
  <cdr:absSizeAnchor xmlns:cdr="http://schemas.openxmlformats.org/drawingml/2006/chartDrawing">
    <cdr:from>
      <cdr:x>0.00174</cdr:x>
      <cdr:y>0.82021</cdr:y>
    </cdr:from>
    <cdr:ext cx="5200650" cy="230786"/>
    <cdr:sp macro="" textlink="'20'!$A$126">
      <cdr:nvSpPr>
        <cdr:cNvPr id="3" name="TextBox 2"/>
        <cdr:cNvSpPr txBox="1">
          <a:spLocks xmlns:a="http://schemas.openxmlformats.org/drawingml/2006/main" noChangeAspect="1"/>
        </cdr:cNvSpPr>
      </cdr:nvSpPr>
      <cdr:spPr>
        <a:xfrm xmlns:a="http://schemas.openxmlformats.org/drawingml/2006/main">
          <a:off x="9525" y="2617189"/>
          <a:ext cx="5200650" cy="23078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9144" bIns="9144" rtlCol="0"/>
        <a:lstStyle xmlns:a="http://schemas.openxmlformats.org/drawingml/2006/main"/>
        <a:p xmlns:a="http://schemas.openxmlformats.org/drawingml/2006/main">
          <a:fld id="{D89BCC8E-6D54-4E56-87BE-17A39763D07D}" type="TxLink">
            <a:rPr lang="en-US" sz="900" b="0" i="0" u="none" strike="noStrike">
              <a:solidFill>
                <a:srgbClr val="000000"/>
              </a:solidFill>
              <a:latin typeface="Arial"/>
              <a:cs typeface="Arial"/>
            </a:rPr>
            <a:pPr/>
            <a:t>Data source: U.S. Energy Information Administration, Short-Term Energy Outlook, May 2024</a:t>
          </a:fld>
          <a:endParaRPr lang="en-US" sz="900">
            <a:latin typeface="Arial" pitchFamily="34" charset="0"/>
            <a:cs typeface="Arial" pitchFamily="34" charset="0"/>
          </a:endParaRPr>
        </a:p>
      </cdr:txBody>
    </cdr:sp>
  </cdr:absSizeAnchor>
  <cdr:absSizeAnchor xmlns:cdr="http://schemas.openxmlformats.org/drawingml/2006/chartDrawing">
    <cdr:from>
      <cdr:x>0</cdr:x>
      <cdr:y>0.87264</cdr:y>
    </cdr:from>
    <cdr:ext cx="5222874" cy="387355"/>
    <cdr:sp macro="" textlink="'20'!$A$127">
      <cdr:nvSpPr>
        <cdr:cNvPr id="2" name="TextBox 1"/>
        <cdr:cNvSpPr txBox="1">
          <a:spLocks xmlns:a="http://schemas.openxmlformats.org/drawingml/2006/main" noChangeAspect="1"/>
        </cdr:cNvSpPr>
      </cdr:nvSpPr>
      <cdr:spPr>
        <a:xfrm xmlns:a="http://schemas.openxmlformats.org/drawingml/2006/main">
          <a:off x="0" y="2784475"/>
          <a:ext cx="5222874" cy="38735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Ins="9144" bIns="9144" rtlCol="0"/>
        <a:lstStyle xmlns:a="http://schemas.openxmlformats.org/drawingml/2006/main"/>
        <a:p xmlns:a="http://schemas.openxmlformats.org/drawingml/2006/main">
          <a:pPr algn="l"/>
          <a:fld id="{D56A20C6-68A4-41C0-8B5F-C4835087364E}" type="TxLink">
            <a:rPr lang="en-US" sz="900" b="0" i="0" u="none" strike="noStrike">
              <a:solidFill>
                <a:srgbClr val="000000"/>
              </a:solidFill>
              <a:latin typeface="Arial"/>
              <a:cs typeface="Arial"/>
            </a:rPr>
            <a:pPr algn="l"/>
            <a:t>Note: Petroleum product and other liquids include: gasoline, distillate fuels, hydrocarbon gas liquids, jet fuel, residual fuel oil, unfinished oils, other hydrocarbons/oxygenates, and other oils.</a:t>
          </a:fld>
          <a:endParaRPr lang="en-US" sz="900">
            <a:latin typeface="Arial" pitchFamily="34" charset="0"/>
            <a:cs typeface="Arial" pitchFamily="34" charset="0"/>
          </a:endParaRPr>
        </a:p>
      </cdr:txBody>
    </cdr:sp>
  </cdr:absSizeAnchor>
  <cdr:relSizeAnchor xmlns:cdr="http://schemas.openxmlformats.org/drawingml/2006/chartDrawing">
    <cdr:from>
      <cdr:x>0.00523</cdr:x>
      <cdr:y>0.00888</cdr:y>
    </cdr:from>
    <cdr:to>
      <cdr:x>0.82056</cdr:x>
      <cdr:y>0.1568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28574" y="28575"/>
          <a:ext cx="4457701" cy="4762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rtl="0"/>
          <a:r>
            <a:rPr lang="en-US" sz="10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U.S. net imports of crude oil and liquid fuels</a:t>
          </a:r>
        </a:p>
        <a:p xmlns:a="http://schemas.openxmlformats.org/drawingml/2006/main">
          <a:pPr rtl="0"/>
          <a:r>
            <a:rPr lang="en-US" sz="10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million barrels per day</a:t>
          </a:r>
          <a:endParaRPr lang="en-US" sz="1000">
            <a:effectLst/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0.9284</cdr:x>
      <cdr:y>0.90533</cdr:y>
    </cdr:from>
    <cdr:to>
      <cdr:x>0.995</cdr:x>
      <cdr:y>0.99564</cdr:y>
    </cdr:to>
    <cdr:pic>
      <cdr:nvPicPr>
        <cdr:cNvPr id="5" name="Picture 4">
          <a:extLst xmlns:a="http://schemas.openxmlformats.org/drawingml/2006/main">
            <a:ext uri="{FF2B5EF4-FFF2-40B4-BE49-F238E27FC236}">
              <a16:creationId xmlns:a16="http://schemas.microsoft.com/office/drawing/2014/main" id="{2552750E-7F72-85DA-27B7-496519095320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5075866" y="2888795"/>
          <a:ext cx="364168" cy="288168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0.83275</cdr:x>
      <cdr:y>0.22781</cdr:y>
    </cdr:from>
    <cdr:to>
      <cdr:x>1</cdr:x>
      <cdr:y>0.78905</cdr:y>
    </cdr:to>
    <cdr:sp macro="" textlink="">
      <cdr:nvSpPr>
        <cdr:cNvPr id="6" name="TextBox 5"/>
        <cdr:cNvSpPr txBox="1"/>
      </cdr:nvSpPr>
      <cdr:spPr>
        <a:xfrm xmlns:a="http://schemas.openxmlformats.org/drawingml/2006/main">
          <a:off x="4552936" y="726913"/>
          <a:ext cx="914414" cy="17908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1000" b="1">
              <a:solidFill>
                <a:schemeClr val="accent1"/>
              </a:solidFill>
              <a:latin typeface="Arial" panose="020B0604020202020204" pitchFamily="34" charset="0"/>
              <a:cs typeface="Arial" panose="020B0604020202020204" pitchFamily="34" charset="0"/>
            </a:rPr>
            <a:t>crude oil </a:t>
          </a:r>
        </a:p>
        <a:p xmlns:a="http://schemas.openxmlformats.org/drawingml/2006/main">
          <a:r>
            <a:rPr lang="en-US" sz="1000" b="1">
              <a:solidFill>
                <a:schemeClr val="accent1"/>
              </a:solidFill>
              <a:latin typeface="Arial" panose="020B0604020202020204" pitchFamily="34" charset="0"/>
              <a:cs typeface="Arial" panose="020B0604020202020204" pitchFamily="34" charset="0"/>
            </a:rPr>
            <a:t>net imports</a:t>
          </a:r>
        </a:p>
        <a:p xmlns:a="http://schemas.openxmlformats.org/drawingml/2006/main">
          <a:endParaRPr lang="en-US" sz="1000" b="1"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en-US" sz="1000" b="1"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r>
            <a:rPr lang="en-US" sz="1000" b="1">
              <a:solidFill>
                <a:schemeClr val="accent4"/>
              </a:solidFill>
              <a:latin typeface="Arial" panose="020B0604020202020204" pitchFamily="34" charset="0"/>
              <a:cs typeface="Arial" panose="020B0604020202020204" pitchFamily="34" charset="0"/>
            </a:rPr>
            <a:t>total</a:t>
          </a:r>
        </a:p>
        <a:p xmlns:a="http://schemas.openxmlformats.org/drawingml/2006/main">
          <a:r>
            <a:rPr lang="en-US" sz="1000" b="1">
              <a:solidFill>
                <a:schemeClr val="accent4"/>
              </a:solidFill>
              <a:latin typeface="Arial" panose="020B0604020202020204" pitchFamily="34" charset="0"/>
              <a:cs typeface="Arial" panose="020B0604020202020204" pitchFamily="34" charset="0"/>
            </a:rPr>
            <a:t>net imports </a:t>
          </a:r>
        </a:p>
        <a:p xmlns:a="http://schemas.openxmlformats.org/drawingml/2006/main">
          <a:endParaRPr lang="en-US" sz="1000" b="1">
            <a:solidFill>
              <a:schemeClr val="accent3"/>
            </a:solidFill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r>
            <a:rPr lang="en-US" sz="1000" b="1">
              <a:solidFill>
                <a:schemeClr val="accent3"/>
              </a:solidFill>
              <a:latin typeface="Arial" panose="020B0604020202020204" pitchFamily="34" charset="0"/>
              <a:cs typeface="Arial" panose="020B0604020202020204" pitchFamily="34" charset="0"/>
            </a:rPr>
            <a:t>petroleum</a:t>
          </a:r>
        </a:p>
        <a:p xmlns:a="http://schemas.openxmlformats.org/drawingml/2006/main">
          <a:r>
            <a:rPr lang="en-US" sz="1000" b="1">
              <a:solidFill>
                <a:schemeClr val="accent3"/>
              </a:solidFill>
              <a:latin typeface="Arial" panose="020B0604020202020204" pitchFamily="34" charset="0"/>
              <a:cs typeface="Arial" panose="020B0604020202020204" pitchFamily="34" charset="0"/>
            </a:rPr>
            <a:t>product and</a:t>
          </a:r>
        </a:p>
        <a:p xmlns:a="http://schemas.openxmlformats.org/drawingml/2006/main">
          <a:r>
            <a:rPr lang="en-US" sz="1000" b="1">
              <a:solidFill>
                <a:schemeClr val="accent3"/>
              </a:solidFill>
              <a:latin typeface="Arial" panose="020B0604020202020204" pitchFamily="34" charset="0"/>
              <a:cs typeface="Arial" panose="020B0604020202020204" pitchFamily="34" charset="0"/>
            </a:rPr>
            <a:t>other liquids</a:t>
          </a:r>
          <a:r>
            <a:rPr lang="en-US" sz="1000" b="1" baseline="0">
              <a:solidFill>
                <a:schemeClr val="accent3"/>
              </a:solidFill>
              <a:latin typeface="Arial" panose="020B0604020202020204" pitchFamily="34" charset="0"/>
              <a:cs typeface="Arial" panose="020B0604020202020204" pitchFamily="34" charset="0"/>
            </a:rPr>
            <a:t> </a:t>
          </a:r>
        </a:p>
        <a:p xmlns:a="http://schemas.openxmlformats.org/drawingml/2006/main">
          <a:r>
            <a:rPr lang="en-US" sz="1000" b="1" baseline="0">
              <a:solidFill>
                <a:schemeClr val="accent3"/>
              </a:solidFill>
              <a:latin typeface="Arial" panose="020B0604020202020204" pitchFamily="34" charset="0"/>
              <a:cs typeface="Arial" panose="020B0604020202020204" pitchFamily="34" charset="0"/>
            </a:rPr>
            <a:t>net imports</a:t>
          </a:r>
        </a:p>
        <a:p xmlns:a="http://schemas.openxmlformats.org/drawingml/2006/main">
          <a:endParaRPr lang="en-US" sz="1000" b="1">
            <a:solidFill>
              <a:schemeClr val="accent3"/>
            </a:solidFill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en-US" sz="1100" b="1"/>
        </a:p>
      </cdr:txBody>
    </cdr:sp>
  </cdr:relSizeAnchor>
</c:userShapes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3</xdr:row>
      <xdr:rowOff>120650</xdr:rowOff>
    </xdr:from>
    <xdr:to>
      <xdr:col>10</xdr:col>
      <xdr:colOff>323850</xdr:colOff>
      <xdr:row>20</xdr:row>
      <xdr:rowOff>82550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0.00347</cdr:x>
      <cdr:y>0.00298</cdr:y>
    </cdr:from>
    <cdr:to>
      <cdr:x>0.82986</cdr:x>
      <cdr:y>0.14286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9038" y="9537"/>
          <a:ext cx="4533912" cy="44766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1000" b="1">
              <a:latin typeface="Arial" panose="020B0604020202020204" pitchFamily="34" charset="0"/>
              <a:cs typeface="Arial" panose="020B0604020202020204" pitchFamily="34" charset="0"/>
            </a:rPr>
            <a:t>U.S. net trade of hydrocarbon gas liquids (HGL) </a:t>
          </a:r>
        </a:p>
        <a:p xmlns:a="http://schemas.openxmlformats.org/drawingml/2006/main">
          <a:r>
            <a:rPr lang="en-US" sz="1000">
              <a:latin typeface="Arial" panose="020B0604020202020204" pitchFamily="34" charset="0"/>
              <a:cs typeface="Arial" panose="020B0604020202020204" pitchFamily="34" charset="0"/>
            </a:rPr>
            <a:t>million barrels</a:t>
          </a:r>
          <a:r>
            <a:rPr lang="en-US" sz="1000" baseline="0">
              <a:latin typeface="Arial" panose="020B0604020202020204" pitchFamily="34" charset="0"/>
              <a:cs typeface="Arial" panose="020B0604020202020204" pitchFamily="34" charset="0"/>
            </a:rPr>
            <a:t> </a:t>
          </a:r>
          <a:r>
            <a:rPr lang="en-US" sz="1000">
              <a:latin typeface="Arial" panose="020B0604020202020204" pitchFamily="34" charset="0"/>
              <a:cs typeface="Arial" panose="020B0604020202020204" pitchFamily="34" charset="0"/>
            </a:rPr>
            <a:t>per day </a:t>
          </a:r>
        </a:p>
      </cdr:txBody>
    </cdr:sp>
  </cdr:relSizeAnchor>
  <cdr:relSizeAnchor xmlns:cdr="http://schemas.openxmlformats.org/drawingml/2006/chartDrawing">
    <cdr:from>
      <cdr:x>0.83333</cdr:x>
      <cdr:y>0.14881</cdr:y>
    </cdr:from>
    <cdr:to>
      <cdr:x>1</cdr:x>
      <cdr:y>0.43452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4638675" y="476250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0.07986</cdr:x>
      <cdr:y>0.36309</cdr:y>
    </cdr:from>
    <cdr:to>
      <cdr:x>0.31076</cdr:x>
      <cdr:y>0.65179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438150" y="1162049"/>
          <a:ext cx="1266825" cy="923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000" b="1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000" b="1" baseline="0"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net trade</a:t>
          </a:r>
          <a:endParaRPr lang="en-US" sz="1000" b="1">
            <a:solidFill>
              <a:sysClr val="windowText" lastClr="000000"/>
            </a:solidFill>
            <a:effectLst/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r>
            <a:rPr lang="en-US" sz="1000" b="0">
              <a:solidFill>
                <a:schemeClr val="accent3"/>
              </a:solidFill>
              <a:latin typeface="Arial" panose="020B0604020202020204" pitchFamily="34" charset="0"/>
              <a:cs typeface="Arial" panose="020B0604020202020204" pitchFamily="34" charset="0"/>
            </a:rPr>
            <a:t>  </a:t>
          </a:r>
          <a:r>
            <a:rPr lang="en-US" sz="1000" b="0" baseline="0">
              <a:solidFill>
                <a:schemeClr val="accent1">
                  <a:lumMod val="7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 </a:t>
          </a:r>
          <a:r>
            <a:rPr lang="en-US" sz="1000" b="1" baseline="0">
              <a:solidFill>
                <a:schemeClr val="accent1"/>
              </a:solidFill>
              <a:latin typeface="Arial" panose="020B0604020202020204" pitchFamily="34" charset="0"/>
              <a:cs typeface="Arial" panose="020B0604020202020204" pitchFamily="34" charset="0"/>
            </a:rPr>
            <a:t>propane</a:t>
          </a:r>
        </a:p>
        <a:p xmlns:a="http://schemas.openxmlformats.org/drawingml/2006/main">
          <a:r>
            <a:rPr lang="en-US" sz="1000" b="1" baseline="0">
              <a:solidFill>
                <a:schemeClr val="accent5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</a:t>
          </a:r>
          <a:r>
            <a:rPr lang="en-US" sz="1000" b="1" baseline="0">
              <a:solidFill>
                <a:schemeClr val="accent4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ethane</a:t>
          </a:r>
        </a:p>
        <a:p xmlns:a="http://schemas.openxmlformats.org/drawingml/2006/main">
          <a:r>
            <a:rPr lang="en-US" sz="1000" b="1">
              <a:solidFill>
                <a:schemeClr val="accent1">
                  <a:lumMod val="50000"/>
                </a:schemeClr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</a:t>
          </a:r>
          <a:r>
            <a:rPr lang="en-US" sz="1000" b="1">
              <a:solidFill>
                <a:schemeClr val="accent3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natural gasoline</a:t>
          </a:r>
          <a:endParaRPr lang="en-US" sz="1000" b="1">
            <a:solidFill>
              <a:schemeClr val="accent3"/>
            </a:solidFill>
            <a:effectLst/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pPr eaLnBrk="1" fontAlgn="auto" latinLnBrk="0" hangingPunct="1"/>
          <a:r>
            <a:rPr lang="en-US" sz="1000" b="1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</a:t>
          </a:r>
          <a:r>
            <a:rPr lang="en-US" sz="1000" b="1" baseline="0">
              <a:solidFill>
                <a:schemeClr val="accent2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butanes</a:t>
          </a:r>
          <a:endParaRPr lang="en-US" sz="1000" b="1">
            <a:solidFill>
              <a:schemeClr val="accent2"/>
            </a:solidFill>
            <a:effectLst/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en-US" sz="1000" b="1" baseline="0">
            <a:solidFill>
              <a:schemeClr val="accent1">
                <a:lumMod val="60000"/>
                <a:lumOff val="40000"/>
              </a:schemeClr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 xmlns:a="http://schemas.openxmlformats.org/drawingml/2006/main"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1000" b="1" baseline="0">
            <a:solidFill>
              <a:schemeClr val="bg1">
                <a:lumMod val="65000"/>
              </a:schemeClr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 xmlns:a="http://schemas.openxmlformats.org/drawingml/2006/main">
          <a:endParaRPr lang="en-US" sz="1000" b="1">
            <a:solidFill>
              <a:schemeClr val="accent5">
                <a:lumMod val="40000"/>
                <a:lumOff val="60000"/>
              </a:schemeClr>
            </a:solidFill>
            <a:effectLst/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en-US" sz="1000" baseline="0"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en-US" sz="1100" baseline="0"/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0.77901</cdr:x>
      <cdr:y>0.1369</cdr:y>
    </cdr:from>
    <cdr:to>
      <cdr:x>0.8663</cdr:x>
      <cdr:y>0.22177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4476750" y="423356"/>
          <a:ext cx="501650" cy="26244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900">
              <a:latin typeface="Arial" panose="020B0604020202020204" pitchFamily="34" charset="0"/>
              <a:cs typeface="Arial" panose="020B0604020202020204" pitchFamily="34" charset="0"/>
            </a:rPr>
            <a:t>forecast</a:t>
          </a:r>
        </a:p>
      </cdr:txBody>
    </cdr:sp>
  </cdr:relSizeAnchor>
  <cdr:relSizeAnchor xmlns:cdr="http://schemas.openxmlformats.org/drawingml/2006/chartDrawing">
    <cdr:from>
      <cdr:x>0.00521</cdr:x>
      <cdr:y>0.90349</cdr:y>
    </cdr:from>
    <cdr:to>
      <cdr:x>0.93046</cdr:x>
      <cdr:y>0.98563</cdr:y>
    </cdr:to>
    <cdr:sp macro="" textlink="'21'!$B$32">
      <cdr:nvSpPr>
        <cdr:cNvPr id="6" name="TextBox 5"/>
        <cdr:cNvSpPr txBox="1"/>
      </cdr:nvSpPr>
      <cdr:spPr>
        <a:xfrm xmlns:a="http://schemas.openxmlformats.org/drawingml/2006/main">
          <a:off x="29974" y="2794000"/>
          <a:ext cx="5323076" cy="254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lIns="9144" rIns="9144" bIns="9144" rtlCol="0"/>
        <a:lstStyle xmlns:a="http://schemas.openxmlformats.org/drawingml/2006/main"/>
        <a:p xmlns:a="http://schemas.openxmlformats.org/drawingml/2006/main">
          <a:fld id="{4BC91908-8B79-475F-ACF5-75A968F4864D}" type="TxLink">
            <a:rPr lang="en-US" sz="900" b="0" i="0" u="none" strike="noStrike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pPr/>
            <a:t>Data source: U.S. Energy Information Administration, Short-Term Energy Outlook, May 2024</a:t>
          </a:fld>
          <a:endParaRPr lang="en-US" sz="9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0.86285</cdr:x>
      <cdr:y>0.19345</cdr:y>
    </cdr:from>
    <cdr:to>
      <cdr:x>1</cdr:x>
      <cdr:y>0.33928</cdr:y>
    </cdr:to>
    <cdr:sp macro="" textlink="">
      <cdr:nvSpPr>
        <cdr:cNvPr id="7" name="TextBox 6"/>
        <cdr:cNvSpPr txBox="1"/>
      </cdr:nvSpPr>
      <cdr:spPr>
        <a:xfrm xmlns:a="http://schemas.openxmlformats.org/drawingml/2006/main">
          <a:off x="4733925" y="619125"/>
          <a:ext cx="752475" cy="46670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900" b="1">
              <a:latin typeface="Arial" panose="020B0604020202020204" pitchFamily="34" charset="0"/>
              <a:cs typeface="Arial" panose="020B0604020202020204" pitchFamily="34" charset="0"/>
            </a:rPr>
            <a:t>net imports</a:t>
          </a:r>
        </a:p>
        <a:p xmlns:a="http://schemas.openxmlformats.org/drawingml/2006/main">
          <a:r>
            <a:rPr lang="en-US" sz="900" b="1">
              <a:latin typeface="Arial" panose="020B0604020202020204" pitchFamily="34" charset="0"/>
              <a:cs typeface="Arial" panose="020B0604020202020204" pitchFamily="34" charset="0"/>
            </a:rPr>
            <a:t>net exports</a:t>
          </a:r>
        </a:p>
      </cdr:txBody>
    </cdr:sp>
  </cdr:relSizeAnchor>
  <cdr:relSizeAnchor xmlns:cdr="http://schemas.openxmlformats.org/drawingml/2006/chartDrawing">
    <cdr:from>
      <cdr:x>0.83333</cdr:x>
      <cdr:y>0.21726</cdr:y>
    </cdr:from>
    <cdr:to>
      <cdr:x>1</cdr:x>
      <cdr:y>0.50298</cdr:y>
    </cdr:to>
    <cdr:cxnSp macro="">
      <cdr:nvCxnSpPr>
        <cdr:cNvPr id="14" name="Straight Arrow Connector 13">
          <a:extLst xmlns:a="http://schemas.openxmlformats.org/drawingml/2006/main">
            <a:ext uri="{FF2B5EF4-FFF2-40B4-BE49-F238E27FC236}">
              <a16:creationId xmlns:a16="http://schemas.microsoft.com/office/drawing/2014/main" id="{3F820FD8-7DA0-3434-FBE5-85C01500C8A4}"/>
            </a:ext>
          </a:extLst>
        </cdr:cNvPr>
        <cdr:cNvCxnSpPr/>
      </cdr:nvCxnSpPr>
      <cdr:spPr bwMode="auto">
        <a:xfrm xmlns:a="http://schemas.openxmlformats.org/drawingml/2006/main">
          <a:off x="5124450" y="695325"/>
          <a:ext cx="914400" cy="914400"/>
        </a:xfrm>
        <a:prstGeom xmlns:a="http://schemas.openxmlformats.org/drawingml/2006/main" prst="straightConnector1">
          <a:avLst/>
        </a:prstGeom>
        <a:noFill xmlns:a="http://schemas.openxmlformats.org/drawingml/2006/main"/>
        <a:ln xmlns:a="http://schemas.openxmlformats.org/drawingml/2006/main" w="1" cap="flat" cmpd="sng" algn="ctr">
          <a:noFill/>
          <a:prstDash val="solid"/>
          <a:round/>
          <a:headEnd type="none" w="med" len="med"/>
          <a:tailEnd type="triangle"/>
        </a:ln>
        <a:effectLst xmlns:a="http://schemas.openxmlformats.org/drawingml/2006/main"/>
      </cdr:spPr>
    </cdr:cxnSp>
  </cdr:relSizeAnchor>
  <cdr:relSizeAnchor xmlns:cdr="http://schemas.openxmlformats.org/drawingml/2006/chartDrawing">
    <cdr:from>
      <cdr:x>0.89931</cdr:x>
      <cdr:y>0.125</cdr:y>
    </cdr:from>
    <cdr:to>
      <cdr:x>0.89931</cdr:x>
      <cdr:y>0.19643</cdr:y>
    </cdr:to>
    <cdr:cxnSp macro="">
      <cdr:nvCxnSpPr>
        <cdr:cNvPr id="16" name="Straight Arrow Connector 15">
          <a:extLst xmlns:a="http://schemas.openxmlformats.org/drawingml/2006/main">
            <a:ext uri="{FF2B5EF4-FFF2-40B4-BE49-F238E27FC236}">
              <a16:creationId xmlns:a16="http://schemas.microsoft.com/office/drawing/2014/main" id="{0A521158-8E60-8FDC-2259-8E74C8F6B214}"/>
            </a:ext>
          </a:extLst>
        </cdr:cNvPr>
        <cdr:cNvCxnSpPr/>
      </cdr:nvCxnSpPr>
      <cdr:spPr bwMode="auto">
        <a:xfrm xmlns:a="http://schemas.openxmlformats.org/drawingml/2006/main" flipV="1">
          <a:off x="4933974" y="400059"/>
          <a:ext cx="0" cy="228605"/>
        </a:xfrm>
        <a:prstGeom xmlns:a="http://schemas.openxmlformats.org/drawingml/2006/main" prst="straightConnector1">
          <a:avLst/>
        </a:prstGeom>
        <a:ln xmlns:a="http://schemas.openxmlformats.org/drawingml/2006/main">
          <a:headEnd type="none" w="med" len="med"/>
          <a:tailEnd type="triangle"/>
        </a:ln>
        <a:effectLst xmlns:a="http://schemas.openxmlformats.org/drawingml/2006/main">
          <a:outerShdw sx="1000" sy="1000" rotWithShape="0">
            <a:srgbClr val="000000"/>
          </a:outerShdw>
        </a:effectLst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0.90104</cdr:x>
      <cdr:y>0.31647</cdr:y>
    </cdr:from>
    <cdr:to>
      <cdr:x>0.90162</cdr:x>
      <cdr:y>0.40476</cdr:y>
    </cdr:to>
    <cdr:cxnSp macro="">
      <cdr:nvCxnSpPr>
        <cdr:cNvPr id="22" name="Straight Arrow Connector 21">
          <a:extLst xmlns:a="http://schemas.openxmlformats.org/drawingml/2006/main">
            <a:ext uri="{FF2B5EF4-FFF2-40B4-BE49-F238E27FC236}">
              <a16:creationId xmlns:a16="http://schemas.microsoft.com/office/drawing/2014/main" id="{DCAD95AA-8363-D5A9-07C6-5A72F1FA70B9}"/>
            </a:ext>
          </a:extLst>
        </cdr:cNvPr>
        <cdr:cNvCxnSpPr/>
      </cdr:nvCxnSpPr>
      <cdr:spPr bwMode="auto">
        <a:xfrm xmlns:a="http://schemas.openxmlformats.org/drawingml/2006/main" flipH="1">
          <a:off x="4943475" y="1012828"/>
          <a:ext cx="3152" cy="282572"/>
        </a:xfrm>
        <a:prstGeom xmlns:a="http://schemas.openxmlformats.org/drawingml/2006/main" prst="straightConnector1">
          <a:avLst/>
        </a:prstGeom>
        <a:ln xmlns:a="http://schemas.openxmlformats.org/drawingml/2006/main">
          <a:headEnd type="none" w="med" len="med"/>
          <a:tailEnd type="triangle"/>
        </a:ln>
        <a:effectLst xmlns:a="http://schemas.openxmlformats.org/drawingml/2006/main">
          <a:outerShdw dist="20000" sx="1000" sy="1000" rotWithShape="0">
            <a:srgbClr val="000000"/>
          </a:outerShdw>
        </a:effectLst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0.93271</cdr:x>
      <cdr:y>0.90179</cdr:y>
    </cdr:from>
    <cdr:to>
      <cdr:x>0.99442</cdr:x>
      <cdr:y>0.99264</cdr:y>
    </cdr:to>
    <cdr:pic>
      <cdr:nvPicPr>
        <cdr:cNvPr id="9" name="Picture 8">
          <a:extLst xmlns:a="http://schemas.openxmlformats.org/drawingml/2006/main">
            <a:ext uri="{FF2B5EF4-FFF2-40B4-BE49-F238E27FC236}">
              <a16:creationId xmlns:a16="http://schemas.microsoft.com/office/drawing/2014/main" id="{FC2E8763-86BD-AB7C-D72C-511302D2C2B5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5365962" y="2788740"/>
          <a:ext cx="355046" cy="280950"/>
        </a:xfrm>
        <a:prstGeom xmlns:a="http://schemas.openxmlformats.org/drawingml/2006/main" prst="rect">
          <a:avLst/>
        </a:prstGeom>
      </cdr:spPr>
    </cdr:pic>
  </cdr:relSizeAnchor>
</c:userShapes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19050</xdr:colOff>
      <xdr:row>24</xdr:row>
      <xdr:rowOff>66675</xdr:rowOff>
    </xdr:from>
    <xdr:to>
      <xdr:col>7</xdr:col>
      <xdr:colOff>9525</xdr:colOff>
      <xdr:row>24</xdr:row>
      <xdr:rowOff>76200</xdr:rowOff>
    </xdr:to>
    <xdr:sp macro="" textlink="">
      <xdr:nvSpPr>
        <xdr:cNvPr id="482309" name="Line 2">
          <a:extLst>
            <a:ext uri="{FF2B5EF4-FFF2-40B4-BE49-F238E27FC236}">
              <a16:creationId xmlns:a16="http://schemas.microsoft.com/office/drawing/2014/main" id="{00000000-0008-0000-1700-0000055C0700}"/>
            </a:ext>
          </a:extLst>
        </xdr:cNvPr>
        <xdr:cNvSpPr>
          <a:spLocks noChangeShapeType="1"/>
        </xdr:cNvSpPr>
      </xdr:nvSpPr>
      <xdr:spPr bwMode="auto">
        <a:xfrm flipH="1">
          <a:off x="3676650" y="5772150"/>
          <a:ext cx="600075" cy="9525"/>
        </a:xfrm>
        <a:prstGeom prst="line">
          <a:avLst/>
        </a:prstGeom>
        <a:noFill/>
        <a:ln w="9525">
          <a:solidFill>
            <a:srgbClr val="000000"/>
          </a:solidFill>
          <a:round/>
          <a:headEnd type="triangle" w="med" len="med"/>
          <a:tailEnd/>
        </a:ln>
      </xdr:spPr>
    </xdr:sp>
    <xdr:clientData/>
  </xdr:twoCellAnchor>
  <xdr:twoCellAnchor>
    <xdr:from>
      <xdr:col>1</xdr:col>
      <xdr:colOff>9524</xdr:colOff>
      <xdr:row>3</xdr:row>
      <xdr:rowOff>9525</xdr:rowOff>
    </xdr:from>
    <xdr:to>
      <xdr:col>11</xdr:col>
      <xdr:colOff>600074</xdr:colOff>
      <xdr:row>22</xdr:row>
      <xdr:rowOff>133350</xdr:rowOff>
    </xdr:to>
    <xdr:graphicFrame macro="">
      <xdr:nvGraphicFramePr>
        <xdr:cNvPr id="482310" name="Chart 1">
          <a:extLst>
            <a:ext uri="{FF2B5EF4-FFF2-40B4-BE49-F238E27FC236}">
              <a16:creationId xmlns:a16="http://schemas.microsoft.com/office/drawing/2014/main" id="{00000000-0008-0000-1700-0000065C07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116</xdr:row>
      <xdr:rowOff>9525</xdr:rowOff>
    </xdr:from>
    <xdr:to>
      <xdr:col>6</xdr:col>
      <xdr:colOff>495300</xdr:colOff>
      <xdr:row>119</xdr:row>
      <xdr:rowOff>123825</xdr:rowOff>
    </xdr:to>
    <xdr:sp macro="" textlink="">
      <xdr:nvSpPr>
        <xdr:cNvPr id="482307" name="Object 3">
          <a:extLst>
            <a:ext uri="{63B3BB69-23CF-44E3-9099-C40C66FF867C}">
              <a14:compatExt xmlns:a14="http://schemas.microsoft.com/office/drawing/2010/main" spid="_x0000_s482307"/>
            </a:ext>
            <a:ext uri="{FF2B5EF4-FFF2-40B4-BE49-F238E27FC236}">
              <a16:creationId xmlns:a16="http://schemas.microsoft.com/office/drawing/2014/main" id="{00000000-0008-0000-1700-0000035C07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</xdr:spPr>
    </xdr:sp>
    <xdr:clientData/>
  </xdr:twoCellAnchor>
  <xdr:twoCellAnchor>
    <xdr:from>
      <xdr:col>1</xdr:col>
      <xdr:colOff>9525</xdr:colOff>
      <xdr:row>121</xdr:row>
      <xdr:rowOff>9525</xdr:rowOff>
    </xdr:from>
    <xdr:to>
      <xdr:col>9</xdr:col>
      <xdr:colOff>0</xdr:colOff>
      <xdr:row>129</xdr:row>
      <xdr:rowOff>123825</xdr:rowOff>
    </xdr:to>
    <xdr:sp macro="" textlink="">
      <xdr:nvSpPr>
        <xdr:cNvPr id="482308" name="Object 4">
          <a:extLst>
            <a:ext uri="{63B3BB69-23CF-44E3-9099-C40C66FF867C}">
              <a14:compatExt xmlns:a14="http://schemas.microsoft.com/office/drawing/2010/main" spid="_x0000_s482308"/>
            </a:ext>
            <a:ext uri="{FF2B5EF4-FFF2-40B4-BE49-F238E27FC236}">
              <a16:creationId xmlns:a16="http://schemas.microsoft.com/office/drawing/2014/main" id="{00000000-0008-0000-1700-0000045C07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</xdr:spPr>
    </xdr:sp>
    <xdr:clientData/>
  </xdr:twoCellAnchor>
  <xdr:twoCellAnchor>
    <xdr:from>
      <xdr:col>1</xdr:col>
      <xdr:colOff>0</xdr:colOff>
      <xdr:row>116</xdr:row>
      <xdr:rowOff>9525</xdr:rowOff>
    </xdr:from>
    <xdr:to>
      <xdr:col>6</xdr:col>
      <xdr:colOff>495300</xdr:colOff>
      <xdr:row>119</xdr:row>
      <xdr:rowOff>123825</xdr:rowOff>
    </xdr:to>
    <xdr:pic>
      <xdr:nvPicPr>
        <xdr:cNvPr id="2" name="Picture 3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1058525"/>
          <a:ext cx="3543300" cy="600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</xdr:spPr>
    </xdr:pic>
    <xdr:clientData/>
  </xdr:twoCellAnchor>
  <xdr:twoCellAnchor>
    <xdr:from>
      <xdr:col>1</xdr:col>
      <xdr:colOff>9525</xdr:colOff>
      <xdr:row>121</xdr:row>
      <xdr:rowOff>9525</xdr:rowOff>
    </xdr:from>
    <xdr:to>
      <xdr:col>9</xdr:col>
      <xdr:colOff>0</xdr:colOff>
      <xdr:row>129</xdr:row>
      <xdr:rowOff>123825</xdr:rowOff>
    </xdr:to>
    <xdr:pic>
      <xdr:nvPicPr>
        <xdr:cNvPr id="3" name="Picture 4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11906250"/>
          <a:ext cx="4867275" cy="14097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</xdr:spPr>
    </xdr:pic>
    <xdr:clientData/>
  </xdr:twoCellAnchor>
</xdr:wsDr>
</file>

<file path=xl/drawings/drawing56.xml><?xml version="1.0" encoding="utf-8"?>
<c:userShapes xmlns:c="http://schemas.openxmlformats.org/drawingml/2006/chart">
  <cdr:absSizeAnchor xmlns:cdr="http://schemas.openxmlformats.org/drawingml/2006/chartDrawing">
    <cdr:from>
      <cdr:x>0</cdr:x>
      <cdr:y>0.83451</cdr:y>
    </cdr:from>
    <cdr:ext cx="4879976" cy="520689"/>
    <cdr:sp macro="" textlink="'22'!$B$114">
      <cdr:nvSpPr>
        <cdr:cNvPr id="2" name="TextBox 1"/>
        <cdr:cNvSpPr txBox="1">
          <a:spLocks xmlns:a="http://schemas.openxmlformats.org/drawingml/2006/main" noChangeAspect="1"/>
        </cdr:cNvSpPr>
      </cdr:nvSpPr>
      <cdr:spPr>
        <a:xfrm xmlns:a="http://schemas.openxmlformats.org/drawingml/2006/main">
          <a:off x="0" y="2625725"/>
          <a:ext cx="4879976" cy="52068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67D14A11-7BDE-4589-8BE9-E6BF0389DFEE}" type="TxLink">
            <a:rPr lang="en-US" sz="900" b="0" i="0" u="none" strike="noStrike">
              <a:solidFill>
                <a:srgbClr val="000000"/>
              </a:solidFill>
              <a:latin typeface="Arial"/>
              <a:cs typeface="Arial"/>
            </a:rPr>
            <a:pPr algn="l"/>
            <a:t>Note: Confidence interval derived from options market information for the five trading days ending May 2, 2024. Intervals not calculated for months with sparse trading in near-the-money options contracts.</a:t>
          </a:fld>
          <a:endParaRPr lang="en-US" sz="900">
            <a:latin typeface="Arial" pitchFamily="34" charset="0"/>
            <a:cs typeface="Arial" pitchFamily="34" charset="0"/>
          </a:endParaRPr>
        </a:p>
      </cdr:txBody>
    </cdr:sp>
  </cdr:absSizeAnchor>
  <cdr:absSizeAnchor xmlns:cdr="http://schemas.openxmlformats.org/drawingml/2006/chartDrawing">
    <cdr:from>
      <cdr:x>0</cdr:x>
      <cdr:y>0.74975</cdr:y>
    </cdr:from>
    <cdr:ext cx="5463064" cy="412739"/>
    <cdr:sp macro="" textlink="'22'!$B$113">
      <cdr:nvSpPr>
        <cdr:cNvPr id="3" name="TextBox 2"/>
        <cdr:cNvSpPr txBox="1">
          <a:spLocks xmlns:a="http://schemas.openxmlformats.org/drawingml/2006/main" noChangeAspect="1"/>
        </cdr:cNvSpPr>
      </cdr:nvSpPr>
      <cdr:spPr>
        <a:xfrm xmlns:a="http://schemas.openxmlformats.org/drawingml/2006/main">
          <a:off x="0" y="2359025"/>
          <a:ext cx="5463064" cy="41273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973571A4-87A5-4AB7-AD0B-5BDB190652F4}" type="TxLink">
            <a:rPr lang="en-US" sz="900" b="0" i="0" u="none" strike="noStrike">
              <a:solidFill>
                <a:srgbClr val="000000"/>
              </a:solidFill>
              <a:latin typeface="Arial"/>
              <a:cs typeface="Arial"/>
            </a:rPr>
            <a:pPr algn="l"/>
            <a:t>Data source: U.S. Energy Information Administration, Short-Term Energy Outlook, May 2024, CME Group, and Refinitiv an LSEG Business</a:t>
          </a:fld>
          <a:endParaRPr lang="en-US" sz="900">
            <a:latin typeface="Arial" pitchFamily="34" charset="0"/>
            <a:cs typeface="Arial" pitchFamily="34" charset="0"/>
          </a:endParaRPr>
        </a:p>
      </cdr:txBody>
    </cdr:sp>
  </cdr:absSizeAnchor>
  <cdr:relSizeAnchor xmlns:cdr="http://schemas.openxmlformats.org/drawingml/2006/chartDrawing">
    <cdr:from>
      <cdr:x>0.78746</cdr:x>
      <cdr:y>0.07966</cdr:y>
    </cdr:from>
    <cdr:to>
      <cdr:x>1</cdr:x>
      <cdr:y>0.72643</cdr:y>
    </cdr:to>
    <cdr:sp macro="" textlink="">
      <cdr:nvSpPr>
        <cdr:cNvPr id="5" name="TextBox 1"/>
        <cdr:cNvSpPr txBox="1"/>
      </cdr:nvSpPr>
      <cdr:spPr>
        <a:xfrm xmlns:a="http://schemas.openxmlformats.org/drawingml/2006/main">
          <a:off x="4305319" y="250645"/>
          <a:ext cx="1162031" cy="20350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 sz="900" b="1">
            <a:solidFill>
              <a:schemeClr val="accent3"/>
            </a:solidFill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en-US" sz="900" b="1">
            <a:solidFill>
              <a:schemeClr val="accent3"/>
            </a:solidFill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r>
            <a:rPr lang="en-US" sz="900" b="1">
              <a:solidFill>
                <a:schemeClr val="accent3"/>
              </a:solidFill>
              <a:latin typeface="Arial" panose="020B0604020202020204" pitchFamily="34" charset="0"/>
              <a:cs typeface="Arial" panose="020B0604020202020204" pitchFamily="34" charset="0"/>
            </a:rPr>
            <a:t>95% NYMEX </a:t>
          </a:r>
        </a:p>
        <a:p xmlns:a="http://schemas.openxmlformats.org/drawingml/2006/main">
          <a:r>
            <a:rPr lang="en-US" sz="900" b="1">
              <a:solidFill>
                <a:schemeClr val="accent3"/>
              </a:solidFill>
              <a:latin typeface="Arial" panose="020B0604020202020204" pitchFamily="34" charset="0"/>
              <a:cs typeface="Arial" panose="020B0604020202020204" pitchFamily="34" charset="0"/>
            </a:rPr>
            <a:t>futures price</a:t>
          </a:r>
        </a:p>
        <a:p xmlns:a="http://schemas.openxmlformats.org/drawingml/2006/main">
          <a:r>
            <a:rPr lang="en-US" sz="900" b="1">
              <a:solidFill>
                <a:schemeClr val="accent3"/>
              </a:solidFill>
              <a:latin typeface="Arial" panose="020B0604020202020204" pitchFamily="34" charset="0"/>
              <a:cs typeface="Arial" panose="020B0604020202020204" pitchFamily="34" charset="0"/>
            </a:rPr>
            <a:t>confidence interval</a:t>
          </a:r>
        </a:p>
        <a:p xmlns:a="http://schemas.openxmlformats.org/drawingml/2006/main">
          <a:r>
            <a:rPr lang="en-US" sz="900" b="1">
              <a:solidFill>
                <a:schemeClr val="accent3"/>
              </a:solidFill>
              <a:latin typeface="Arial" panose="020B0604020202020204" pitchFamily="34" charset="0"/>
              <a:cs typeface="Arial" panose="020B0604020202020204" pitchFamily="34" charset="0"/>
            </a:rPr>
            <a:t>upper bound</a:t>
          </a:r>
        </a:p>
        <a:p xmlns:a="http://schemas.openxmlformats.org/drawingml/2006/main">
          <a:endParaRPr lang="en-US" sz="900" b="1">
            <a:solidFill>
              <a:schemeClr val="accent3"/>
            </a:solidFill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r>
            <a:rPr lang="en-US" sz="900" b="1">
              <a:solidFill>
                <a:schemeClr val="accent1"/>
              </a:solidFill>
              <a:latin typeface="Arial" panose="020B0604020202020204" pitchFamily="34" charset="0"/>
              <a:cs typeface="Arial" panose="020B0604020202020204" pitchFamily="34" charset="0"/>
            </a:rPr>
            <a:t>STEO forecast</a:t>
          </a:r>
        </a:p>
        <a:p xmlns:a="http://schemas.openxmlformats.org/drawingml/2006/main">
          <a:r>
            <a:rPr lang="en-US" sz="900" b="1">
              <a:solidFill>
                <a:schemeClr val="accent3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NYMEX </a:t>
          </a:r>
          <a:endParaRPr lang="en-US" sz="900" b="1">
            <a:solidFill>
              <a:schemeClr val="accent3"/>
            </a:solidFill>
            <a:effectLst/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r>
            <a:rPr lang="en-US" sz="900" b="1">
              <a:solidFill>
                <a:schemeClr val="accent3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futures price</a:t>
          </a:r>
          <a:endParaRPr lang="en-US" sz="900" b="1">
            <a:solidFill>
              <a:schemeClr val="accent3"/>
            </a:solidFill>
            <a:effectLst/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en-US" sz="900" b="1">
            <a:solidFill>
              <a:schemeClr val="accent3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 xmlns:a="http://schemas.openxmlformats.org/drawingml/2006/main">
          <a:r>
            <a:rPr lang="en-US" sz="900" b="1">
              <a:solidFill>
                <a:schemeClr val="accent3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95% NYMEX </a:t>
          </a:r>
          <a:endParaRPr lang="en-US" sz="900" b="1">
            <a:solidFill>
              <a:schemeClr val="accent3"/>
            </a:solidFill>
            <a:effectLst/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r>
            <a:rPr lang="en-US" sz="900" b="1">
              <a:solidFill>
                <a:schemeClr val="accent3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futures price</a:t>
          </a:r>
          <a:endParaRPr lang="en-US" sz="900" b="1">
            <a:solidFill>
              <a:schemeClr val="accent3"/>
            </a:solidFill>
            <a:effectLst/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r>
            <a:rPr lang="en-US" sz="900" b="1">
              <a:solidFill>
                <a:schemeClr val="accent3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confidence interval</a:t>
          </a:r>
          <a:endParaRPr lang="en-US" sz="900" b="1">
            <a:solidFill>
              <a:schemeClr val="accent3"/>
            </a:solidFill>
            <a:effectLst/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r>
            <a:rPr lang="en-US" sz="900" b="1">
              <a:solidFill>
                <a:schemeClr val="accent3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lower bound</a:t>
          </a:r>
          <a:endParaRPr lang="en-US" sz="900" b="1">
            <a:solidFill>
              <a:schemeClr val="accent3"/>
            </a:solidFill>
            <a:effectLst/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en-US" sz="900" b="1">
            <a:solidFill>
              <a:schemeClr val="accent3"/>
            </a:solidFill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0.07259</cdr:x>
      <cdr:y>0.25992</cdr:y>
    </cdr:from>
    <cdr:to>
      <cdr:x>0.33739</cdr:x>
      <cdr:y>0.34573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396877" y="817811"/>
          <a:ext cx="1447754" cy="2699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1000" b="1">
              <a:solidFill>
                <a:schemeClr val="tx2"/>
              </a:solidFill>
              <a:latin typeface="Arial" panose="020B0604020202020204" pitchFamily="34" charset="0"/>
              <a:cs typeface="Arial" panose="020B0604020202020204" pitchFamily="34" charset="0"/>
            </a:rPr>
            <a:t>Henry Hub spot price</a:t>
          </a:r>
        </a:p>
      </cdr:txBody>
    </cdr:sp>
  </cdr:relSizeAnchor>
  <cdr:relSizeAnchor xmlns:cdr="http://schemas.openxmlformats.org/drawingml/2006/chartDrawing">
    <cdr:from>
      <cdr:x>0.92692</cdr:x>
      <cdr:y>0.89881</cdr:y>
    </cdr:from>
    <cdr:to>
      <cdr:x>0.99299</cdr:x>
      <cdr:y>0.98966</cdr:y>
    </cdr:to>
    <cdr:pic>
      <cdr:nvPicPr>
        <cdr:cNvPr id="7" name="Picture 6">
          <a:extLst xmlns:a="http://schemas.openxmlformats.org/drawingml/2006/main">
            <a:ext uri="{FF2B5EF4-FFF2-40B4-BE49-F238E27FC236}">
              <a16:creationId xmlns:a16="http://schemas.microsoft.com/office/drawing/2014/main" id="{8BFF46C2-BFE5-4891-68E9-BD7CCF366155}"/>
            </a:ext>
          </a:extLst>
        </cdr:cNvPr>
        <cdr:cNvPicPr preferRelativeResize="0"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5067789" y="2828038"/>
          <a:ext cx="361242" cy="285853"/>
        </a:xfrm>
        <a:prstGeom xmlns:a="http://schemas.openxmlformats.org/drawingml/2006/main" prst="rect">
          <a:avLst/>
        </a:prstGeom>
      </cdr:spPr>
    </cdr:pic>
  </cdr:relSizeAnchor>
</c:userShapes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</xdr:row>
      <xdr:rowOff>57150</xdr:rowOff>
    </xdr:from>
    <xdr:to>
      <xdr:col>9</xdr:col>
      <xdr:colOff>247650</xdr:colOff>
      <xdr:row>21</xdr:row>
      <xdr:rowOff>19050</xdr:rowOff>
    </xdr:to>
    <xdr:graphicFrame macro="">
      <xdr:nvGraphicFramePr>
        <xdr:cNvPr id="3" name="Chart 1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0.00797</cdr:x>
      <cdr:y>0</cdr:y>
    </cdr:from>
    <cdr:to>
      <cdr:x>0.942</cdr:x>
      <cdr:y>0.14881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5244" y="0"/>
          <a:ext cx="5304174" cy="4569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rtl="0"/>
          <a:r>
            <a:rPr lang="en-US" sz="10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U.S. natural gas prices</a:t>
          </a:r>
        </a:p>
        <a:p xmlns:a="http://schemas.openxmlformats.org/drawingml/2006/main">
          <a:pPr rtl="0"/>
          <a:r>
            <a:rPr lang="en-US" sz="10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dollars per thousand cubic feet</a:t>
          </a:r>
          <a:endParaRPr lang="en-US" sz="10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pPr rtl="0"/>
          <a:endParaRPr lang="en-US" sz="10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0.77951</cdr:x>
      <cdr:y>0.12798</cdr:y>
    </cdr:from>
    <cdr:to>
      <cdr:x>0.94617</cdr:x>
      <cdr:y>0.19644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4276728" y="409575"/>
          <a:ext cx="914363" cy="2190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900" b="0">
              <a:latin typeface="Arial" panose="020B0604020202020204" pitchFamily="34" charset="0"/>
              <a:cs typeface="Arial" panose="020B0604020202020204" pitchFamily="34" charset="0"/>
            </a:rPr>
            <a:t>forecast</a:t>
          </a:r>
        </a:p>
      </cdr:txBody>
    </cdr:sp>
  </cdr:relSizeAnchor>
  <cdr:relSizeAnchor xmlns:cdr="http://schemas.openxmlformats.org/drawingml/2006/chartDrawing">
    <cdr:from>
      <cdr:x>0.15451</cdr:x>
      <cdr:y>0.1875</cdr:y>
    </cdr:from>
    <cdr:to>
      <cdr:x>0.32118</cdr:x>
      <cdr:y>0.47321</cdr:y>
    </cdr:to>
    <cdr:sp macro="" textlink="">
      <cdr:nvSpPr>
        <cdr:cNvPr id="5" name="Minus 4"/>
        <cdr:cNvSpPr/>
      </cdr:nvSpPr>
      <cdr:spPr bwMode="auto">
        <a:xfrm xmlns:a="http://schemas.openxmlformats.org/drawingml/2006/main">
          <a:off x="847725" y="600075"/>
          <a:ext cx="914400" cy="914400"/>
        </a:xfrm>
        <a:prstGeom xmlns:a="http://schemas.openxmlformats.org/drawingml/2006/main" prst="mathMinus">
          <a:avLst/>
        </a:prstGeom>
        <a:noFill xmlns:a="http://schemas.openxmlformats.org/drawingml/2006/main"/>
        <a:ln xmlns:a="http://schemas.openxmlformats.org/drawingml/2006/main" w="1" cap="flat" cmpd="sng" algn="ctr">
          <a:noFill/>
          <a:prstDash val="solid"/>
          <a:round/>
          <a:headEnd type="none" w="med" len="med"/>
          <a:tailEnd type="none" w="med" len="med"/>
        </a:ln>
        <a:effectLst xmlns:a="http://schemas.openxmlformats.org/drawingml/2006/main"/>
      </cdr:spPr>
      <cdr:txBody>
        <a:bodyPr xmlns:a="http://schemas.openxmlformats.org/drawingml/2006/main" vertOverflow="clip" wrap="square" lIns="18288" tIns="0" rIns="0" bIns="0" upright="1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0.02031</cdr:x>
      <cdr:y>0.87474</cdr:y>
    </cdr:from>
    <cdr:to>
      <cdr:x>0.9127</cdr:x>
      <cdr:y>1</cdr:y>
    </cdr:to>
    <cdr:sp macro="" textlink="'23'!$B$112">
      <cdr:nvSpPr>
        <cdr:cNvPr id="6" name="TextBox 5"/>
        <cdr:cNvSpPr txBox="1"/>
      </cdr:nvSpPr>
      <cdr:spPr>
        <a:xfrm xmlns:a="http://schemas.openxmlformats.org/drawingml/2006/main">
          <a:off x="117190" y="2681483"/>
          <a:ext cx="5149592" cy="3839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45720" rIns="45720" rtlCol="0"/>
        <a:lstStyle xmlns:a="http://schemas.openxmlformats.org/drawingml/2006/main"/>
        <a:p xmlns:a="http://schemas.openxmlformats.org/drawingml/2006/main">
          <a:fld id="{CA5C4719-253F-4DD4-A27D-EB988A25F389}" type="TxLink">
            <a:rPr lang="en-US" sz="900" b="0" i="0" u="none" strike="noStrike">
              <a:solidFill>
                <a:srgbClr val="000000"/>
              </a:solidFill>
              <a:latin typeface="Arial"/>
              <a:cs typeface="Arial"/>
            </a:rPr>
            <a:pPr/>
            <a:t>Data source: U.S. Energy Information Administration, Short-Term Energy Outlook, May 2024, and Refinitiv an LSEG Business</a:t>
          </a:fld>
          <a:endParaRPr lang="en-US" sz="10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0.93445</cdr:x>
      <cdr:y>0.90179</cdr:y>
    </cdr:from>
    <cdr:to>
      <cdr:x>0.99606</cdr:x>
      <cdr:y>0.99264</cdr:y>
    </cdr:to>
    <cdr:pic>
      <cdr:nvPicPr>
        <cdr:cNvPr id="7" name="Picture 6">
          <a:extLst xmlns:a="http://schemas.openxmlformats.org/drawingml/2006/main">
            <a:ext uri="{FF2B5EF4-FFF2-40B4-BE49-F238E27FC236}">
              <a16:creationId xmlns:a16="http://schemas.microsoft.com/office/drawing/2014/main" id="{E4AE28CF-AADF-76CE-E8B3-2794911D879C}"/>
            </a:ext>
          </a:extLst>
        </cdr:cNvPr>
        <cdr:cNvPicPr preferRelativeResize="0"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5384879" y="2788740"/>
          <a:ext cx="355046" cy="280950"/>
        </a:xfrm>
        <a:prstGeom xmlns:a="http://schemas.openxmlformats.org/drawingml/2006/main" prst="rect">
          <a:avLst/>
        </a:prstGeom>
      </cdr:spPr>
    </cdr:pic>
  </cdr:relSizeAnchor>
</c:userShapes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59055</xdr:colOff>
      <xdr:row>3</xdr:row>
      <xdr:rowOff>114300</xdr:rowOff>
    </xdr:from>
    <xdr:to>
      <xdr:col>10</xdr:col>
      <xdr:colOff>51049</xdr:colOff>
      <xdr:row>23</xdr:row>
      <xdr:rowOff>95729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GrpSpPr/>
      </xdr:nvGrpSpPr>
      <xdr:grpSpPr>
        <a:xfrm>
          <a:off x="687705" y="638175"/>
          <a:ext cx="5649844" cy="3219929"/>
          <a:chOff x="676275" y="638175"/>
          <a:chExt cx="5477792" cy="3219929"/>
        </a:xfrm>
      </xdr:grpSpPr>
      <xdr:graphicFrame macro="">
        <xdr:nvGraphicFramePr>
          <xdr:cNvPr id="6" name="Chart 2">
            <a:extLst>
              <a:ext uri="{FF2B5EF4-FFF2-40B4-BE49-F238E27FC236}">
                <a16:creationId xmlns:a16="http://schemas.microsoft.com/office/drawing/2014/main" id="{00000000-0008-0000-1900-000006000000}"/>
              </a:ext>
            </a:extLst>
          </xdr:cNvPr>
          <xdr:cNvGraphicFramePr>
            <a:graphicFrameLocks/>
          </xdr:cNvGraphicFramePr>
        </xdr:nvGraphicFramePr>
        <xdr:xfrm>
          <a:off x="676275" y="2725158"/>
          <a:ext cx="5477792" cy="1132946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graphicFrame macro="">
        <xdr:nvGraphicFramePr>
          <xdr:cNvPr id="5" name="Chart 1">
            <a:extLst>
              <a:ext uri="{FF2B5EF4-FFF2-40B4-BE49-F238E27FC236}">
                <a16:creationId xmlns:a16="http://schemas.microsoft.com/office/drawing/2014/main" id="{00000000-0008-0000-1900-000005000000}"/>
              </a:ext>
            </a:extLst>
          </xdr:cNvPr>
          <xdr:cNvGraphicFramePr>
            <a:graphicFrameLocks/>
          </xdr:cNvGraphicFramePr>
        </xdr:nvGraphicFramePr>
        <xdr:xfrm>
          <a:off x="676275" y="638175"/>
          <a:ext cx="5477792" cy="208461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pic>
        <xdr:nvPicPr>
          <xdr:cNvPr id="4" name="Picture 1">
            <a:extLst>
              <a:ext uri="{FF2B5EF4-FFF2-40B4-BE49-F238E27FC236}">
                <a16:creationId xmlns:a16="http://schemas.microsoft.com/office/drawing/2014/main" id="{00000000-0008-0000-1900-00000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799444" y="3532916"/>
            <a:ext cx="342985" cy="290755"/>
          </a:xfrm>
          <a:prstGeom prst="rect">
            <a:avLst/>
          </a:prstGeom>
        </xdr:spPr>
      </xdr:pic>
    </xdr:grpSp>
    <xdr:clientData/>
  </xdr:twoCellAnchor>
</xdr:wsDr>
</file>

<file path=xl/drawings/drawing6.xml><?xml version="1.0" encoding="utf-8"?>
<c:userShapes xmlns:c="http://schemas.openxmlformats.org/drawingml/2006/chart">
  <cdr:absSizeAnchor xmlns:cdr="http://schemas.openxmlformats.org/drawingml/2006/chartDrawing">
    <cdr:from>
      <cdr:x>0</cdr:x>
      <cdr:y>0.73987</cdr:y>
    </cdr:from>
    <cdr:ext cx="5314950" cy="219798"/>
    <cdr:sp macro="" textlink="'2'!$C$56">
      <cdr:nvSpPr>
        <cdr:cNvPr id="3" name="TextBox 2"/>
        <cdr:cNvSpPr txBox="1">
          <a:spLocks xmlns:a="http://schemas.openxmlformats.org/drawingml/2006/main" noChangeAspect="1"/>
        </cdr:cNvSpPr>
      </cdr:nvSpPr>
      <cdr:spPr>
        <a:xfrm xmlns:a="http://schemas.openxmlformats.org/drawingml/2006/main">
          <a:off x="0" y="689858"/>
          <a:ext cx="5314950" cy="21979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EC04801-DBB9-4723-9C59-083D281348BF}" type="TxLink">
            <a:rPr lang="en-US" sz="900" b="0" i="0" u="none" strike="noStrike">
              <a:solidFill>
                <a:srgbClr val="000000"/>
              </a:solidFill>
              <a:latin typeface="Arialri"/>
              <a:cs typeface="Arial"/>
            </a:rPr>
            <a:pPr/>
            <a:t>Data source: U.S. Energy Information Administration, Short-Term Energy Outlook, May 2024</a:t>
          </a:fld>
          <a:endParaRPr lang="en-US" sz="900"/>
        </a:p>
      </cdr:txBody>
    </cdr:sp>
  </cdr:absSizeAnchor>
  <cdr:relSizeAnchor xmlns:cdr="http://schemas.openxmlformats.org/drawingml/2006/chartDrawing">
    <cdr:from>
      <cdr:x>0.45147</cdr:x>
      <cdr:y>0.18075</cdr:y>
    </cdr:from>
    <cdr:to>
      <cdr:x>0.86739</cdr:x>
      <cdr:y>0.84817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726369" y="168531"/>
          <a:ext cx="2511679" cy="62230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lIns="27432" tIns="27432" rIns="27432" bIns="27432" rtlCol="0"/>
        <a:lstStyle xmlns:a="http://schemas.openxmlformats.org/drawingml/2006/main"/>
        <a:p xmlns:a="http://schemas.openxmlformats.org/drawingml/2006/main">
          <a:r>
            <a:rPr lang="en-US" sz="900" b="1">
              <a:solidFill>
                <a:schemeClr val="accent4">
                  <a:lumMod val="75000"/>
                </a:schemeClr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implied stock  build</a:t>
          </a:r>
        </a:p>
        <a:p xmlns:a="http://schemas.openxmlformats.org/drawingml/2006/main">
          <a:endParaRPr lang="en-US" sz="900" b="1">
            <a:solidFill>
              <a:schemeClr val="accent4">
                <a:lumMod val="75000"/>
              </a:schemeClr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 xmlns:a="http://schemas.openxmlformats.org/drawingml/2006/main">
          <a:r>
            <a:rPr lang="en-US" sz="900" b="1">
              <a:solidFill>
                <a:schemeClr val="accent4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</a:p>
        <a:p xmlns:a="http://schemas.openxmlformats.org/drawingml/2006/main">
          <a:pPr eaLnBrk="1" fontAlgn="auto" latinLnBrk="0" hangingPunct="1"/>
          <a:r>
            <a:rPr lang="en-US" sz="900" b="1">
              <a:solidFill>
                <a:schemeClr val="accent5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implied stock draw </a:t>
          </a:r>
          <a:endParaRPr lang="en-US" sz="900">
            <a:solidFill>
              <a:schemeClr val="accent5"/>
            </a:solidFill>
            <a:effectLst/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en-US" sz="1100"/>
        </a:p>
      </cdr:txBody>
    </cdr:sp>
  </cdr:relSizeAnchor>
</c:userShapes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0.10138</cdr:x>
      <cdr:y>0.03694</cdr:y>
    </cdr:from>
    <cdr:to>
      <cdr:x>0.40915</cdr:x>
      <cdr:y>0.79415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584369" y="41106"/>
          <a:ext cx="1774031" cy="84265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lIns="9144" tIns="9144" rIns="9144" bIns="9144" rtlCol="0"/>
        <a:lstStyle xmlns:a="http://schemas.openxmlformats.org/drawingml/2006/main"/>
        <a:p xmlns:a="http://schemas.openxmlformats.org/drawingml/2006/main">
          <a:r>
            <a:rPr lang="en-US" sz="900" b="1" baseline="0">
              <a:solidFill>
                <a:schemeClr val="accent4">
                  <a:lumMod val="7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net storage builds</a:t>
          </a:r>
        </a:p>
        <a:p xmlns:a="http://schemas.openxmlformats.org/drawingml/2006/main">
          <a:endParaRPr lang="en-US" sz="900" b="1" baseline="0">
            <a:solidFill>
              <a:schemeClr val="accent4">
                <a:lumMod val="75000"/>
              </a:schemeClr>
            </a:solidFill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r>
            <a:rPr lang="en-US" sz="900" b="1" baseline="0">
              <a:solidFill>
                <a:schemeClr val="accent4">
                  <a:lumMod val="7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 </a:t>
          </a:r>
        </a:p>
        <a:p xmlns:a="http://schemas.openxmlformats.org/drawingml/2006/main">
          <a:endParaRPr lang="en-US" sz="900" b="1" baseline="0">
            <a:solidFill>
              <a:schemeClr val="accent4"/>
            </a:solidFill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en-US" sz="900" b="1" baseline="0">
            <a:solidFill>
              <a:schemeClr val="accent4"/>
            </a:solidFill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r>
            <a:rPr lang="en-US" sz="900" b="1" baseline="0">
              <a:solidFill>
                <a:schemeClr val="accent5"/>
              </a:solidFill>
              <a:latin typeface="Arial" panose="020B0604020202020204" pitchFamily="34" charset="0"/>
              <a:cs typeface="Arial" panose="020B0604020202020204" pitchFamily="34" charset="0"/>
            </a:rPr>
            <a:t>net storage withdrawals</a:t>
          </a:r>
        </a:p>
        <a:p xmlns:a="http://schemas.openxmlformats.org/drawingml/2006/main">
          <a:endParaRPr lang="en-US" sz="1000" b="1" baseline="0">
            <a:solidFill>
              <a:schemeClr val="accent6"/>
            </a:solidFill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en-US" sz="1000" b="1" baseline="0">
            <a:solidFill>
              <a:schemeClr val="accent6"/>
            </a:solidFill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en-US" sz="1000" b="1" baseline="0">
            <a:solidFill>
              <a:schemeClr val="accent6"/>
            </a:solidFill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="1" baseline="0">
              <a:solidFill>
                <a:schemeClr val="accent1"/>
              </a:solidFill>
              <a:effectLst/>
              <a:latin typeface="+mn-lt"/>
              <a:ea typeface="+mn-ea"/>
              <a:cs typeface="+mn-cs"/>
            </a:rPr>
            <a:t>production</a:t>
          </a:r>
          <a:endParaRPr lang="en-US" sz="1000">
            <a:solidFill>
              <a:schemeClr val="accent1"/>
            </a:solidFill>
            <a:effectLst/>
          </a:endParaRPr>
        </a:p>
        <a:p xmlns:a="http://schemas.openxmlformats.org/drawingml/2006/main">
          <a:endParaRPr lang="en-US" sz="1000" b="1">
            <a:solidFill>
              <a:schemeClr val="accent6"/>
            </a:solidFill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0.01217</cdr:x>
      <cdr:y>0.80348</cdr:y>
    </cdr:from>
    <cdr:to>
      <cdr:x>0.93331</cdr:x>
      <cdr:y>0.98527</cdr:y>
    </cdr:to>
    <cdr:sp macro="" textlink="'24'!$B$58">
      <cdr:nvSpPr>
        <cdr:cNvPr id="3" name="TextBox 2"/>
        <cdr:cNvSpPr txBox="1">
          <a:spLocks xmlns:a="http://schemas.openxmlformats.org/drawingml/2006/main" noChangeAspect="1"/>
        </cdr:cNvSpPr>
      </cdr:nvSpPr>
      <cdr:spPr>
        <a:xfrm xmlns:a="http://schemas.openxmlformats.org/drawingml/2006/main">
          <a:off x="66672" y="910301"/>
          <a:ext cx="5046348" cy="20595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none" lIns="9144" tIns="27432" rIns="9144" bIns="9144" rtlCol="0"/>
        <a:lstStyle xmlns:a="http://schemas.openxmlformats.org/drawingml/2006/main"/>
        <a:p xmlns:a="http://schemas.openxmlformats.org/drawingml/2006/main">
          <a:fld id="{B7D5A157-489E-4DBC-9CF3-7826C74C8CA9}" type="TxLink">
            <a:rPr lang="en-US" sz="900" b="0" i="0" u="none" strike="noStrike">
              <a:solidFill>
                <a:srgbClr val="000000"/>
              </a:solidFill>
              <a:latin typeface="Arial"/>
              <a:cs typeface="Arial"/>
            </a:rPr>
            <a:pPr/>
            <a:t>Data source: U.S. Energy Information Administration, Short-Term Energy Outlook, May 2024</a:t>
          </a:fld>
          <a:endParaRPr lang="en-US" sz="900"/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0.02038</cdr:x>
      <cdr:y>0</cdr:y>
    </cdr:from>
    <cdr:to>
      <cdr:x>0.82094</cdr:x>
      <cdr:y>0.19928</cdr:y>
    </cdr:to>
    <cdr:sp macro="" textlink="">
      <cdr:nvSpPr>
        <cdr:cNvPr id="5" name="TextBox 4"/>
        <cdr:cNvSpPr txBox="1"/>
      </cdr:nvSpPr>
      <cdr:spPr bwMode="auto">
        <a:xfrm xmlns:a="http://schemas.openxmlformats.org/drawingml/2006/main">
          <a:off x="111637" y="0"/>
          <a:ext cx="4385302" cy="41910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none" lIns="0" tIns="0" rIns="0" rtlCol="0">
          <a:prstTxWarp prst="textNoShape">
            <a:avLst/>
          </a:prstTxWarp>
        </a:bodyPr>
        <a:lstStyle xmlns:a="http://schemas.openxmlformats.org/drawingml/2006/main"/>
        <a:p xmlns:a="http://schemas.openxmlformats.org/drawingml/2006/main">
          <a:pPr eaLnBrk="0" hangingPunct="0"/>
          <a:r>
            <a:rPr lang="en-US" sz="1000" b="1" i="0" dirty="0">
              <a:solidFill>
                <a:srgbClr val="333333"/>
              </a:solidFill>
              <a:latin typeface="Arial" panose="020B0604020202020204" pitchFamily="34" charset="0"/>
              <a:ea typeface="Times New Roman" charset="0"/>
              <a:cs typeface="Arial" panose="020B0604020202020204" pitchFamily="34" charset="0"/>
            </a:rPr>
            <a:t>U.S. natural gas</a:t>
          </a:r>
          <a:r>
            <a:rPr lang="en-US" sz="1000" b="1" i="0" baseline="0" dirty="0">
              <a:solidFill>
                <a:srgbClr val="333333"/>
              </a:solidFill>
              <a:latin typeface="Arial" panose="020B0604020202020204" pitchFamily="34" charset="0"/>
              <a:ea typeface="Times New Roman" charset="0"/>
              <a:cs typeface="Arial" panose="020B0604020202020204" pitchFamily="34" charset="0"/>
            </a:rPr>
            <a:t> </a:t>
          </a:r>
          <a:r>
            <a:rPr lang="en-US" sz="1000" b="1" i="0" dirty="0">
              <a:solidFill>
                <a:srgbClr val="333333"/>
              </a:solidFill>
              <a:latin typeface="Arial" panose="020B0604020202020204" pitchFamily="34" charset="0"/>
              <a:ea typeface="Times New Roman" charset="0"/>
              <a:cs typeface="Arial" panose="020B0604020202020204" pitchFamily="34" charset="0"/>
            </a:rPr>
            <a:t>production, consumption, and net imports</a:t>
          </a:r>
        </a:p>
        <a:p xmlns:a="http://schemas.openxmlformats.org/drawingml/2006/main">
          <a:pPr eaLnBrk="0" hangingPunct="0"/>
          <a:r>
            <a:rPr lang="en-US" sz="1000" i="0" dirty="0">
              <a:solidFill>
                <a:srgbClr val="333333"/>
              </a:solidFill>
              <a:latin typeface="Arial" panose="020B0604020202020204" pitchFamily="34" charset="0"/>
              <a:ea typeface="Times New Roman" charset="0"/>
              <a:cs typeface="Arial" panose="020B0604020202020204" pitchFamily="34" charset="0"/>
            </a:rPr>
            <a:t>billion cubic feet per day </a:t>
          </a:r>
        </a:p>
      </cdr:txBody>
    </cdr:sp>
  </cdr:relSizeAnchor>
  <cdr:relSizeAnchor xmlns:cdr="http://schemas.openxmlformats.org/drawingml/2006/chartDrawing">
    <cdr:from>
      <cdr:x>0.0939</cdr:x>
      <cdr:y>0.15078</cdr:y>
    </cdr:from>
    <cdr:to>
      <cdr:x>0.47992</cdr:x>
      <cdr:y>0.7859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514350" y="314325"/>
          <a:ext cx="2114552" cy="1323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1000" b="1" baseline="0">
              <a:solidFill>
                <a:schemeClr val="accent6"/>
              </a:solidFill>
              <a:latin typeface="Arial" panose="020B0604020202020204" pitchFamily="34" charset="0"/>
              <a:cs typeface="Arial" panose="020B0604020202020204" pitchFamily="34" charset="0"/>
            </a:rPr>
            <a:t>consumption</a:t>
          </a:r>
        </a:p>
        <a:p xmlns:a="http://schemas.openxmlformats.org/drawingml/2006/main">
          <a:endParaRPr lang="en-US" sz="1000" b="1" baseline="0">
            <a:solidFill>
              <a:schemeClr val="accent6"/>
            </a:solidFill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en-US" sz="1000" b="1" baseline="0">
            <a:solidFill>
              <a:schemeClr val="accent6"/>
            </a:solidFill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en-US" sz="1000" b="1" baseline="0">
            <a:solidFill>
              <a:schemeClr val="accent6"/>
            </a:solidFill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000" b="1" baseline="0">
              <a:solidFill>
                <a:schemeClr val="accent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production</a:t>
          </a:r>
        </a:p>
        <a:p xmlns:a="http://schemas.openxmlformats.org/drawingml/2006/main"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1000" b="1" baseline="0">
            <a:solidFill>
              <a:schemeClr val="accent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 xmlns:a="http://schemas.openxmlformats.org/drawingml/2006/main"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000" b="1" baseline="0">
              <a:solidFill>
                <a:schemeClr val="accent3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net trade (imports minus exports)</a:t>
          </a:r>
          <a:endParaRPr lang="en-US" sz="1000">
            <a:solidFill>
              <a:schemeClr val="accent3"/>
            </a:solidFill>
            <a:effectLst/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en-US" sz="1000" b="1">
            <a:solidFill>
              <a:schemeClr val="accent6"/>
            </a:solidFill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3</xdr:row>
      <xdr:rowOff>123825</xdr:rowOff>
    </xdr:from>
    <xdr:to>
      <xdr:col>8</xdr:col>
      <xdr:colOff>557215</xdr:colOff>
      <xdr:row>20</xdr:row>
      <xdr:rowOff>85753</xdr:rowOff>
    </xdr:to>
    <xdr:grpSp>
      <xdr:nvGrpSpPr>
        <xdr:cNvPr id="8" name="Group 1">
          <a:extLst>
            <a:ext uri="{FF2B5EF4-FFF2-40B4-BE49-F238E27FC236}">
              <a16:creationId xmlns:a16="http://schemas.microsoft.com/office/drawing/2014/main" id="{00000000-0008-0000-1A00-000008000000}"/>
            </a:ext>
          </a:extLst>
        </xdr:cNvPr>
        <xdr:cNvGrpSpPr/>
      </xdr:nvGrpSpPr>
      <xdr:grpSpPr>
        <a:xfrm>
          <a:off x="638175" y="704850"/>
          <a:ext cx="5691190" cy="3200428"/>
          <a:chOff x="590549" y="714375"/>
          <a:chExt cx="5595939" cy="3200428"/>
        </a:xfrm>
      </xdr:grpSpPr>
      <xdr:graphicFrame macro="">
        <xdr:nvGraphicFramePr>
          <xdr:cNvPr id="3" name="Chart 2">
            <a:extLst>
              <a:ext uri="{FF2B5EF4-FFF2-40B4-BE49-F238E27FC236}">
                <a16:creationId xmlns:a16="http://schemas.microsoft.com/office/drawing/2014/main" id="{00000000-0008-0000-1A00-000003000000}"/>
              </a:ext>
            </a:extLst>
          </xdr:cNvPr>
          <xdr:cNvGraphicFramePr>
            <a:graphicFrameLocks/>
          </xdr:cNvGraphicFramePr>
        </xdr:nvGraphicFramePr>
        <xdr:xfrm>
          <a:off x="3386088" y="714375"/>
          <a:ext cx="2800400" cy="3200401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graphicFrame macro="">
        <xdr:nvGraphicFramePr>
          <xdr:cNvPr id="4" name="Chart 1">
            <a:extLst>
              <a:ext uri="{FF2B5EF4-FFF2-40B4-BE49-F238E27FC236}">
                <a16:creationId xmlns:a16="http://schemas.microsoft.com/office/drawing/2014/main" id="{00000000-0008-0000-1A00-000004000000}"/>
              </a:ext>
            </a:extLst>
          </xdr:cNvPr>
          <xdr:cNvGraphicFramePr>
            <a:graphicFrameLocks/>
          </xdr:cNvGraphicFramePr>
        </xdr:nvGraphicFramePr>
        <xdr:xfrm>
          <a:off x="590549" y="714402"/>
          <a:ext cx="2800399" cy="3200401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$A$29">
        <xdr:nvSpPr>
          <xdr:cNvPr id="6" name="TextBox 1">
            <a:extLst>
              <a:ext uri="{FF2B5EF4-FFF2-40B4-BE49-F238E27FC236}">
                <a16:creationId xmlns:a16="http://schemas.microsoft.com/office/drawing/2014/main" id="{00000000-0008-0000-1A00-000006000000}"/>
              </a:ext>
            </a:extLst>
          </xdr:cNvPr>
          <xdr:cNvSpPr txBox="1"/>
        </xdr:nvSpPr>
        <xdr:spPr>
          <a:xfrm>
            <a:off x="609600" y="3676650"/>
            <a:ext cx="5162548" cy="21415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fld id="{EA9D60EF-36B2-4AC8-8683-561EACF51A2A}" type="TxLink">
              <a:rPr lang="en-US" sz="900" b="0" i="0" u="none" strike="noStrike">
                <a:solidFill>
                  <a:srgbClr val="000000"/>
                </a:solidFill>
                <a:latin typeface="Arial"/>
                <a:cs typeface="Arial"/>
              </a:rPr>
              <a:pPr/>
              <a:t>Data source: U.S. Energy Information Administration, Short-Term Energy Outlook, May 2024</a:t>
            </a:fld>
            <a:endParaRPr lang="en-US" sz="1100"/>
          </a:p>
        </xdr:txBody>
      </xdr:sp>
      <xdr:pic>
        <xdr:nvPicPr>
          <xdr:cNvPr id="2" name="Picture 1">
            <a:extLst>
              <a:ext uri="{FF2B5EF4-FFF2-40B4-BE49-F238E27FC236}">
                <a16:creationId xmlns:a16="http://schemas.microsoft.com/office/drawing/2014/main" id="{00000000-0008-0000-1A00-000002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812023" y="3609976"/>
            <a:ext cx="339628" cy="290755"/>
          </a:xfrm>
          <a:prstGeom prst="rect">
            <a:avLst/>
          </a:prstGeom>
        </xdr:spPr>
      </xdr:pic>
    </xdr:grpSp>
    <xdr:clientData/>
  </xdr:twoCellAnchor>
  <xdr:twoCellAnchor>
    <xdr:from>
      <xdr:col>1</xdr:col>
      <xdr:colOff>49187</xdr:colOff>
      <xdr:row>15</xdr:row>
      <xdr:rowOff>96228</xdr:rowOff>
    </xdr:from>
    <xdr:to>
      <xdr:col>1</xdr:col>
      <xdr:colOff>322188</xdr:colOff>
      <xdr:row>18</xdr:row>
      <xdr:rowOff>35256</xdr:rowOff>
    </xdr:to>
    <xdr:sp macro="" textlink="">
      <xdr:nvSpPr>
        <xdr:cNvPr id="7" name="TextBox 1">
          <a:extLst>
            <a:ext uri="{FF2B5EF4-FFF2-40B4-BE49-F238E27FC236}">
              <a16:creationId xmlns:a16="http://schemas.microsoft.com/office/drawing/2014/main" id="{00000000-0008-0000-1A00-000007000000}"/>
            </a:ext>
          </a:extLst>
        </xdr:cNvPr>
        <xdr:cNvSpPr txBox="1"/>
      </xdr:nvSpPr>
      <xdr:spPr>
        <a:xfrm>
          <a:off x="690537" y="2871178"/>
          <a:ext cx="273001" cy="491478"/>
        </a:xfrm>
        <a:prstGeom prst="rect">
          <a:avLst/>
        </a:prstGeom>
        <a:solidFill>
          <a:schemeClr val="bg1"/>
        </a:solidFill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US" sz="100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US" sz="1000">
              <a:latin typeface="Arial" panose="020B0604020202020204" pitchFamily="34" charset="0"/>
              <a:cs typeface="Arial" panose="020B0604020202020204" pitchFamily="34" charset="0"/>
            </a:rPr>
            <a:t>//</a:t>
          </a:r>
        </a:p>
        <a:p>
          <a:r>
            <a:rPr lang="en-US" sz="1000">
              <a:latin typeface="Arial" panose="020B0604020202020204" pitchFamily="34" charset="0"/>
              <a:cs typeface="Arial" panose="020B0604020202020204" pitchFamily="34" charset="0"/>
            </a:rPr>
            <a:t>0</a:t>
          </a:r>
        </a:p>
      </xdr:txBody>
    </xdr:sp>
    <xdr:clientData/>
  </xdr:twoCellAnchor>
</xdr:wsDr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0.05916</cdr:x>
      <cdr:y>0</cdr:y>
    </cdr:from>
    <cdr:to>
      <cdr:x>1</cdr:x>
      <cdr:y>0.13244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73196" y="0"/>
          <a:ext cx="2754315" cy="4095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rtl="0"/>
          <a:r>
            <a:rPr lang="en-US" sz="10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Components of annual change</a:t>
          </a:r>
        </a:p>
        <a:p xmlns:a="http://schemas.openxmlformats.org/drawingml/2006/main">
          <a:pPr rtl="0"/>
          <a:r>
            <a:rPr lang="en-US" sz="10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billion cubic feet per day </a:t>
          </a:r>
          <a:endParaRPr lang="en-US" sz="10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0.54504</cdr:x>
      <cdr:y>0.20841</cdr:y>
    </cdr:from>
    <cdr:to>
      <cdr:x>0.82702</cdr:x>
      <cdr:y>0.53344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1595597" y="644484"/>
          <a:ext cx="825500" cy="100514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9144" tIns="9144" rIns="9144" bIns="27432" rtlCol="0">
          <a:spAutoFit/>
        </a:bodyPr>
        <a:lstStyle xmlns:a="http://schemas.openxmlformats.org/drawingml/2006/main"/>
        <a:p xmlns:a="http://schemas.openxmlformats.org/drawingml/2006/main">
          <a:r>
            <a:rPr lang="en-US" sz="900" b="1" baseline="0">
              <a:solidFill>
                <a:schemeClr val="accent1"/>
              </a:solidFill>
              <a:latin typeface="Arial" panose="020B0604020202020204" pitchFamily="34" charset="0"/>
              <a:cs typeface="Arial" panose="020B0604020202020204" pitchFamily="34" charset="0"/>
            </a:rPr>
            <a:t>U.S. non-Gulf of Mexico </a:t>
          </a:r>
        </a:p>
        <a:p xmlns:a="http://schemas.openxmlformats.org/drawingml/2006/main">
          <a:r>
            <a:rPr lang="en-US" sz="9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U.S. Gulf of Mexico</a:t>
          </a:r>
        </a:p>
        <a:p xmlns:a="http://schemas.openxmlformats.org/drawingml/2006/main"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900" b="1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net change</a:t>
          </a:r>
          <a:endParaRPr lang="en-US" sz="9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en-US" sz="900" b="1">
            <a:solidFill>
              <a:schemeClr val="accent4"/>
            </a:solidFill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0.66157</cdr:x>
      <cdr:y>0.11905</cdr:y>
    </cdr:from>
    <cdr:to>
      <cdr:x>0.90138</cdr:x>
      <cdr:y>0.1875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1852662" y="381000"/>
          <a:ext cx="671563" cy="2190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900" b="0">
              <a:latin typeface="Arial" panose="020B0604020202020204" pitchFamily="34" charset="0"/>
              <a:cs typeface="Arial" panose="020B0604020202020204" pitchFamily="34" charset="0"/>
            </a:rPr>
            <a:t>forecast</a:t>
          </a:r>
        </a:p>
      </cdr:txBody>
    </cdr: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0.93924</cdr:x>
      <cdr:y>0.13352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0" y="0"/>
          <a:ext cx="2749635" cy="41290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rtl="0"/>
          <a:r>
            <a:rPr lang="en-US" sz="10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U.S. marketed natural gas production  </a:t>
          </a:r>
        </a:p>
        <a:p xmlns:a="http://schemas.openxmlformats.org/drawingml/2006/main">
          <a:pPr rtl="0"/>
          <a:r>
            <a:rPr lang="en-US" sz="10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billion cubic feet per day </a:t>
          </a:r>
          <a:endParaRPr lang="en-US" sz="10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en-US" sz="1100"/>
        </a:p>
      </cdr:txBody>
    </cdr:sp>
  </cdr:relSizeAnchor>
</c:userShapes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47624</xdr:colOff>
      <xdr:row>3</xdr:row>
      <xdr:rowOff>19050</xdr:rowOff>
    </xdr:from>
    <xdr:to>
      <xdr:col>9</xdr:col>
      <xdr:colOff>295275</xdr:colOff>
      <xdr:row>19</xdr:row>
      <xdr:rowOff>177772</xdr:rowOff>
    </xdr:to>
    <xdr:grpSp>
      <xdr:nvGrpSpPr>
        <xdr:cNvPr id="6" name="Group 1">
          <a:extLst>
            <a:ext uri="{FF2B5EF4-FFF2-40B4-BE49-F238E27FC236}">
              <a16:creationId xmlns:a16="http://schemas.microsoft.com/office/drawing/2014/main" id="{00000000-0008-0000-1B00-000006000000}"/>
            </a:ext>
          </a:extLst>
        </xdr:cNvPr>
        <xdr:cNvGrpSpPr/>
      </xdr:nvGrpSpPr>
      <xdr:grpSpPr>
        <a:xfrm>
          <a:off x="674687" y="598488"/>
          <a:ext cx="5605463" cy="3206722"/>
          <a:chOff x="628649" y="600075"/>
          <a:chExt cx="5495926" cy="3200400"/>
        </a:xfrm>
      </xdr:grpSpPr>
      <xdr:graphicFrame macro="">
        <xdr:nvGraphicFramePr>
          <xdr:cNvPr id="4" name="Chart 2">
            <a:extLst>
              <a:ext uri="{FF2B5EF4-FFF2-40B4-BE49-F238E27FC236}">
                <a16:creationId xmlns:a16="http://schemas.microsoft.com/office/drawing/2014/main" id="{00000000-0008-0000-1B00-000004000000}"/>
              </a:ext>
            </a:extLst>
          </xdr:cNvPr>
          <xdr:cNvGraphicFramePr>
            <a:graphicFrameLocks/>
          </xdr:cNvGraphicFramePr>
        </xdr:nvGraphicFramePr>
        <xdr:xfrm>
          <a:off x="3381374" y="600075"/>
          <a:ext cx="2743201" cy="32004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graphicFrame macro="">
        <xdr:nvGraphicFramePr>
          <xdr:cNvPr id="5" name="Chart 1">
            <a:extLst>
              <a:ext uri="{FF2B5EF4-FFF2-40B4-BE49-F238E27FC236}">
                <a16:creationId xmlns:a16="http://schemas.microsoft.com/office/drawing/2014/main" id="{00000000-0008-0000-1B00-000005000000}"/>
              </a:ext>
            </a:extLst>
          </xdr:cNvPr>
          <xdr:cNvGraphicFramePr>
            <a:graphicFrameLocks/>
          </xdr:cNvGraphicFramePr>
        </xdr:nvGraphicFramePr>
        <xdr:xfrm>
          <a:off x="647700" y="600075"/>
          <a:ext cx="2743200" cy="32004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$A$31">
        <xdr:nvSpPr>
          <xdr:cNvPr id="7" name="TextBox 1">
            <a:extLst>
              <a:ext uri="{FF2B5EF4-FFF2-40B4-BE49-F238E27FC236}">
                <a16:creationId xmlns:a16="http://schemas.microsoft.com/office/drawing/2014/main" id="{00000000-0008-0000-1B00-000007000000}"/>
              </a:ext>
            </a:extLst>
          </xdr:cNvPr>
          <xdr:cNvSpPr txBox="1"/>
        </xdr:nvSpPr>
        <xdr:spPr>
          <a:xfrm>
            <a:off x="628649" y="3632560"/>
            <a:ext cx="5125094" cy="16160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fld id="{07026D1A-8D92-4C4E-827B-340ABE517855}" type="TxLink">
              <a:rPr lang="en-US" sz="900" b="0" i="0" u="none" strike="noStrike">
                <a:solidFill>
                  <a:srgbClr val="000000"/>
                </a:solidFill>
                <a:latin typeface="Arial"/>
                <a:cs typeface="Arial"/>
              </a:rPr>
              <a:pPr/>
              <a:t>Data source: U.S. Energy Information Administration, Short-Term Energy Outlook, May 2024</a:t>
            </a:fld>
            <a:endParaRPr lang="en-US" sz="1100"/>
          </a:p>
        </xdr:txBody>
      </xdr:sp>
      <xdr:pic>
        <xdr:nvPicPr>
          <xdr:cNvPr id="3" name="Picture 1">
            <a:extLst>
              <a:ext uri="{FF2B5EF4-FFF2-40B4-BE49-F238E27FC236}">
                <a16:creationId xmlns:a16="http://schemas.microsoft.com/office/drawing/2014/main" id="{00000000-0008-0000-1B00-00000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754968" y="3486151"/>
            <a:ext cx="339438" cy="290755"/>
          </a:xfrm>
          <a:prstGeom prst="rect">
            <a:avLst/>
          </a:prstGeom>
        </xdr:spPr>
      </xdr:pic>
    </xdr:grpSp>
    <xdr:clientData/>
  </xdr:twoCellAnchor>
</xdr:wsDr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0.0118</cdr:x>
      <cdr:y>0</cdr:y>
    </cdr:from>
    <cdr:to>
      <cdr:x>0.97222</cdr:x>
      <cdr:y>0.14205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32376" y="0"/>
          <a:ext cx="2634624" cy="45461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rtl="0"/>
          <a:r>
            <a:rPr lang="en-US" sz="10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Components of annual change</a:t>
          </a:r>
        </a:p>
        <a:p xmlns:a="http://schemas.openxmlformats.org/drawingml/2006/main">
          <a:pPr rtl="0"/>
          <a:r>
            <a:rPr lang="en-US" sz="10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billion cubic feet per day </a:t>
          </a:r>
          <a:endParaRPr lang="en-US" sz="10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0.62429</cdr:x>
      <cdr:y>0.18915</cdr:y>
    </cdr:from>
    <cdr:to>
      <cdr:x>0.92891</cdr:x>
      <cdr:y>0.47749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1826653" y="590550"/>
          <a:ext cx="891311" cy="9002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900" b="1" baseline="0"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net change</a:t>
          </a:r>
          <a:endParaRPr lang="en-US" sz="900" b="1" baseline="0">
            <a:solidFill>
              <a:sysClr val="windowText" lastClr="000000"/>
            </a:solidFill>
            <a:effectLst/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r>
            <a:rPr lang="en-US" sz="900" b="1" baseline="0">
              <a:solidFill>
                <a:schemeClr val="accent3"/>
              </a:solidFill>
              <a:latin typeface="Arial" panose="020B0604020202020204" pitchFamily="34" charset="0"/>
              <a:cs typeface="Arial" panose="020B0604020202020204" pitchFamily="34" charset="0"/>
            </a:rPr>
            <a:t>industrial</a:t>
          </a:r>
        </a:p>
        <a:p xmlns:a="http://schemas.openxmlformats.org/drawingml/2006/main">
          <a:r>
            <a:rPr lang="en-US" sz="900" b="1" baseline="0">
              <a:solidFill>
                <a:schemeClr val="accent1"/>
              </a:solidFill>
              <a:latin typeface="Arial" panose="020B0604020202020204" pitchFamily="34" charset="0"/>
              <a:cs typeface="Arial" panose="020B0604020202020204" pitchFamily="34" charset="0"/>
            </a:rPr>
            <a:t>electric power</a:t>
          </a:r>
        </a:p>
        <a:p xmlns:a="http://schemas.openxmlformats.org/drawingml/2006/main"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900" b="1" baseline="0">
              <a:solidFill>
                <a:schemeClr val="accent4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residential and </a:t>
          </a:r>
        </a:p>
        <a:p xmlns:a="http://schemas.openxmlformats.org/drawingml/2006/main"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900" b="1" baseline="0">
              <a:solidFill>
                <a:schemeClr val="accent4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commercial</a:t>
          </a:r>
        </a:p>
        <a:p xmlns:a="http://schemas.openxmlformats.org/drawingml/2006/main"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900" b="1" baseline="0">
              <a:solidFill>
                <a:schemeClr val="bg1">
                  <a:lumMod val="65000"/>
                </a:schemeClr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other</a:t>
          </a:r>
          <a:endParaRPr lang="en-US" sz="900">
            <a:solidFill>
              <a:schemeClr val="bg1">
                <a:lumMod val="65000"/>
              </a:schemeClr>
            </a:solidFill>
            <a:effectLst/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en-US" sz="1000" b="1">
            <a:solidFill>
              <a:schemeClr val="accent4"/>
            </a:solidFill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0.54437</cdr:x>
      <cdr:y>0.13034</cdr:y>
    </cdr:from>
    <cdr:to>
      <cdr:x>0.76659</cdr:x>
      <cdr:y>0.21537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1568697" y="402675"/>
          <a:ext cx="640367" cy="2626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900" b="0">
              <a:latin typeface="Arial" panose="020B0604020202020204" pitchFamily="34" charset="0"/>
              <a:cs typeface="Arial" panose="020B0604020202020204" pitchFamily="34" charset="0"/>
            </a:rPr>
            <a:t>forecast</a:t>
          </a:r>
        </a:p>
      </cdr:txBody>
    </cdr: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0.01215</cdr:x>
      <cdr:y>0</cdr:y>
    </cdr:from>
    <cdr:to>
      <cdr:x>0.95139</cdr:x>
      <cdr:y>0.20238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33338" y="0"/>
          <a:ext cx="2576512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rtl="0"/>
          <a:r>
            <a:rPr lang="en-US" sz="1000" b="1" i="0" baseline="0"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U.S. natural gas consumption  </a:t>
          </a:r>
        </a:p>
        <a:p xmlns:a="http://schemas.openxmlformats.org/drawingml/2006/main">
          <a:pPr rtl="0"/>
          <a:r>
            <a:rPr lang="en-US" sz="10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billion cubic feet per day </a:t>
          </a:r>
          <a:endParaRPr lang="en-US" sz="1100"/>
        </a:p>
      </cdr:txBody>
    </cdr:sp>
  </cdr:relSizeAnchor>
</c:userShapes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3</xdr:row>
      <xdr:rowOff>114300</xdr:rowOff>
    </xdr:from>
    <xdr:to>
      <xdr:col>10</xdr:col>
      <xdr:colOff>44010</xdr:colOff>
      <xdr:row>23</xdr:row>
      <xdr:rowOff>38100</xdr:rowOff>
    </xdr:to>
    <xdr:grpSp>
      <xdr:nvGrpSpPr>
        <xdr:cNvPr id="7" name="Group 1">
          <a:extLst>
            <a:ext uri="{FF2B5EF4-FFF2-40B4-BE49-F238E27FC236}">
              <a16:creationId xmlns:a16="http://schemas.microsoft.com/office/drawing/2014/main" id="{00000000-0008-0000-1C00-000007000000}"/>
            </a:ext>
          </a:extLst>
        </xdr:cNvPr>
        <xdr:cNvGrpSpPr/>
      </xdr:nvGrpSpPr>
      <xdr:grpSpPr>
        <a:xfrm>
          <a:off x="647700" y="638175"/>
          <a:ext cx="5511360" cy="3162300"/>
          <a:chOff x="628650" y="638175"/>
          <a:chExt cx="5511360" cy="3162300"/>
        </a:xfrm>
      </xdr:grpSpPr>
      <xdr:graphicFrame macro="">
        <xdr:nvGraphicFramePr>
          <xdr:cNvPr id="3" name="Chart 2">
            <a:extLst>
              <a:ext uri="{FF2B5EF4-FFF2-40B4-BE49-F238E27FC236}">
                <a16:creationId xmlns:a16="http://schemas.microsoft.com/office/drawing/2014/main" id="{00000000-0008-0000-1C00-000003000000}"/>
              </a:ext>
            </a:extLst>
          </xdr:cNvPr>
          <xdr:cNvGraphicFramePr>
            <a:graphicFrameLocks/>
          </xdr:cNvGraphicFramePr>
        </xdr:nvGraphicFramePr>
        <xdr:xfrm>
          <a:off x="628650" y="2428875"/>
          <a:ext cx="5486400" cy="13716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graphicFrame macro="">
        <xdr:nvGraphicFramePr>
          <xdr:cNvPr id="4" name="Chart 1">
            <a:extLst>
              <a:ext uri="{FF2B5EF4-FFF2-40B4-BE49-F238E27FC236}">
                <a16:creationId xmlns:a16="http://schemas.microsoft.com/office/drawing/2014/main" id="{00000000-0008-0000-1C00-000004000000}"/>
              </a:ext>
            </a:extLst>
          </xdr:cNvPr>
          <xdr:cNvGraphicFramePr>
            <a:graphicFrameLocks/>
          </xdr:cNvGraphicFramePr>
        </xdr:nvGraphicFramePr>
        <xdr:xfrm>
          <a:off x="628650" y="638175"/>
          <a:ext cx="5486400" cy="18288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pic>
        <xdr:nvPicPr>
          <xdr:cNvPr id="6" name="Picture 1">
            <a:extLst>
              <a:ext uri="{FF2B5EF4-FFF2-40B4-BE49-F238E27FC236}">
                <a16:creationId xmlns:a16="http://schemas.microsoft.com/office/drawing/2014/main" id="{00000000-0008-0000-1C00-000006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779214" y="3492618"/>
            <a:ext cx="360796" cy="290755"/>
          </a:xfrm>
          <a:prstGeom prst="rect">
            <a:avLst/>
          </a:prstGeom>
        </xdr:spPr>
      </xdr:pic>
    </xdr:grpSp>
    <xdr:clientData/>
  </xdr:twoCellAnchor>
</xdr:wsDr>
</file>

<file path=xl/drawings/drawing69.xml><?xml version="1.0" encoding="utf-8"?>
<c:userShapes xmlns:c="http://schemas.openxmlformats.org/drawingml/2006/chart">
  <cdr:absSizeAnchor xmlns:cdr="http://schemas.openxmlformats.org/drawingml/2006/chartDrawing">
    <cdr:from>
      <cdr:x>0</cdr:x>
      <cdr:y>0.8142</cdr:y>
    </cdr:from>
    <cdr:ext cx="5302250" cy="250231"/>
    <cdr:sp macro="" textlink="'27'!$A$113">
      <cdr:nvSpPr>
        <cdr:cNvPr id="5" name="TextBox 4"/>
        <cdr:cNvSpPr txBox="1">
          <a:spLocks xmlns:a="http://schemas.openxmlformats.org/drawingml/2006/main" noChangeAspect="1"/>
        </cdr:cNvSpPr>
      </cdr:nvSpPr>
      <cdr:spPr>
        <a:xfrm xmlns:a="http://schemas.openxmlformats.org/drawingml/2006/main">
          <a:off x="0" y="1096581"/>
          <a:ext cx="5302250" cy="2502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A84FE8D-E011-4434-80C7-5034634BF260}" type="TxLink">
            <a:rPr lang="en-US" sz="900" b="0" i="0" u="none" strike="noStrike">
              <a:solidFill>
                <a:srgbClr val="000000"/>
              </a:solidFill>
              <a:latin typeface="Arialri"/>
              <a:cs typeface="Arial" pitchFamily="34" charset="0"/>
            </a:rPr>
            <a:pPr algn="l"/>
            <a:t>Data source: U.S. Energy Information Administration, Short-Term Energy Outlook, May 2024</a:t>
          </a:fld>
          <a:endParaRPr lang="en-US" sz="900">
            <a:latin typeface="Arial" pitchFamily="34" charset="0"/>
            <a:cs typeface="Arial" pitchFamily="34" charset="0"/>
          </a:endParaRPr>
        </a:p>
      </cdr:txBody>
    </cdr:sp>
  </cdr:absSizeAnchor>
  <cdr:relSizeAnchor xmlns:cdr="http://schemas.openxmlformats.org/drawingml/2006/chartDrawing">
    <cdr:from>
      <cdr:x>0.06424</cdr:x>
      <cdr:y>0.10417</cdr:y>
    </cdr:from>
    <cdr:to>
      <cdr:x>0.2309</cdr:x>
      <cdr:y>0.77083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352425" y="142875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0.00926</cdr:x>
      <cdr:y>0.03704</cdr:y>
    </cdr:from>
    <cdr:to>
      <cdr:x>0.77662</cdr:x>
      <cdr:y>0.16898</cdr:y>
    </cdr:to>
    <cdr:sp macro="" textlink="'27'!$A$115">
      <cdr:nvSpPr>
        <cdr:cNvPr id="6" name="TextBox 1"/>
        <cdr:cNvSpPr txBox="1">
          <a:spLocks xmlns:a="http://schemas.openxmlformats.org/drawingml/2006/main" noChangeAspect="1"/>
        </cdr:cNvSpPr>
      </cdr:nvSpPr>
      <cdr:spPr>
        <a:xfrm xmlns:a="http://schemas.openxmlformats.org/drawingml/2006/main">
          <a:off x="50800" y="50800"/>
          <a:ext cx="4210050" cy="18096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89FB87FC-49ED-4BD8-85BF-135B333DDEF9}" type="TxLink">
            <a:rPr lang="en-US" sz="1000" b="1" i="0" u="none" strike="noStrike">
              <a:solidFill>
                <a:srgbClr val="000000"/>
              </a:solidFill>
              <a:latin typeface="Arial"/>
              <a:cs typeface="Arial"/>
            </a:rPr>
            <a:pPr algn="l"/>
            <a:t>Percentage deviation from 2019 − 2023 average</a:t>
          </a:fld>
          <a:endParaRPr lang="en-US" sz="900">
            <a:latin typeface="Arial" pitchFamily="34" charset="0"/>
            <a:cs typeface="Arial" pitchFamily="34" charset="0"/>
          </a:endParaRP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25400</xdr:colOff>
      <xdr:row>3</xdr:row>
      <xdr:rowOff>88900</xdr:rowOff>
    </xdr:from>
    <xdr:to>
      <xdr:col>10</xdr:col>
      <xdr:colOff>47625</xdr:colOff>
      <xdr:row>21</xdr:row>
      <xdr:rowOff>98425</xdr:rowOff>
    </xdr:to>
    <xdr:grpSp>
      <xdr:nvGrpSpPr>
        <xdr:cNvPr id="10" name="Group 1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GrpSpPr/>
      </xdr:nvGrpSpPr>
      <xdr:grpSpPr>
        <a:xfrm>
          <a:off x="635000" y="612775"/>
          <a:ext cx="5508625" cy="3086100"/>
          <a:chOff x="615950" y="619125"/>
          <a:chExt cx="5508625" cy="3086100"/>
        </a:xfrm>
      </xdr:grpSpPr>
      <xdr:graphicFrame macro="">
        <xdr:nvGraphicFramePr>
          <xdr:cNvPr id="6" name="Chart 1">
            <a:extLst>
              <a:ext uri="{FF2B5EF4-FFF2-40B4-BE49-F238E27FC236}">
                <a16:creationId xmlns:a16="http://schemas.microsoft.com/office/drawing/2014/main" id="{00000000-0008-0000-0400-000006000000}"/>
              </a:ext>
            </a:extLst>
          </xdr:cNvPr>
          <xdr:cNvGraphicFramePr>
            <a:graphicFrameLocks/>
          </xdr:cNvGraphicFramePr>
        </xdr:nvGraphicFramePr>
        <xdr:xfrm>
          <a:off x="3381375" y="619125"/>
          <a:ext cx="2743200" cy="30861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graphicFrame macro="">
        <xdr:nvGraphicFramePr>
          <xdr:cNvPr id="11" name="Chart 1">
            <a:extLst>
              <a:ext uri="{FF2B5EF4-FFF2-40B4-BE49-F238E27FC236}">
                <a16:creationId xmlns:a16="http://schemas.microsoft.com/office/drawing/2014/main" id="{00000000-0008-0000-0400-00000B000000}"/>
              </a:ext>
            </a:extLst>
          </xdr:cNvPr>
          <xdr:cNvGraphicFramePr>
            <a:graphicFrameLocks/>
          </xdr:cNvGraphicFramePr>
        </xdr:nvGraphicFramePr>
        <xdr:xfrm>
          <a:off x="657225" y="619125"/>
          <a:ext cx="2743200" cy="30861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pic>
        <xdr:nvPicPr>
          <xdr:cNvPr id="8" name="Picture 1">
            <a:extLst>
              <a:ext uri="{FF2B5EF4-FFF2-40B4-BE49-F238E27FC236}">
                <a16:creationId xmlns:a16="http://schemas.microsoft.com/office/drawing/2014/main" id="{00000000-0008-0000-0400-000008000000}"/>
              </a:ext>
            </a:extLst>
          </xdr:cNvPr>
          <xdr:cNvPicPr preferRelativeResize="0"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743804" y="3381376"/>
            <a:ext cx="361767" cy="290755"/>
          </a:xfrm>
          <a:prstGeom prst="rect">
            <a:avLst/>
          </a:prstGeom>
        </xdr:spPr>
      </xdr:pic>
      <xdr:sp macro="" textlink="$B$77">
        <xdr:nvSpPr>
          <xdr:cNvPr id="4" name="TextBox 2">
            <a:extLst>
              <a:ext uri="{FF2B5EF4-FFF2-40B4-BE49-F238E27FC236}">
                <a16:creationId xmlns:a16="http://schemas.microsoft.com/office/drawing/2014/main" id="{00000000-0008-0000-0400-000004000000}"/>
              </a:ext>
            </a:extLst>
          </xdr:cNvPr>
          <xdr:cNvSpPr txBox="1"/>
        </xdr:nvSpPr>
        <xdr:spPr>
          <a:xfrm>
            <a:off x="615950" y="3418221"/>
            <a:ext cx="5086350" cy="263033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fld id="{95652FD2-AA58-4FA1-AA85-FC625A2923DC}" type="TxLink">
              <a:rPr lang="en-US" sz="900" b="0" i="0" u="none" strike="noStrike">
                <a:solidFill>
                  <a:srgbClr val="000000"/>
                </a:solidFill>
                <a:latin typeface="Arial"/>
                <a:cs typeface="Arial"/>
              </a:rPr>
              <a:pPr/>
              <a:t>Data source: U.S. Energy Information Administration, Short-Term Energy Outlook, May 2024</a:t>
            </a:fld>
            <a:endParaRPr lang="en-US" sz="1100"/>
          </a:p>
        </xdr:txBody>
      </xdr:sp>
      <xdr:sp macro="" textlink="">
        <xdr:nvSpPr>
          <xdr:cNvPr id="7" name="TextBox 1">
            <a:extLst>
              <a:ext uri="{FF2B5EF4-FFF2-40B4-BE49-F238E27FC236}">
                <a16:creationId xmlns:a16="http://schemas.microsoft.com/office/drawing/2014/main" id="{00000000-0008-0000-0400-000007000000}"/>
              </a:ext>
            </a:extLst>
          </xdr:cNvPr>
          <xdr:cNvSpPr txBox="1"/>
        </xdr:nvSpPr>
        <xdr:spPr>
          <a:xfrm>
            <a:off x="5118100" y="1086148"/>
            <a:ext cx="595163" cy="224998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900">
                <a:latin typeface="Arial" panose="020B0604020202020204" pitchFamily="34" charset="0"/>
                <a:cs typeface="Arial" panose="020B0604020202020204" pitchFamily="34" charset="0"/>
              </a:rPr>
              <a:t>forecast</a:t>
            </a:r>
          </a:p>
        </xdr:txBody>
      </xdr:sp>
    </xdr:grpSp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0.02038</cdr:x>
      <cdr:y>0</cdr:y>
    </cdr:from>
    <cdr:to>
      <cdr:x>0.82094</cdr:x>
      <cdr:y>0.22917</cdr:y>
    </cdr:to>
    <cdr:sp macro="" textlink="">
      <cdr:nvSpPr>
        <cdr:cNvPr id="5" name="TextBox 4"/>
        <cdr:cNvSpPr txBox="1"/>
      </cdr:nvSpPr>
      <cdr:spPr bwMode="auto">
        <a:xfrm xmlns:a="http://schemas.openxmlformats.org/drawingml/2006/main">
          <a:off x="111637" y="0"/>
          <a:ext cx="4385302" cy="41910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none" lIns="0" tIns="0" rIns="0" rtlCol="0">
          <a:prstTxWarp prst="textNoShape">
            <a:avLst/>
          </a:prstTxWarp>
        </a:bodyPr>
        <a:lstStyle xmlns:a="http://schemas.openxmlformats.org/drawingml/2006/main"/>
        <a:p xmlns:a="http://schemas.openxmlformats.org/drawingml/2006/main">
          <a:pPr rtl="0"/>
          <a:r>
            <a:rPr lang="en-US" sz="10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U.S. working natural gas in storage</a:t>
          </a:r>
          <a:endParaRPr lang="en-US" sz="10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pPr rtl="0"/>
          <a:r>
            <a:rPr lang="en-US" sz="10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billion cubic feet</a:t>
          </a:r>
          <a:endParaRPr lang="en-US" sz="1000">
            <a:effectLst/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0.2328</cdr:x>
      <cdr:y>0.62708</cdr:y>
    </cdr:from>
    <cdr:to>
      <cdr:x>0.40668</cdr:x>
      <cdr:y>0.76041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277237" y="1146810"/>
          <a:ext cx="953975" cy="2438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900" b="1">
              <a:solidFill>
                <a:schemeClr val="accent1"/>
              </a:solidFill>
              <a:latin typeface="Arial" panose="020B0604020202020204" pitchFamily="34" charset="0"/>
              <a:cs typeface="Arial" panose="020B0604020202020204" pitchFamily="34" charset="0"/>
            </a:rPr>
            <a:t>storage level</a:t>
          </a:r>
          <a:endParaRPr lang="en-US" sz="900" baseline="0">
            <a:solidFill>
              <a:schemeClr val="accent1"/>
            </a:solidFill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en-US" sz="1100" baseline="0"/>
        </a:p>
        <a:p xmlns:a="http://schemas.openxmlformats.org/drawingml/2006/main">
          <a:endParaRPr lang="en-US" sz="1100" baseline="0"/>
        </a:p>
      </cdr:txBody>
    </cdr:sp>
  </cdr:relSizeAnchor>
  <cdr:relSizeAnchor xmlns:cdr="http://schemas.openxmlformats.org/drawingml/2006/chartDrawing">
    <cdr:from>
      <cdr:x>0.77952</cdr:x>
      <cdr:y>0.08854</cdr:y>
    </cdr:from>
    <cdr:to>
      <cdr:x>0.89803</cdr:x>
      <cdr:y>0.19865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4276736" y="159003"/>
          <a:ext cx="650193" cy="1977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marL="0" marR="0" lvl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9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forecast</a:t>
          </a:r>
          <a:endParaRPr lang="en-US" sz="9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0.09622</cdr:x>
      <cdr:y>0.76736</cdr:y>
    </cdr:from>
    <cdr:to>
      <cdr:x>0.69747</cdr:x>
      <cdr:y>0.90254</cdr:y>
    </cdr:to>
    <cdr:sp macro="" textlink="'27'!$A$116">
      <cdr:nvSpPr>
        <cdr:cNvPr id="6" name="TextBox 1"/>
        <cdr:cNvSpPr txBox="1">
          <a:spLocks xmlns:a="http://schemas.openxmlformats.org/drawingml/2006/main" noChangeAspect="1"/>
        </cdr:cNvSpPr>
      </cdr:nvSpPr>
      <cdr:spPr>
        <a:xfrm xmlns:a="http://schemas.openxmlformats.org/drawingml/2006/main">
          <a:off x="527050" y="1403350"/>
          <a:ext cx="3293552" cy="24722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11A67CC0-263B-4133-9393-E916D467C8F9}" type="TxLink">
            <a:rPr lang="en-US" sz="900" b="1" i="0" u="none" strike="noStrike">
              <a:solidFill>
                <a:srgbClr val="ADADAD"/>
              </a:solidFill>
              <a:latin typeface="Arial"/>
              <a:cs typeface="Arial"/>
            </a:rPr>
            <a:pPr algn="l"/>
            <a:t>monthly range from Jan 2019 − Dec 2023</a:t>
          </a:fld>
          <a:endParaRPr lang="en-US" sz="900">
            <a:latin typeface="Arial" pitchFamily="34" charset="0"/>
            <a:cs typeface="Arial" pitchFamily="34" charset="0"/>
          </a:endParaRPr>
        </a:p>
      </cdr:txBody>
    </cdr:sp>
  </cdr:relSizeAnchor>
</c:userShapes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3</xdr:row>
      <xdr:rowOff>76200</xdr:rowOff>
    </xdr:from>
    <xdr:to>
      <xdr:col>10</xdr:col>
      <xdr:colOff>133350</xdr:colOff>
      <xdr:row>20</xdr:row>
      <xdr:rowOff>38100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0.00347</cdr:x>
      <cdr:y>0.00298</cdr:y>
    </cdr:from>
    <cdr:to>
      <cdr:x>0.82986</cdr:x>
      <cdr:y>0.14286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9038" y="9537"/>
          <a:ext cx="4533912" cy="44766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1000" b="1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U.S. annual natural gas trade</a:t>
          </a:r>
        </a:p>
        <a:p xmlns:a="http://schemas.openxmlformats.org/drawingml/2006/main">
          <a:r>
            <a:rPr lang="en-US" sz="1000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billion cubic feet</a:t>
          </a:r>
          <a:r>
            <a:rPr lang="en-US" sz="1000" baseline="0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 </a:t>
          </a:r>
          <a:r>
            <a:rPr lang="en-US" sz="1000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per day </a:t>
          </a:r>
        </a:p>
      </cdr:txBody>
    </cdr:sp>
  </cdr:relSizeAnchor>
  <cdr:relSizeAnchor xmlns:cdr="http://schemas.openxmlformats.org/drawingml/2006/chartDrawing">
    <cdr:from>
      <cdr:x>0.83333</cdr:x>
      <cdr:y>0.14881</cdr:y>
    </cdr:from>
    <cdr:to>
      <cdr:x>1</cdr:x>
      <cdr:y>0.43452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4638675" y="476250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0.80382</cdr:x>
      <cdr:y>0.16667</cdr:y>
    </cdr:from>
    <cdr:to>
      <cdr:x>0.98437</cdr:x>
      <cdr:y>0.81845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4410078" y="533415"/>
          <a:ext cx="990570" cy="208595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1000" b="1">
              <a:solidFill>
                <a:schemeClr val="accent5"/>
              </a:solidFill>
              <a:latin typeface="Arial" panose="020B0604020202020204" pitchFamily="34" charset="0"/>
              <a:cs typeface="Arial" panose="020B0604020202020204" pitchFamily="34" charset="0"/>
            </a:rPr>
            <a:t>gross imports</a:t>
          </a:r>
        </a:p>
        <a:p xmlns:a="http://schemas.openxmlformats.org/drawingml/2006/main">
          <a:r>
            <a:rPr lang="en-US" sz="1000" b="1">
              <a:solidFill>
                <a:schemeClr val="accent3"/>
              </a:solidFill>
              <a:latin typeface="Arial" panose="020B0604020202020204" pitchFamily="34" charset="0"/>
              <a:cs typeface="Arial" panose="020B0604020202020204" pitchFamily="34" charset="0"/>
            </a:rPr>
            <a:t>   </a:t>
          </a:r>
          <a:r>
            <a:rPr lang="en-US" sz="1000" b="0">
              <a:solidFill>
                <a:schemeClr val="accent5">
                  <a:lumMod val="60000"/>
                  <a:lumOff val="4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as liquefied</a:t>
          </a:r>
          <a:r>
            <a:rPr lang="en-US" sz="1000" b="1">
              <a:solidFill>
                <a:schemeClr val="accent5">
                  <a:lumMod val="60000"/>
                  <a:lumOff val="4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 </a:t>
          </a:r>
        </a:p>
        <a:p xmlns:a="http://schemas.openxmlformats.org/drawingml/2006/main">
          <a:r>
            <a:rPr lang="en-US" sz="1000" b="0">
              <a:solidFill>
                <a:schemeClr val="accent5">
                  <a:lumMod val="60000"/>
                  <a:lumOff val="4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   natural gas</a:t>
          </a:r>
        </a:p>
        <a:p xmlns:a="http://schemas.openxmlformats.org/drawingml/2006/main">
          <a:r>
            <a:rPr lang="en-US" sz="1000" b="0" baseline="0">
              <a:solidFill>
                <a:schemeClr val="accent1">
                  <a:lumMod val="50000"/>
                </a:schemeClr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</a:t>
          </a:r>
          <a:r>
            <a:rPr lang="en-US" sz="1000" b="0" baseline="0">
              <a:solidFill>
                <a:schemeClr val="accent5">
                  <a:lumMod val="75000"/>
                </a:schemeClr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by pipeline</a:t>
          </a:r>
          <a:endParaRPr lang="en-US" sz="1000" b="0">
            <a:solidFill>
              <a:schemeClr val="accent5">
                <a:lumMod val="75000"/>
              </a:schemeClr>
            </a:solidFill>
            <a:effectLst/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000" baseline="0">
              <a:latin typeface="Arial" panose="020B0604020202020204" pitchFamily="34" charset="0"/>
              <a:cs typeface="Arial" panose="020B0604020202020204" pitchFamily="34" charset="0"/>
            </a:rPr>
            <a:t> </a:t>
          </a:r>
        </a:p>
        <a:p xmlns:a="http://schemas.openxmlformats.org/drawingml/2006/main"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000" b="1" baseline="0">
              <a:solidFill>
                <a:schemeClr val="bg1">
                  <a:lumMod val="65000"/>
                </a:schemeClr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net trade</a:t>
          </a:r>
          <a:endParaRPr lang="en-US" sz="1000">
            <a:solidFill>
              <a:schemeClr val="bg1">
                <a:lumMod val="65000"/>
              </a:schemeClr>
            </a:solidFill>
            <a:effectLst/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en-US" sz="1000" b="1" baseline="0">
            <a:solidFill>
              <a:schemeClr val="accent1"/>
            </a:solidFill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r>
            <a:rPr lang="en-US" sz="1000" b="1" baseline="0">
              <a:solidFill>
                <a:schemeClr val="accent1"/>
              </a:solidFill>
              <a:latin typeface="Arial" panose="020B0604020202020204" pitchFamily="34" charset="0"/>
              <a:cs typeface="Arial" panose="020B0604020202020204" pitchFamily="34" charset="0"/>
            </a:rPr>
            <a:t>gross exports</a:t>
          </a:r>
        </a:p>
        <a:p xmlns:a="http://schemas.openxmlformats.org/drawingml/2006/main">
          <a:r>
            <a:rPr lang="en-US" sz="1000" b="1" baseline="0">
              <a:solidFill>
                <a:schemeClr val="accent1">
                  <a:lumMod val="7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   </a:t>
          </a:r>
          <a:r>
            <a:rPr lang="en-US" sz="1000" b="0" baseline="0">
              <a:solidFill>
                <a:schemeClr val="accent1">
                  <a:lumMod val="75000"/>
                </a:schemeClr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by pipeline</a:t>
          </a:r>
          <a:endParaRPr lang="en-US" sz="1000">
            <a:solidFill>
              <a:schemeClr val="accent1">
                <a:lumMod val="75000"/>
              </a:schemeClr>
            </a:solidFill>
            <a:effectLst/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r>
            <a:rPr lang="en-US" sz="1000" b="1" baseline="0">
              <a:solidFill>
                <a:schemeClr val="accent5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</a:t>
          </a:r>
          <a:r>
            <a:rPr lang="en-US" sz="1000" b="0">
              <a:solidFill>
                <a:schemeClr val="accent1">
                  <a:lumMod val="60000"/>
                  <a:lumOff val="40000"/>
                </a:schemeClr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as liquefied </a:t>
          </a:r>
          <a:endParaRPr lang="en-US" sz="1000" b="0">
            <a:solidFill>
              <a:schemeClr val="accent1">
                <a:lumMod val="60000"/>
                <a:lumOff val="40000"/>
              </a:schemeClr>
            </a:solidFill>
            <a:effectLst/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r>
            <a:rPr lang="en-US" sz="1000" b="0">
              <a:solidFill>
                <a:schemeClr val="accent1">
                  <a:lumMod val="60000"/>
                  <a:lumOff val="40000"/>
                </a:schemeClr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natural gas</a:t>
          </a:r>
          <a:endParaRPr lang="en-US" sz="1000">
            <a:solidFill>
              <a:schemeClr val="accent1">
                <a:lumMod val="60000"/>
                <a:lumOff val="40000"/>
              </a:schemeClr>
            </a:solidFill>
            <a:effectLst/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en-US" sz="1000" b="1" baseline="0">
            <a:solidFill>
              <a:schemeClr val="accent5">
                <a:lumMod val="40000"/>
                <a:lumOff val="60000"/>
              </a:schemeClr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 xmlns:a="http://schemas.openxmlformats.org/drawingml/2006/main"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1100" b="1" baseline="0">
            <a:effectLst/>
            <a:latin typeface="+mn-lt"/>
            <a:ea typeface="+mn-ea"/>
            <a:cs typeface="+mn-cs"/>
          </a:endParaRPr>
        </a:p>
        <a:p xmlns:a="http://schemas.openxmlformats.org/drawingml/2006/main">
          <a:endParaRPr lang="en-US" sz="1000" b="1">
            <a:solidFill>
              <a:schemeClr val="accent5">
                <a:lumMod val="40000"/>
                <a:lumOff val="60000"/>
              </a:schemeClr>
            </a:solidFill>
            <a:effectLst/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en-US" sz="1000" baseline="0"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en-US" sz="1100" baseline="0"/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0.60084</cdr:x>
      <cdr:y>0.13003</cdr:y>
    </cdr:from>
    <cdr:to>
      <cdr:x>0.76751</cdr:x>
      <cdr:y>0.1955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3456693" y="402122"/>
          <a:ext cx="958869" cy="2024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900">
              <a:latin typeface="Arial" panose="020B0604020202020204" pitchFamily="34" charset="0"/>
              <a:cs typeface="Arial" panose="020B0604020202020204" pitchFamily="34" charset="0"/>
            </a:rPr>
            <a:t>forecast</a:t>
          </a:r>
        </a:p>
      </cdr:txBody>
    </cdr:sp>
  </cdr:relSizeAnchor>
  <cdr:relSizeAnchor xmlns:cdr="http://schemas.openxmlformats.org/drawingml/2006/chartDrawing">
    <cdr:from>
      <cdr:x>0.00347</cdr:x>
      <cdr:y>0.9117</cdr:y>
    </cdr:from>
    <cdr:to>
      <cdr:x>0.93157</cdr:x>
      <cdr:y>0.9949</cdr:y>
    </cdr:to>
    <cdr:sp macro="" textlink="'28'!$B$32">
      <cdr:nvSpPr>
        <cdr:cNvPr id="6" name="TextBox 5"/>
        <cdr:cNvSpPr txBox="1"/>
      </cdr:nvSpPr>
      <cdr:spPr>
        <a:xfrm xmlns:a="http://schemas.openxmlformats.org/drawingml/2006/main">
          <a:off x="19962" y="2819402"/>
          <a:ext cx="5339438" cy="25728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lIns="18288" rIns="9144" bIns="9144" rtlCol="0"/>
        <a:lstStyle xmlns:a="http://schemas.openxmlformats.org/drawingml/2006/main"/>
        <a:p xmlns:a="http://schemas.openxmlformats.org/drawingml/2006/main">
          <a:fld id="{661BD95C-C14F-4174-9EC0-194A9A1256BC}" type="TxLink">
            <a:rPr lang="en-US" sz="900" b="0" i="0" u="none" strike="noStrike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pPr/>
            <a:t>Data source: U.S. Energy Information Administration, Short-Term Energy Outlook, May 2024</a:t>
          </a:fld>
          <a:endParaRPr lang="en-US" sz="9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0.93271</cdr:x>
      <cdr:y>0.90179</cdr:y>
    </cdr:from>
    <cdr:to>
      <cdr:x>0.99442</cdr:x>
      <cdr:y>0.99264</cdr:y>
    </cdr:to>
    <cdr:pic>
      <cdr:nvPicPr>
        <cdr:cNvPr id="7" name="Picture 6">
          <a:extLst xmlns:a="http://schemas.openxmlformats.org/drawingml/2006/main">
            <a:ext uri="{FF2B5EF4-FFF2-40B4-BE49-F238E27FC236}">
              <a16:creationId xmlns:a16="http://schemas.microsoft.com/office/drawing/2014/main" id="{BA17F8A6-909D-4631-4198-A53BBFE66B2A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5365962" y="2788740"/>
          <a:ext cx="355046" cy="280950"/>
        </a:xfrm>
        <a:prstGeom xmlns:a="http://schemas.openxmlformats.org/drawingml/2006/main" prst="rect">
          <a:avLst/>
        </a:prstGeom>
      </cdr:spPr>
    </cdr:pic>
  </cdr:relSizeAnchor>
</c:userShapes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600074</xdr:colOff>
      <xdr:row>4</xdr:row>
      <xdr:rowOff>0</xdr:rowOff>
    </xdr:from>
    <xdr:to>
      <xdr:col>10</xdr:col>
      <xdr:colOff>0</xdr:colOff>
      <xdr:row>23</xdr:row>
      <xdr:rowOff>123825</xdr:rowOff>
    </xdr:to>
    <xdr:grpSp>
      <xdr:nvGrpSpPr>
        <xdr:cNvPr id="6" name="Group 1">
          <a:extLst>
            <a:ext uri="{FF2B5EF4-FFF2-40B4-BE49-F238E27FC236}">
              <a16:creationId xmlns:a16="http://schemas.microsoft.com/office/drawing/2014/main" id="{00000000-0008-0000-1E00-000006000000}"/>
            </a:ext>
          </a:extLst>
        </xdr:cNvPr>
        <xdr:cNvGrpSpPr/>
      </xdr:nvGrpSpPr>
      <xdr:grpSpPr>
        <a:xfrm>
          <a:off x="600074" y="685800"/>
          <a:ext cx="5591176" cy="3200400"/>
          <a:chOff x="600074" y="685800"/>
          <a:chExt cx="5495926" cy="3200400"/>
        </a:xfrm>
      </xdr:grpSpPr>
      <xdr:graphicFrame macro="">
        <xdr:nvGraphicFramePr>
          <xdr:cNvPr id="15" name="Chart 2">
            <a:extLst>
              <a:ext uri="{FF2B5EF4-FFF2-40B4-BE49-F238E27FC236}">
                <a16:creationId xmlns:a16="http://schemas.microsoft.com/office/drawing/2014/main" id="{00000000-0008-0000-1E00-00000F000000}"/>
              </a:ext>
            </a:extLst>
          </xdr:cNvPr>
          <xdr:cNvGraphicFramePr>
            <a:graphicFrameLocks/>
          </xdr:cNvGraphicFramePr>
        </xdr:nvGraphicFramePr>
        <xdr:xfrm>
          <a:off x="3367013" y="685800"/>
          <a:ext cx="2728987" cy="32004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graphicFrame macro="">
        <xdr:nvGraphicFramePr>
          <xdr:cNvPr id="14" name="Chart 1">
            <a:extLst>
              <a:ext uri="{FF2B5EF4-FFF2-40B4-BE49-F238E27FC236}">
                <a16:creationId xmlns:a16="http://schemas.microsoft.com/office/drawing/2014/main" id="{00000000-0008-0000-1E00-00000E000000}"/>
              </a:ext>
            </a:extLst>
          </xdr:cNvPr>
          <xdr:cNvGraphicFramePr>
            <a:graphicFrameLocks/>
          </xdr:cNvGraphicFramePr>
        </xdr:nvGraphicFramePr>
        <xdr:xfrm>
          <a:off x="609600" y="685800"/>
          <a:ext cx="2756276" cy="32004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$A$124">
        <xdr:nvSpPr>
          <xdr:cNvPr id="4" name="TextBox 1">
            <a:extLst>
              <a:ext uri="{FF2B5EF4-FFF2-40B4-BE49-F238E27FC236}">
                <a16:creationId xmlns:a16="http://schemas.microsoft.com/office/drawing/2014/main" id="{00000000-0008-0000-1E00-000004000000}"/>
              </a:ext>
            </a:extLst>
          </xdr:cNvPr>
          <xdr:cNvSpPr txBox="1"/>
        </xdr:nvSpPr>
        <xdr:spPr>
          <a:xfrm>
            <a:off x="600074" y="3618154"/>
            <a:ext cx="5153026" cy="23083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fld id="{678DC02B-9890-47B6-9FC5-14B12198E75C}" type="TxLink">
              <a:rPr lang="en-US" sz="900" b="0" i="0" u="none" strike="noStrike">
                <a:solidFill>
                  <a:srgbClr val="000000"/>
                </a:solidFill>
                <a:latin typeface="Arial"/>
                <a:cs typeface="Arial"/>
              </a:rPr>
              <a:pPr/>
              <a:t>Data source: U.S. Energy Information Administration, Short-Term Energy Outlook, May 2024</a:t>
            </a:fld>
            <a:endParaRPr lang="en-US" sz="1100"/>
          </a:p>
        </xdr:txBody>
      </xdr:sp>
    </xdr:grpSp>
    <xdr:clientData/>
  </xdr:twoCellAnchor>
</xdr:wsDr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0.93403</cdr:x>
      <cdr:y>0.1756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0" y="0"/>
          <a:ext cx="2562225" cy="561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l"/>
          <a:r>
            <a:rPr lang="en-US" sz="100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Annual growth in nominal </a:t>
          </a:r>
        </a:p>
        <a:p xmlns:a="http://schemas.openxmlformats.org/drawingml/2006/main">
          <a:pPr algn="l"/>
          <a:r>
            <a:rPr lang="en-US" sz="100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residential electricity prices</a:t>
          </a:r>
        </a:p>
        <a:p xmlns:a="http://schemas.openxmlformats.org/drawingml/2006/main">
          <a:pPr algn="l"/>
          <a:r>
            <a:rPr lang="en-US" sz="1000" b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percent  	     	    </a:t>
          </a:r>
        </a:p>
      </cdr:txBody>
    </cdr:sp>
  </cdr:relSizeAnchor>
  <cdr:relSizeAnchor xmlns:cdr="http://schemas.openxmlformats.org/drawingml/2006/chartDrawing">
    <cdr:from>
      <cdr:x>0.74536</cdr:x>
      <cdr:y>0.1978</cdr:y>
    </cdr:from>
    <cdr:to>
      <cdr:x>0.96064</cdr:x>
      <cdr:y>0.26922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2092837" y="622375"/>
          <a:ext cx="604466" cy="2247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900" b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forecast</a:t>
          </a:r>
          <a:endParaRPr lang="en-US" sz="9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0.82005</cdr:x>
      <cdr:y>0.03075</cdr:y>
    </cdr:from>
    <cdr:to>
      <cdr:x>0.94871</cdr:x>
      <cdr:y>0.1216</cdr:y>
    </cdr:to>
    <cdr:pic>
      <cdr:nvPicPr>
        <cdr:cNvPr id="4" name="Picture 3">
          <a:extLst xmlns:a="http://schemas.openxmlformats.org/drawingml/2006/main">
            <a:ext uri="{FF2B5EF4-FFF2-40B4-BE49-F238E27FC236}">
              <a16:creationId xmlns:a16="http://schemas.microsoft.com/office/drawing/2014/main" id="{54B5F326-B2E3-CF62-9F92-71910B207919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2302554" y="96753"/>
          <a:ext cx="361241" cy="285852"/>
        </a:xfrm>
        <a:prstGeom xmlns:a="http://schemas.openxmlformats.org/drawingml/2006/main" prst="rect">
          <a:avLst/>
        </a:prstGeom>
      </cdr:spPr>
    </cdr:pic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0.11324</cdr:x>
      <cdr:y>0.53846</cdr:y>
    </cdr:from>
    <cdr:to>
      <cdr:x>0.87456</cdr:x>
      <cdr:y>0.82249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619124" y="1733550"/>
          <a:ext cx="4162425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</c:userShapes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43519</xdr:colOff>
      <xdr:row>3</xdr:row>
      <xdr:rowOff>73333</xdr:rowOff>
    </xdr:from>
    <xdr:to>
      <xdr:col>10</xdr:col>
      <xdr:colOff>406745</xdr:colOff>
      <xdr:row>23</xdr:row>
      <xdr:rowOff>35491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BD7026BA-EB58-4D27-805D-528B33B7E5E4}"/>
            </a:ext>
          </a:extLst>
        </xdr:cNvPr>
        <xdr:cNvGrpSpPr/>
      </xdr:nvGrpSpPr>
      <xdr:grpSpPr>
        <a:xfrm>
          <a:off x="653119" y="597208"/>
          <a:ext cx="5773426" cy="3200658"/>
          <a:chOff x="571499" y="590550"/>
          <a:chExt cx="5646418" cy="3200400"/>
        </a:xfrm>
      </xdr:grpSpPr>
      <xdr:graphicFrame macro="">
        <xdr:nvGraphicFramePr>
          <xdr:cNvPr id="3" name="Chart 2">
            <a:extLst>
              <a:ext uri="{FF2B5EF4-FFF2-40B4-BE49-F238E27FC236}">
                <a16:creationId xmlns:a16="http://schemas.microsoft.com/office/drawing/2014/main" id="{71904DD0-DF95-0FFE-961B-F64926217C57}"/>
              </a:ext>
            </a:extLst>
          </xdr:cNvPr>
          <xdr:cNvGraphicFramePr>
            <a:graphicFrameLocks/>
          </xdr:cNvGraphicFramePr>
        </xdr:nvGraphicFramePr>
        <xdr:xfrm>
          <a:off x="3330963" y="590550"/>
          <a:ext cx="2886954" cy="32004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graphicFrame macro="">
        <xdr:nvGraphicFramePr>
          <xdr:cNvPr id="4" name="Chart 3">
            <a:extLst>
              <a:ext uri="{FF2B5EF4-FFF2-40B4-BE49-F238E27FC236}">
                <a16:creationId xmlns:a16="http://schemas.microsoft.com/office/drawing/2014/main" id="{BCEBD12E-8339-DA48-3FF9-C2FC259434FE}"/>
              </a:ext>
            </a:extLst>
          </xdr:cNvPr>
          <xdr:cNvGraphicFramePr>
            <a:graphicFrameLocks/>
          </xdr:cNvGraphicFramePr>
        </xdr:nvGraphicFramePr>
        <xdr:xfrm>
          <a:off x="571499" y="590550"/>
          <a:ext cx="2814629" cy="32004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pic>
        <xdr:nvPicPr>
          <xdr:cNvPr id="6" name="Picture 1">
            <a:extLst>
              <a:ext uri="{FF2B5EF4-FFF2-40B4-BE49-F238E27FC236}">
                <a16:creationId xmlns:a16="http://schemas.microsoft.com/office/drawing/2014/main" id="{797684DD-252F-5E8C-63CF-D2F5A33CD11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677592" y="3486151"/>
            <a:ext cx="360837" cy="290755"/>
          </a:xfrm>
          <a:prstGeom prst="rect">
            <a:avLst/>
          </a:prstGeom>
          <a:ln>
            <a:noFill/>
          </a:ln>
        </xdr:spPr>
      </xdr:pic>
      <xdr:sp macro="" textlink="">
        <xdr:nvSpPr>
          <xdr:cNvPr id="7" name="TextBox 3">
            <a:extLst>
              <a:ext uri="{FF2B5EF4-FFF2-40B4-BE49-F238E27FC236}">
                <a16:creationId xmlns:a16="http://schemas.microsoft.com/office/drawing/2014/main" id="{966E4F55-58FE-7F54-31DE-5CC9E236E23C}"/>
              </a:ext>
            </a:extLst>
          </xdr:cNvPr>
          <xdr:cNvSpPr txBox="1"/>
        </xdr:nvSpPr>
        <xdr:spPr>
          <a:xfrm>
            <a:off x="2899440" y="1013295"/>
            <a:ext cx="615405" cy="2436088"/>
          </a:xfrm>
          <a:prstGeom prst="rect">
            <a:avLst/>
          </a:prstGeom>
          <a:noFill/>
          <a:ln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900" b="1">
                <a:solidFill>
                  <a:schemeClr val="accent2">
                    <a:lumMod val="75000"/>
                  </a:schemeClr>
                </a:solidFill>
                <a:latin typeface="Arial" panose="020B0604020202020204" pitchFamily="34" charset="0"/>
                <a:cs typeface="Arial" panose="020B0604020202020204" pitchFamily="34" charset="0"/>
              </a:rPr>
              <a:t>natural </a:t>
            </a:r>
          </a:p>
          <a:p>
            <a:r>
              <a:rPr lang="en-US" sz="900" b="1">
                <a:solidFill>
                  <a:schemeClr val="accent2">
                    <a:lumMod val="75000"/>
                  </a:schemeClr>
                </a:solidFill>
                <a:latin typeface="Arial" panose="020B0604020202020204" pitchFamily="34" charset="0"/>
                <a:cs typeface="Arial" panose="020B0604020202020204" pitchFamily="34" charset="0"/>
              </a:rPr>
              <a:t>gas</a:t>
            </a: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lang="en-US" sz="900" b="1">
              <a:solidFill>
                <a:schemeClr val="accent2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endParaRP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lang="en-US" sz="900" b="1">
              <a:solidFill>
                <a:schemeClr val="accent2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endParaRP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lang="en-US" sz="900" b="1">
              <a:solidFill>
                <a:schemeClr val="accent2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endParaRP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lang="en-US" sz="900" b="1">
              <a:solidFill>
                <a:schemeClr val="accent2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endParaRP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lang="en-US" sz="900" b="1">
              <a:solidFill>
                <a:schemeClr val="accent2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endParaRP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lang="en-US" sz="900" b="1">
              <a:solidFill>
                <a:schemeClr val="accent2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endParaRP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lang="en-US" sz="900" b="1">
              <a:solidFill>
                <a:schemeClr val="accent2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endParaRP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sz="900" b="1">
                <a:solidFill>
                  <a:schemeClr val="accent2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coal</a:t>
            </a:r>
            <a:endParaRPr kumimoji="0" lang="en-US" sz="900" b="1" i="0" u="none" strike="noStrike" kern="0" cap="none" spc="0" normalizeH="0" baseline="0" noProof="0">
              <a:ln>
                <a:noFill/>
              </a:ln>
              <a:solidFill>
                <a:srgbClr val="A33340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endParaRP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en-US" sz="900" b="1" i="0" u="none" strike="noStrike" kern="0" cap="none" spc="0" normalizeH="0" baseline="0" noProof="0">
                <a:ln>
                  <a:noFill/>
                </a:ln>
                <a:solidFill>
                  <a:schemeClr val="accent3">
                    <a:lumMod val="75000"/>
                  </a:schemeClr>
                </a:solidFill>
                <a:effectLst/>
                <a:uLnTx/>
                <a:uFillTx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wind</a:t>
            </a:r>
            <a:r>
              <a:rPr kumimoji="0" lang="en-US" sz="900" b="1" i="0" u="none" strike="noStrike" kern="0" cap="none" spc="0" normalizeH="0" baseline="0" noProof="0">
                <a:ln>
                  <a:noFill/>
                </a:ln>
                <a:solidFill>
                  <a:srgbClr val="5D9732">
                    <a:lumMod val="75000"/>
                  </a:srgbClr>
                </a:solidFill>
                <a:effectLst/>
                <a:uLnTx/>
                <a:uFillTx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 </a:t>
            </a: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+mn-lt"/>
              <a:ea typeface="+mn-ea"/>
              <a:cs typeface="+mn-cs"/>
            </a:endParaRP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en-US" sz="900" b="1" i="0" u="none" strike="noStrike" kern="0" cap="none" spc="0" normalizeH="0" baseline="0" noProof="0">
                <a:ln>
                  <a:noFill/>
                </a:ln>
                <a:solidFill>
                  <a:schemeClr val="accent3"/>
                </a:solidFill>
                <a:effectLst/>
                <a:uLnTx/>
                <a:uFillTx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solar</a:t>
            </a: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en-US" sz="900" b="1" i="0" u="none" strike="noStrike" kern="0" cap="none" spc="0" normalizeH="0" baseline="0" noProof="0">
                <a:ln>
                  <a:noFill/>
                </a:ln>
                <a:solidFill>
                  <a:schemeClr val="accent1">
                    <a:lumMod val="75000"/>
                  </a:schemeClr>
                </a:solidFill>
                <a:effectLst/>
                <a:uLnTx/>
                <a:uFillTx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hydro-</a:t>
            </a: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en-US" sz="900" b="1" i="0" u="none" strike="noStrike" kern="0" cap="none" spc="0" normalizeH="0" baseline="0" noProof="0">
                <a:ln>
                  <a:noFill/>
                </a:ln>
                <a:solidFill>
                  <a:schemeClr val="accent1">
                    <a:lumMod val="75000"/>
                  </a:schemeClr>
                </a:solidFill>
                <a:effectLst/>
                <a:uLnTx/>
                <a:uFillTx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power</a:t>
            </a: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en-US" sz="900" b="1" i="0" u="none" strike="noStrike" kern="0" cap="none" spc="0" normalizeH="0" baseline="0" noProof="0">
                <a:ln>
                  <a:noFill/>
                </a:ln>
                <a:solidFill>
                  <a:schemeClr val="accent5"/>
                </a:solidFill>
                <a:effectLst/>
                <a:uLnTx/>
                <a:uFillTx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nuclear</a:t>
            </a: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en-US" sz="900" b="1" i="0" u="none" strike="noStrike" kern="0" cap="none" spc="0" normalizeH="0" baseline="0" noProof="0">
                <a:ln>
                  <a:noFill/>
                </a:ln>
                <a:solidFill>
                  <a:srgbClr val="002060"/>
                </a:solidFill>
                <a:effectLst/>
                <a:uLnTx/>
                <a:uFillTx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other </a:t>
            </a: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en-US" sz="900" b="1" i="0" u="none" strike="noStrike" kern="0" cap="none" spc="0" normalizeH="0" baseline="0" noProof="0">
                <a:ln>
                  <a:noFill/>
                </a:ln>
                <a:solidFill>
                  <a:srgbClr val="002060"/>
                </a:solidFill>
                <a:effectLst/>
                <a:uLnTx/>
                <a:uFillTx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sources</a:t>
            </a: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chemeClr val="tx1"/>
              </a:solidFill>
              <a:effectLst/>
              <a:uLnTx/>
              <a:uFillTx/>
              <a:latin typeface="+mn-lt"/>
              <a:ea typeface="+mn-ea"/>
              <a:cs typeface="+mn-cs"/>
            </a:endParaRP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900" b="1" i="0" u="none" strike="noStrike" kern="0" cap="none" spc="0" normalizeH="0" baseline="0" noProof="0">
              <a:ln>
                <a:noFill/>
              </a:ln>
              <a:solidFill>
                <a:srgbClr val="5D9732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endParaRPr>
          </a:p>
          <a:p>
            <a:endParaRPr lang="en-US" sz="900"/>
          </a:p>
        </xdr:txBody>
      </xdr:sp>
    </xdr:grpSp>
    <xdr:clientData/>
  </xdr:twoCellAnchor>
  <xdr:twoCellAnchor>
    <xdr:from>
      <xdr:col>0</xdr:col>
      <xdr:colOff>602319</xdr:colOff>
      <xdr:row>21</xdr:row>
      <xdr:rowOff>143183</xdr:rowOff>
    </xdr:from>
    <xdr:to>
      <xdr:col>9</xdr:col>
      <xdr:colOff>576085</xdr:colOff>
      <xdr:row>22</xdr:row>
      <xdr:rowOff>152089</xdr:rowOff>
    </xdr:to>
    <xdr:sp macro="" textlink="$A$40">
      <xdr:nvSpPr>
        <xdr:cNvPr id="8" name="TextBox 1">
          <a:extLst>
            <a:ext uri="{FF2B5EF4-FFF2-40B4-BE49-F238E27FC236}">
              <a16:creationId xmlns:a16="http://schemas.microsoft.com/office/drawing/2014/main" id="{1D822A24-9390-4DD7-B053-7208FAF78C6B}"/>
            </a:ext>
          </a:extLst>
        </xdr:cNvPr>
        <xdr:cNvSpPr txBox="1"/>
      </xdr:nvSpPr>
      <xdr:spPr>
        <a:xfrm>
          <a:off x="602319" y="3527733"/>
          <a:ext cx="5460166" cy="16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fld id="{A26E08BF-70F0-4285-866E-A79CD6BACA62}" type="TxLink">
            <a:rPr lang="en-US" sz="900" b="0" i="0" u="none" strike="noStrike">
              <a:solidFill>
                <a:srgbClr val="000000"/>
              </a:solidFill>
              <a:latin typeface="Arial"/>
              <a:cs typeface="Arial"/>
            </a:rPr>
            <a:pPr/>
            <a:t>Data source: U.S. Energy Information Administration, Short-Term Energy Outlook, May 2024</a:t>
          </a:fld>
          <a:endParaRPr lang="en-US" sz="1100"/>
        </a:p>
      </xdr:txBody>
    </xdr:sp>
    <xdr:clientData/>
  </xdr:twoCellAnchor>
</xdr:wsDr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0.68513</cdr:x>
      <cdr:y>0.06338</cdr:y>
    </cdr:from>
    <cdr:to>
      <cdr:x>0.9009</cdr:x>
      <cdr:y>0.14374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049117" y="199638"/>
          <a:ext cx="645336" cy="25312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10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forecast</a:t>
          </a:r>
          <a:endParaRPr lang="en-US" sz="9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0.03268</cdr:x>
      <cdr:y>0.0119</cdr:y>
    </cdr:from>
    <cdr:to>
      <cdr:x>0.43137</cdr:x>
      <cdr:y>0.31548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95251" y="38100"/>
          <a:ext cx="1162050" cy="9715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0.03268</cdr:x>
      <cdr:y>0.0119</cdr:y>
    </cdr:from>
    <cdr:to>
      <cdr:x>0.43137</cdr:x>
      <cdr:y>0.31548</cdr:y>
    </cdr:to>
    <cdr:sp macro="" textlink="">
      <cdr:nvSpPr>
        <cdr:cNvPr id="8" name="TextBox 2">
          <a:extLst xmlns:a="http://schemas.openxmlformats.org/drawingml/2006/main">
            <a:ext uri="{FF2B5EF4-FFF2-40B4-BE49-F238E27FC236}">
              <a16:creationId xmlns:a16="http://schemas.microsoft.com/office/drawing/2014/main" id="{14C0B9CE-ADD5-5B7C-479D-9E88A1B481F6}"/>
            </a:ext>
          </a:extLst>
        </cdr:cNvPr>
        <cdr:cNvSpPr txBox="1"/>
      </cdr:nvSpPr>
      <cdr:spPr>
        <a:xfrm xmlns:a="http://schemas.openxmlformats.org/drawingml/2006/main">
          <a:off x="95251" y="38100"/>
          <a:ext cx="1162050" cy="9715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</cdr:x>
      <cdr:y>0.00806</cdr:y>
    </cdr:from>
    <cdr:to>
      <cdr:x>0.66667</cdr:x>
      <cdr:y>0.1395</cdr:y>
    </cdr:to>
    <cdr:sp macro="" textlink="">
      <cdr:nvSpPr>
        <cdr:cNvPr id="9" name="TextBox 4">
          <a:extLst xmlns:a="http://schemas.openxmlformats.org/drawingml/2006/main">
            <a:ext uri="{FF2B5EF4-FFF2-40B4-BE49-F238E27FC236}">
              <a16:creationId xmlns:a16="http://schemas.microsoft.com/office/drawing/2014/main" id="{90E2DD31-2B61-35CF-6792-31CC19885635}"/>
            </a:ext>
          </a:extLst>
        </cdr:cNvPr>
        <cdr:cNvSpPr txBox="1"/>
      </cdr:nvSpPr>
      <cdr:spPr>
        <a:xfrm xmlns:a="http://schemas.openxmlformats.org/drawingml/2006/main">
          <a:off x="0" y="25400"/>
          <a:ext cx="1993911" cy="41401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0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U.S. electricity generation by source</a:t>
          </a:r>
          <a:endParaRPr lang="en-US" sz="1000" b="0" i="0" baseline="0"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 xmlns:a="http://schemas.openxmlformats.org/drawingml/2006/main">
          <a:pPr marL="0" marR="0" lvl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0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trillion kilowatthours</a:t>
          </a:r>
          <a:endParaRPr lang="en-US" sz="10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0.03268</cdr:x>
      <cdr:y>0.0119</cdr:y>
    </cdr:from>
    <cdr:to>
      <cdr:x>0.43137</cdr:x>
      <cdr:y>0.31548</cdr:y>
    </cdr:to>
    <cdr:sp macro="" textlink="">
      <cdr:nvSpPr>
        <cdr:cNvPr id="12" name="TextBox 2">
          <a:extLst xmlns:a="http://schemas.openxmlformats.org/drawingml/2006/main">
            <a:ext uri="{FF2B5EF4-FFF2-40B4-BE49-F238E27FC236}">
              <a16:creationId xmlns:a16="http://schemas.microsoft.com/office/drawing/2014/main" id="{DF44A37F-FC34-5312-977C-664DE08B5FA9}"/>
            </a:ext>
          </a:extLst>
        </cdr:cNvPr>
        <cdr:cNvSpPr txBox="1"/>
      </cdr:nvSpPr>
      <cdr:spPr>
        <a:xfrm xmlns:a="http://schemas.openxmlformats.org/drawingml/2006/main">
          <a:off x="95251" y="38100"/>
          <a:ext cx="1162050" cy="9715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0.00988</cdr:y>
    </cdr:from>
    <cdr:to>
      <cdr:x>1</cdr:x>
      <cdr:y>0.14381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0" y="31136"/>
          <a:ext cx="2932797" cy="4218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1000" b="1">
              <a:latin typeface="Arial" panose="020B0604020202020204" pitchFamily="34" charset="0"/>
              <a:cs typeface="Arial" panose="020B0604020202020204" pitchFamily="34" charset="0"/>
            </a:rPr>
            <a:t>U.S. electric power sector generating capacity</a:t>
          </a:r>
        </a:p>
        <a:p xmlns:a="http://schemas.openxmlformats.org/drawingml/2006/main">
          <a:r>
            <a:rPr lang="en-US" sz="10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gigawatts at end of period</a:t>
          </a:r>
          <a:endParaRPr lang="en-US" sz="1100"/>
        </a:p>
      </cdr:txBody>
    </cdr:sp>
  </cdr:relSizeAnchor>
  <cdr:relSizeAnchor xmlns:cdr="http://schemas.openxmlformats.org/drawingml/2006/chartDrawing">
    <cdr:from>
      <cdr:x>0.61688</cdr:x>
      <cdr:y>0.05417</cdr:y>
    </cdr:from>
    <cdr:to>
      <cdr:x>0.81812</cdr:x>
      <cdr:y>0.15238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798763" y="170617"/>
          <a:ext cx="586800" cy="30934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1000">
              <a:latin typeface="Arial" panose="020B0604020202020204" pitchFamily="34" charset="0"/>
              <a:cs typeface="Arial" panose="020B0604020202020204" pitchFamily="34" charset="0"/>
            </a:rPr>
            <a:t>forecast</a:t>
          </a:r>
        </a:p>
      </cdr:txBody>
    </cdr:sp>
  </cdr:relSizeAnchor>
</c:userShapes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561756</xdr:colOff>
      <xdr:row>3</xdr:row>
      <xdr:rowOff>101630</xdr:rowOff>
    </xdr:from>
    <xdr:to>
      <xdr:col>9</xdr:col>
      <xdr:colOff>57399</xdr:colOff>
      <xdr:row>20</xdr:row>
      <xdr:rowOff>47155</xdr:rowOff>
    </xdr:to>
    <xdr:grpSp>
      <xdr:nvGrpSpPr>
        <xdr:cNvPr id="5" name="Group 1">
          <a:extLst>
            <a:ext uri="{FF2B5EF4-FFF2-40B4-BE49-F238E27FC236}">
              <a16:creationId xmlns:a16="http://schemas.microsoft.com/office/drawing/2014/main" id="{00000000-0008-0000-2000-000005000000}"/>
            </a:ext>
          </a:extLst>
        </xdr:cNvPr>
        <xdr:cNvGrpSpPr/>
      </xdr:nvGrpSpPr>
      <xdr:grpSpPr>
        <a:xfrm>
          <a:off x="561756" y="695662"/>
          <a:ext cx="5558869" cy="3253670"/>
          <a:chOff x="561756" y="682655"/>
          <a:chExt cx="5477343" cy="3184025"/>
        </a:xfrm>
      </xdr:grpSpPr>
      <xdr:graphicFrame macro="">
        <xdr:nvGraphicFramePr>
          <xdr:cNvPr id="4" name="Chart 2">
            <a:extLst>
              <a:ext uri="{FF2B5EF4-FFF2-40B4-BE49-F238E27FC236}">
                <a16:creationId xmlns:a16="http://schemas.microsoft.com/office/drawing/2014/main" id="{00000000-0008-0000-2000-000004000000}"/>
              </a:ext>
            </a:extLst>
          </xdr:cNvPr>
          <xdr:cNvGraphicFramePr>
            <a:graphicFrameLocks/>
          </xdr:cNvGraphicFramePr>
        </xdr:nvGraphicFramePr>
        <xdr:xfrm>
          <a:off x="3290885" y="682656"/>
          <a:ext cx="2748214" cy="3184024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graphicFrame macro="">
        <xdr:nvGraphicFramePr>
          <xdr:cNvPr id="3" name="Chart 1">
            <a:extLst>
              <a:ext uri="{FF2B5EF4-FFF2-40B4-BE49-F238E27FC236}">
                <a16:creationId xmlns:a16="http://schemas.microsoft.com/office/drawing/2014/main" id="{00000000-0008-0000-2000-000003000000}"/>
              </a:ext>
            </a:extLst>
          </xdr:cNvPr>
          <xdr:cNvGraphicFramePr>
            <a:graphicFrameLocks/>
          </xdr:cNvGraphicFramePr>
        </xdr:nvGraphicFramePr>
        <xdr:xfrm>
          <a:off x="561756" y="682655"/>
          <a:ext cx="2748214" cy="3184024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pic>
        <xdr:nvPicPr>
          <xdr:cNvPr id="2" name="Picture 1">
            <a:extLst>
              <a:ext uri="{FF2B5EF4-FFF2-40B4-BE49-F238E27FC236}">
                <a16:creationId xmlns:a16="http://schemas.microsoft.com/office/drawing/2014/main" id="{00000000-0008-0000-2000-000002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670828" y="3562351"/>
            <a:ext cx="336267" cy="290755"/>
          </a:xfrm>
          <a:prstGeom prst="rect">
            <a:avLst/>
          </a:prstGeom>
        </xdr:spPr>
      </xdr:pic>
      <xdr:sp macro="" textlink="$A$31">
        <xdr:nvSpPr>
          <xdr:cNvPr id="7" name="TextBox 1">
            <a:extLst>
              <a:ext uri="{FF2B5EF4-FFF2-40B4-BE49-F238E27FC236}">
                <a16:creationId xmlns:a16="http://schemas.microsoft.com/office/drawing/2014/main" id="{00000000-0008-0000-2000-000007000000}"/>
              </a:ext>
            </a:extLst>
          </xdr:cNvPr>
          <xdr:cNvSpPr txBox="1"/>
        </xdr:nvSpPr>
        <xdr:spPr>
          <a:xfrm>
            <a:off x="571749" y="3638550"/>
            <a:ext cx="5172339" cy="17354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fld id="{5ADE00CA-5CF2-4AE5-AAB3-650035E26A23}" type="TxLink">
              <a:rPr lang="en-US" sz="900" b="0" i="0" u="none" strike="noStrike">
                <a:solidFill>
                  <a:srgbClr val="000000"/>
                </a:solidFill>
                <a:latin typeface="Arial"/>
                <a:cs typeface="Arial"/>
              </a:rPr>
              <a:pPr/>
              <a:t>Data source: U.S. Energy Information Administration, Short-Term Energy Outlook, May 2024</a:t>
            </a:fld>
            <a:endParaRPr lang="en-US" sz="1100"/>
          </a:p>
        </xdr:txBody>
      </xdr:sp>
    </xdr:grpSp>
    <xdr:clientData/>
  </xdr:two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0.11028</cdr:x>
      <cdr:y>0.34483</cdr:y>
    </cdr:from>
    <cdr:to>
      <cdr:x>0.71759</cdr:x>
      <cdr:y>0.8652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302521" y="1047750"/>
          <a:ext cx="1665973" cy="1581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9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non-OECD</a:t>
          </a:r>
        </a:p>
        <a:p xmlns:a="http://schemas.openxmlformats.org/drawingml/2006/main">
          <a:endParaRPr lang="en-US" sz="900"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en-US" sz="900"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en-US" sz="900"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en-US" sz="900"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en-US" sz="900"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en-US" sz="900"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r>
            <a:rPr lang="en-US" sz="9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Organization for </a:t>
          </a:r>
        </a:p>
        <a:p xmlns:a="http://schemas.openxmlformats.org/drawingml/2006/main">
          <a:r>
            <a:rPr lang="en-US" sz="9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Economic</a:t>
          </a:r>
          <a:r>
            <a:rPr lang="en-US" sz="9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 Cooperation</a:t>
          </a:r>
        </a:p>
        <a:p xmlns:a="http://schemas.openxmlformats.org/drawingml/2006/main">
          <a:r>
            <a:rPr lang="en-US" sz="9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and Development (OECD</a:t>
          </a:r>
          <a:r>
            <a:rPr lang="en-US" sz="1000" b="1">
              <a:solidFill>
                <a:schemeClr val="bg1"/>
              </a:solidFill>
            </a:rPr>
            <a:t>)</a:t>
          </a:r>
        </a:p>
      </cdr:txBody>
    </cdr:sp>
  </cdr:relSizeAnchor>
</c:userShapes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0.00516</cdr:x>
      <cdr:y>0</cdr:y>
    </cdr:from>
    <cdr:to>
      <cdr:x>1</cdr:x>
      <cdr:y>0.15195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4537" y="0"/>
          <a:ext cx="2800349" cy="4412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rtl="0"/>
          <a:r>
            <a:rPr lang="en-US" sz="10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Components of annual change</a:t>
          </a:r>
        </a:p>
        <a:p xmlns:a="http://schemas.openxmlformats.org/drawingml/2006/main">
          <a:pPr rtl="0"/>
          <a:r>
            <a:rPr lang="en-US" sz="10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billion kilowatthours</a:t>
          </a:r>
        </a:p>
      </cdr:txBody>
    </cdr:sp>
  </cdr:relSizeAnchor>
  <cdr:relSizeAnchor xmlns:cdr="http://schemas.openxmlformats.org/drawingml/2006/chartDrawing">
    <cdr:from>
      <cdr:x>0.56522</cdr:x>
      <cdr:y>0.5553</cdr:y>
    </cdr:from>
    <cdr:to>
      <cdr:x>1</cdr:x>
      <cdr:y>0.82779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1639786" y="1708145"/>
          <a:ext cx="1261359" cy="8381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lIns="9144" tIns="9144" rIns="9144" bIns="9144" rtlCol="0"/>
        <a:lstStyle xmlns:a="http://schemas.openxmlformats.org/drawingml/2006/main"/>
        <a:p xmlns:a="http://schemas.openxmlformats.org/drawingml/2006/main"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900" b="1" baseline="0">
              <a:solidFill>
                <a:schemeClr val="accent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residential sales</a:t>
          </a:r>
        </a:p>
        <a:p xmlns:a="http://schemas.openxmlformats.org/drawingml/2006/main"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900" b="1" baseline="0">
              <a:solidFill>
                <a:schemeClr val="accent3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industrial sales</a:t>
          </a:r>
          <a:endParaRPr lang="en-US" sz="900">
            <a:solidFill>
              <a:schemeClr val="accent3"/>
            </a:solidFill>
            <a:effectLst/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900" b="1">
              <a:solidFill>
                <a:schemeClr val="accent4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commercial and</a:t>
          </a:r>
        </a:p>
        <a:p xmlns:a="http://schemas.openxmlformats.org/drawingml/2006/main"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900" b="1">
              <a:solidFill>
                <a:schemeClr val="accent4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transportation sales</a:t>
          </a:r>
          <a:endParaRPr lang="en-US" sz="900">
            <a:solidFill>
              <a:schemeClr val="accent4"/>
            </a:solidFill>
            <a:effectLst/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r>
            <a:rPr lang="en-US" sz="900" b="1" baseline="0">
              <a:solidFill>
                <a:schemeClr val="accent5"/>
              </a:solidFill>
              <a:latin typeface="Arial" panose="020B0604020202020204" pitchFamily="34" charset="0"/>
              <a:cs typeface="Arial" panose="020B0604020202020204" pitchFamily="34" charset="0"/>
            </a:rPr>
            <a:t>direct use</a:t>
          </a:r>
        </a:p>
        <a:p xmlns:a="http://schemas.openxmlformats.org/drawingml/2006/main"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900" b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net change</a:t>
          </a:r>
          <a:endParaRPr lang="en-US" sz="900">
            <a:solidFill>
              <a:schemeClr val="tx1"/>
            </a:solidFill>
            <a:effectLst/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en-US" sz="900" b="1" baseline="0">
            <a:solidFill>
              <a:schemeClr val="accent5"/>
            </a:solidFill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en-US" sz="1000" b="1" baseline="0">
            <a:solidFill>
              <a:schemeClr val="accent5"/>
            </a:solidFill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0.68512</cdr:x>
      <cdr:y>0.13556</cdr:y>
    </cdr:from>
    <cdr:to>
      <cdr:x>0.90658</cdr:x>
      <cdr:y>0.21099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1885982" y="393669"/>
          <a:ext cx="609601" cy="2190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1000" b="0">
              <a:latin typeface="Arial" panose="020B0604020202020204" pitchFamily="34" charset="0"/>
              <a:cs typeface="Arial" panose="020B0604020202020204" pitchFamily="34" charset="0"/>
            </a:rPr>
            <a:t>forecast</a:t>
          </a:r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0.01215</cdr:x>
      <cdr:y>0</cdr:y>
    </cdr:from>
    <cdr:to>
      <cdr:x>0.95139</cdr:x>
      <cdr:y>0.14583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33446" y="0"/>
          <a:ext cx="2585500" cy="42224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rtl="0"/>
          <a:r>
            <a:rPr lang="en-US" sz="10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U.S. electricity consumption</a:t>
          </a:r>
          <a:endParaRPr lang="en-US" sz="1000" b="1">
            <a:effectLst/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pPr rtl="0"/>
          <a:r>
            <a:rPr lang="en-US" sz="10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billion </a:t>
          </a:r>
          <a:r>
            <a:rPr lang="en-US" sz="1000" b="0" i="0" baseline="0">
              <a:effectLst/>
              <a:latin typeface="Arial" panose="020B0604020202020204" pitchFamily="34" charset="0"/>
              <a:ea typeface="+mn-ea"/>
              <a:cs typeface="+mn-cs"/>
            </a:rPr>
            <a:t>kilowatthours</a:t>
          </a:r>
          <a:endParaRPr lang="en-US" sz="1000">
            <a:latin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0.00267</cdr:x>
      <cdr:y>0.72762</cdr:y>
    </cdr:from>
    <cdr:to>
      <cdr:x>0.0972</cdr:x>
      <cdr:y>0.86535</cdr:y>
    </cdr:to>
    <cdr:sp macro="" textlink="">
      <cdr:nvSpPr>
        <cdr:cNvPr id="3" name="TextBox 1"/>
        <cdr:cNvSpPr txBox="1"/>
      </cdr:nvSpPr>
      <cdr:spPr>
        <a:xfrm xmlns:a="http://schemas.openxmlformats.org/drawingml/2006/main">
          <a:off x="7620" y="2222500"/>
          <a:ext cx="269542" cy="420699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000">
              <a:latin typeface="Arial" panose="020B0604020202020204" pitchFamily="34" charset="0"/>
              <a:cs typeface="Arial" panose="020B0604020202020204" pitchFamily="34" charset="0"/>
            </a:rPr>
            <a:t>//</a:t>
          </a:r>
        </a:p>
        <a:p xmlns:a="http://schemas.openxmlformats.org/drawingml/2006/main">
          <a:r>
            <a:rPr lang="en-US" sz="1000">
              <a:latin typeface="Arial" panose="020B0604020202020204" pitchFamily="34" charset="0"/>
              <a:cs typeface="Arial" panose="020B0604020202020204" pitchFamily="34" charset="0"/>
            </a:rPr>
            <a:t>0</a:t>
          </a:r>
        </a:p>
      </cdr:txBody>
    </cdr:sp>
  </cdr:relSizeAnchor>
</c:userShapes>
</file>

<file path=xl/drawings/drawing8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609599</xdr:colOff>
      <xdr:row>3</xdr:row>
      <xdr:rowOff>104721</xdr:rowOff>
    </xdr:from>
    <xdr:to>
      <xdr:col>9</xdr:col>
      <xdr:colOff>200025</xdr:colOff>
      <xdr:row>20</xdr:row>
      <xdr:rowOff>53028</xdr:rowOff>
    </xdr:to>
    <xdr:grpSp>
      <xdr:nvGrpSpPr>
        <xdr:cNvPr id="8" name="Group 1">
          <a:extLst>
            <a:ext uri="{FF2B5EF4-FFF2-40B4-BE49-F238E27FC236}">
              <a16:creationId xmlns:a16="http://schemas.microsoft.com/office/drawing/2014/main" id="{00000000-0008-0000-2100-000008000000}"/>
            </a:ext>
          </a:extLst>
        </xdr:cNvPr>
        <xdr:cNvGrpSpPr/>
      </xdr:nvGrpSpPr>
      <xdr:grpSpPr>
        <a:xfrm>
          <a:off x="609599" y="685746"/>
          <a:ext cx="5591176" cy="3186807"/>
          <a:chOff x="628649" y="685746"/>
          <a:chExt cx="5448301" cy="3186333"/>
        </a:xfrm>
      </xdr:grpSpPr>
      <xdr:graphicFrame macro="">
        <xdr:nvGraphicFramePr>
          <xdr:cNvPr id="3" name="Chart 2">
            <a:extLst>
              <a:ext uri="{FF2B5EF4-FFF2-40B4-BE49-F238E27FC236}">
                <a16:creationId xmlns:a16="http://schemas.microsoft.com/office/drawing/2014/main" id="{00000000-0008-0000-2100-000003000000}"/>
              </a:ext>
            </a:extLst>
          </xdr:cNvPr>
          <xdr:cNvGraphicFramePr>
            <a:graphicFrameLocks/>
          </xdr:cNvGraphicFramePr>
        </xdr:nvGraphicFramePr>
        <xdr:xfrm>
          <a:off x="3352603" y="685800"/>
          <a:ext cx="2724347" cy="318627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graphicFrame macro="">
        <xdr:nvGraphicFramePr>
          <xdr:cNvPr id="4" name="Chart 1">
            <a:extLst>
              <a:ext uri="{FF2B5EF4-FFF2-40B4-BE49-F238E27FC236}">
                <a16:creationId xmlns:a16="http://schemas.microsoft.com/office/drawing/2014/main" id="{00000000-0008-0000-2100-000004000000}"/>
              </a:ext>
            </a:extLst>
          </xdr:cNvPr>
          <xdr:cNvGraphicFramePr>
            <a:graphicFrameLocks/>
          </xdr:cNvGraphicFramePr>
        </xdr:nvGraphicFramePr>
        <xdr:xfrm>
          <a:off x="637848" y="685746"/>
          <a:ext cx="2724347" cy="318627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$A$30">
        <xdr:nvSpPr>
          <xdr:cNvPr id="6" name="TextBox 2">
            <a:extLst>
              <a:ext uri="{FF2B5EF4-FFF2-40B4-BE49-F238E27FC236}">
                <a16:creationId xmlns:a16="http://schemas.microsoft.com/office/drawing/2014/main" id="{00000000-0008-0000-2100-000006000000}"/>
              </a:ext>
            </a:extLst>
          </xdr:cNvPr>
          <xdr:cNvSpPr txBox="1"/>
        </xdr:nvSpPr>
        <xdr:spPr>
          <a:xfrm>
            <a:off x="628649" y="3619065"/>
            <a:ext cx="5067965" cy="22108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lIns="45720" rIns="45720" rtlCol="0" anchor="t">
            <a:noAutofit/>
          </a:bodyPr>
          <a:lstStyle/>
          <a:p>
            <a:fld id="{7EF8E3B6-523F-4EE3-9E3C-B987A9D55CCB}" type="TxLink">
              <a:rPr lang="en-US" sz="900" b="0" i="0" u="none" strike="noStrike">
                <a:solidFill>
                  <a:srgbClr val="000000"/>
                </a:solidFill>
                <a:latin typeface="Arial"/>
                <a:cs typeface="Arial"/>
              </a:rPr>
              <a:pPr/>
              <a:t>Data source: U.S. Energy Information Administration, Short-Term Energy Outlook, May 2024</a:t>
            </a:fld>
            <a:endParaRPr lang="en-US" sz="1100"/>
          </a:p>
        </xdr:txBody>
      </xdr:sp>
      <xdr:pic>
        <xdr:nvPicPr>
          <xdr:cNvPr id="2" name="Picture 1">
            <a:extLst>
              <a:ext uri="{FF2B5EF4-FFF2-40B4-BE49-F238E27FC236}">
                <a16:creationId xmlns:a16="http://schemas.microsoft.com/office/drawing/2014/main" id="{00000000-0008-0000-2100-000002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708106" y="3571876"/>
            <a:ext cx="337912" cy="290755"/>
          </a:xfrm>
          <a:prstGeom prst="rect">
            <a:avLst/>
          </a:prstGeom>
        </xdr:spPr>
      </xdr:pic>
    </xdr:grpSp>
    <xdr:clientData/>
  </xdr:twoCellAnchor>
</xdr:wsDr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0.03958</cdr:x>
      <cdr:y>0</cdr:y>
    </cdr:from>
    <cdr:to>
      <cdr:x>1</cdr:x>
      <cdr:y>0.14947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07830" y="0"/>
          <a:ext cx="2616517" cy="4762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rtl="0"/>
          <a:r>
            <a:rPr lang="en-US" sz="10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Components of annual change</a:t>
          </a:r>
        </a:p>
        <a:p xmlns:a="http://schemas.openxmlformats.org/drawingml/2006/main">
          <a:pPr rtl="0"/>
          <a:r>
            <a:rPr lang="en-US" sz="10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million short tons </a:t>
          </a:r>
          <a:endParaRPr lang="en-US" sz="10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0.15254</cdr:x>
      <cdr:y>0.56615</cdr:y>
    </cdr:from>
    <cdr:to>
      <cdr:x>0.55406</cdr:x>
      <cdr:y>0.79096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439063" y="1743074"/>
          <a:ext cx="1155713" cy="69214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lIns="45720" rIns="45720" rtlCol="0"/>
        <a:lstStyle xmlns:a="http://schemas.openxmlformats.org/drawingml/2006/main"/>
        <a:p xmlns:a="http://schemas.openxmlformats.org/drawingml/2006/main"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900" b="1" baseline="0">
              <a:solidFill>
                <a:schemeClr val="accent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Western region</a:t>
          </a:r>
          <a:endParaRPr lang="en-US" sz="900">
            <a:solidFill>
              <a:schemeClr val="accent1"/>
            </a:solidFill>
            <a:effectLst/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r>
            <a:rPr lang="en-US" sz="900" b="1" baseline="0">
              <a:solidFill>
                <a:schemeClr val="accent3"/>
              </a:solidFill>
              <a:latin typeface="Arial" panose="020B0604020202020204" pitchFamily="34" charset="0"/>
              <a:cs typeface="Arial" panose="020B0604020202020204" pitchFamily="34" charset="0"/>
            </a:rPr>
            <a:t>Appalachian region</a:t>
          </a:r>
        </a:p>
        <a:p xmlns:a="http://schemas.openxmlformats.org/drawingml/2006/main"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900" b="1" baseline="0">
              <a:solidFill>
                <a:schemeClr val="accent4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Interior region</a:t>
          </a:r>
        </a:p>
        <a:p xmlns:a="http://schemas.openxmlformats.org/drawingml/2006/main"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900" b="1" baseline="0"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net change</a:t>
          </a:r>
          <a:endParaRPr lang="en-US" sz="900">
            <a:solidFill>
              <a:sysClr val="windowText" lastClr="000000"/>
            </a:solidFill>
            <a:effectLst/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1000" b="1" baseline="0">
            <a:solidFill>
              <a:schemeClr val="accent5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 xmlns:a="http://schemas.openxmlformats.org/drawingml/2006/main">
          <a:endParaRPr lang="en-US" sz="1000" b="1">
            <a:solidFill>
              <a:schemeClr val="accent4"/>
            </a:solidFill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0.60417</cdr:x>
      <cdr:y>0.11837</cdr:y>
    </cdr:from>
    <cdr:to>
      <cdr:x>0.93403</cdr:x>
      <cdr:y>0.22786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1657350" y="381000"/>
          <a:ext cx="904875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900" b="0">
              <a:latin typeface="Arial" panose="020B0604020202020204" pitchFamily="34" charset="0"/>
              <a:cs typeface="Arial" panose="020B0604020202020204" pitchFamily="34" charset="0"/>
            </a:rPr>
            <a:t>forecast</a:t>
          </a:r>
        </a:p>
      </cdr:txBody>
    </cdr: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0.01215</cdr:x>
      <cdr:y>0</cdr:y>
    </cdr:from>
    <cdr:to>
      <cdr:x>0.95139</cdr:x>
      <cdr:y>0.13393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33330" y="0"/>
          <a:ext cx="2576523" cy="4286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rtl="0"/>
          <a:r>
            <a:rPr lang="en-US" sz="10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U.S. coal production  </a:t>
          </a:r>
        </a:p>
        <a:p xmlns:a="http://schemas.openxmlformats.org/drawingml/2006/main">
          <a:pPr rtl="0"/>
          <a:r>
            <a:rPr lang="en-US" sz="10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million short tons </a:t>
          </a:r>
          <a:endParaRPr lang="en-US" sz="10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en-US" sz="1100"/>
        </a:p>
      </cdr:txBody>
    </cdr: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536308</xdr:colOff>
      <xdr:row>3</xdr:row>
      <xdr:rowOff>95195</xdr:rowOff>
    </xdr:from>
    <xdr:to>
      <xdr:col>9</xdr:col>
      <xdr:colOff>218944</xdr:colOff>
      <xdr:row>20</xdr:row>
      <xdr:rowOff>57150</xdr:rowOff>
    </xdr:to>
    <xdr:grpSp>
      <xdr:nvGrpSpPr>
        <xdr:cNvPr id="5" name="Group 1">
          <a:extLst>
            <a:ext uri="{FF2B5EF4-FFF2-40B4-BE49-F238E27FC236}">
              <a16:creationId xmlns:a16="http://schemas.microsoft.com/office/drawing/2014/main" id="{00000000-0008-0000-2200-000005000000}"/>
            </a:ext>
          </a:extLst>
        </xdr:cNvPr>
        <xdr:cNvGrpSpPr/>
      </xdr:nvGrpSpPr>
      <xdr:grpSpPr>
        <a:xfrm>
          <a:off x="536308" y="675988"/>
          <a:ext cx="5670609" cy="3220202"/>
          <a:chOff x="501674" y="676220"/>
          <a:chExt cx="5537043" cy="3200455"/>
        </a:xfrm>
      </xdr:grpSpPr>
      <xdr:graphicFrame macro="">
        <xdr:nvGraphicFramePr>
          <xdr:cNvPr id="3" name="Chart 2">
            <a:extLst>
              <a:ext uri="{FF2B5EF4-FFF2-40B4-BE49-F238E27FC236}">
                <a16:creationId xmlns:a16="http://schemas.microsoft.com/office/drawing/2014/main" id="{00000000-0008-0000-2200-000003000000}"/>
              </a:ext>
            </a:extLst>
          </xdr:cNvPr>
          <xdr:cNvGraphicFramePr>
            <a:graphicFrameLocks/>
          </xdr:cNvGraphicFramePr>
        </xdr:nvGraphicFramePr>
        <xdr:xfrm>
          <a:off x="3295517" y="676275"/>
          <a:ext cx="2743200" cy="32004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graphicFrame macro="">
        <xdr:nvGraphicFramePr>
          <xdr:cNvPr id="4" name="Chart 1">
            <a:extLst>
              <a:ext uri="{FF2B5EF4-FFF2-40B4-BE49-F238E27FC236}">
                <a16:creationId xmlns:a16="http://schemas.microsoft.com/office/drawing/2014/main" id="{00000000-0008-0000-2200-000004000000}"/>
              </a:ext>
            </a:extLst>
          </xdr:cNvPr>
          <xdr:cNvGraphicFramePr>
            <a:graphicFrameLocks/>
          </xdr:cNvGraphicFramePr>
        </xdr:nvGraphicFramePr>
        <xdr:xfrm>
          <a:off x="561974" y="676220"/>
          <a:ext cx="2743198" cy="32004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$B$30">
        <xdr:nvSpPr>
          <xdr:cNvPr id="6" name="TextBox 1">
            <a:extLst>
              <a:ext uri="{FF2B5EF4-FFF2-40B4-BE49-F238E27FC236}">
                <a16:creationId xmlns:a16="http://schemas.microsoft.com/office/drawing/2014/main" id="{00000000-0008-0000-2200-000006000000}"/>
              </a:ext>
            </a:extLst>
          </xdr:cNvPr>
          <xdr:cNvSpPr txBox="1"/>
        </xdr:nvSpPr>
        <xdr:spPr>
          <a:xfrm>
            <a:off x="501674" y="3649978"/>
            <a:ext cx="5153572" cy="195104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fld id="{1841C7F4-3BAC-400D-AFCA-3C11C35CF51F}" type="TxLink">
              <a:rPr lang="en-US" sz="900" b="0" i="0" u="none" strike="noStrike">
                <a:solidFill>
                  <a:srgbClr val="000000"/>
                </a:solidFill>
                <a:latin typeface="Arial"/>
                <a:cs typeface="Arial"/>
              </a:rPr>
              <a:pPr/>
              <a:t>Data source: U.S. Energy Information Administration, Short-Term Energy Outlook, May 2024</a:t>
            </a:fld>
            <a:endParaRPr lang="en-US" sz="1100"/>
          </a:p>
        </xdr:txBody>
      </xdr:sp>
      <xdr:pic>
        <xdr:nvPicPr>
          <xdr:cNvPr id="2" name="Picture 1">
            <a:extLst>
              <a:ext uri="{FF2B5EF4-FFF2-40B4-BE49-F238E27FC236}">
                <a16:creationId xmlns:a16="http://schemas.microsoft.com/office/drawing/2014/main" id="{00000000-0008-0000-2200-000002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670891" y="3571876"/>
            <a:ext cx="336142" cy="290755"/>
          </a:xfrm>
          <a:prstGeom prst="rect">
            <a:avLst/>
          </a:prstGeom>
        </xdr:spPr>
      </xdr:pic>
    </xdr:grpSp>
    <xdr:clientData/>
  </xdr:twoCellAnchor>
</xdr:wsDr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0.03958</cdr:x>
      <cdr:y>0</cdr:y>
    </cdr:from>
    <cdr:to>
      <cdr:x>1</cdr:x>
      <cdr:y>0.21307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08576" y="0"/>
          <a:ext cx="263462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rtl="0"/>
          <a:r>
            <a:rPr lang="en-US" sz="10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Components of annual change</a:t>
          </a:r>
        </a:p>
        <a:p xmlns:a="http://schemas.openxmlformats.org/drawingml/2006/main">
          <a:pPr rtl="0"/>
          <a:r>
            <a:rPr lang="en-US" sz="10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million short tons </a:t>
          </a:r>
          <a:endParaRPr lang="en-US" sz="10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0.17889</cdr:x>
      <cdr:y>0.16704</cdr:y>
    </cdr:from>
    <cdr:to>
      <cdr:x>0.53985</cdr:x>
      <cdr:y>0.39765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518938" y="517807"/>
          <a:ext cx="1047121" cy="71488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lIns="9144" tIns="9144" rIns="9144" bIns="9144" rtlCol="0"/>
        <a:lstStyle xmlns:a="http://schemas.openxmlformats.org/drawingml/2006/main"/>
        <a:p xmlns:a="http://schemas.openxmlformats.org/drawingml/2006/main"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900" b="1" baseline="0">
              <a:solidFill>
                <a:schemeClr val="accent5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coke plants</a:t>
          </a:r>
          <a:endParaRPr lang="en-US" sz="900">
            <a:solidFill>
              <a:schemeClr val="accent5"/>
            </a:solidFill>
            <a:effectLst/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900" b="1" baseline="0">
              <a:solidFill>
                <a:schemeClr val="accent4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electric power</a:t>
          </a:r>
          <a:endParaRPr lang="en-US" sz="900">
            <a:solidFill>
              <a:schemeClr val="accent4"/>
            </a:solidFill>
            <a:effectLst/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r>
            <a:rPr lang="en-US" sz="900" b="1" baseline="0">
              <a:solidFill>
                <a:schemeClr val="accent1">
                  <a:lumMod val="7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retail and  </a:t>
          </a:r>
        </a:p>
        <a:p xmlns:a="http://schemas.openxmlformats.org/drawingml/2006/main">
          <a:r>
            <a:rPr lang="en-US" sz="900" b="1" baseline="0">
              <a:solidFill>
                <a:schemeClr val="accent1">
                  <a:lumMod val="7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other industry</a:t>
          </a:r>
        </a:p>
        <a:p xmlns:a="http://schemas.openxmlformats.org/drawingml/2006/main"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900" b="1" baseline="0"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net change</a:t>
          </a:r>
          <a:endParaRPr lang="en-US" sz="900">
            <a:solidFill>
              <a:sysClr val="windowText" lastClr="000000"/>
            </a:solidFill>
            <a:effectLst/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900" b="1" baseline="0">
            <a:solidFill>
              <a:schemeClr val="accent5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 xmlns:a="http://schemas.openxmlformats.org/drawingml/2006/main">
          <a:endParaRPr lang="en-US" sz="1000" b="1">
            <a:solidFill>
              <a:schemeClr val="accent4"/>
            </a:solidFill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r>
            <a:rPr lang="en-US" sz="1100"/>
            <a:t> </a:t>
          </a:r>
        </a:p>
      </cdr:txBody>
    </cdr:sp>
  </cdr:relSizeAnchor>
  <cdr:relSizeAnchor xmlns:cdr="http://schemas.openxmlformats.org/drawingml/2006/chartDrawing">
    <cdr:from>
      <cdr:x>0.64611</cdr:x>
      <cdr:y>0.12526</cdr:y>
    </cdr:from>
    <cdr:to>
      <cdr:x>0.8828</cdr:x>
      <cdr:y>0.19097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1872067" y="387353"/>
          <a:ext cx="685800" cy="2032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900" b="0">
              <a:latin typeface="Arial" panose="020B0604020202020204" pitchFamily="34" charset="0"/>
              <a:cs typeface="Arial" panose="020B0604020202020204" pitchFamily="34" charset="0"/>
            </a:rPr>
            <a:t>forecast</a:t>
          </a:r>
        </a:p>
      </cdr:txBody>
    </cdr:sp>
  </cdr:relSizeAnchor>
</c:userShapes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0.01215</cdr:x>
      <cdr:y>3.12461E-7</cdr:y>
    </cdr:from>
    <cdr:to>
      <cdr:x>0.95139</cdr:x>
      <cdr:y>0.12799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34682" y="1"/>
          <a:ext cx="2681026" cy="40963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rtl="0"/>
          <a:r>
            <a:rPr lang="en-US" sz="10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U.S. coal consumption  </a:t>
          </a:r>
        </a:p>
        <a:p xmlns:a="http://schemas.openxmlformats.org/drawingml/2006/main">
          <a:pPr rtl="0"/>
          <a:r>
            <a:rPr lang="en-US" sz="10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million short tons </a:t>
          </a:r>
          <a:endParaRPr lang="en-US" sz="1100"/>
        </a:p>
      </cdr:txBody>
    </cdr:sp>
  </cdr:relSizeAnchor>
</c:userShapes>
</file>

<file path=xl/drawings/drawing8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600075</xdr:colOff>
      <xdr:row>3</xdr:row>
      <xdr:rowOff>76200</xdr:rowOff>
    </xdr:from>
    <xdr:to>
      <xdr:col>9</xdr:col>
      <xdr:colOff>581025</xdr:colOff>
      <xdr:row>23</xdr:row>
      <xdr:rowOff>57150</xdr:rowOff>
    </xdr:to>
    <xdr:graphicFrame macro="">
      <xdr:nvGraphicFramePr>
        <xdr:cNvPr id="5" name="Chart 1">
          <a:extLst>
            <a:ext uri="{FF2B5EF4-FFF2-40B4-BE49-F238E27FC236}">
              <a16:creationId xmlns:a16="http://schemas.microsoft.com/office/drawing/2014/main" id="{00000000-0008-0000-23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9.xml><?xml version="1.0" encoding="utf-8"?>
<c:userShapes xmlns:c="http://schemas.openxmlformats.org/drawingml/2006/chart">
  <cdr:relSizeAnchor xmlns:cdr="http://schemas.openxmlformats.org/drawingml/2006/chartDrawing">
    <cdr:from>
      <cdr:x>0.00523</cdr:x>
      <cdr:y>0.00888</cdr:y>
    </cdr:from>
    <cdr:to>
      <cdr:x>0.82056</cdr:x>
      <cdr:y>0.1568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28574" y="28575"/>
          <a:ext cx="4457701" cy="4762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rtl="0"/>
          <a:r>
            <a:rPr lang="en-US" sz="10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U.S. electric power coal inventories</a:t>
          </a:r>
          <a:endParaRPr lang="en-US" sz="10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pPr rtl="0"/>
          <a:r>
            <a:rPr lang="en-US" sz="10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million short tons</a:t>
          </a:r>
          <a:endParaRPr lang="en-US" sz="1000">
            <a:effectLst/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0.06504</cdr:x>
      <cdr:y>0.16684</cdr:y>
    </cdr:from>
    <cdr:to>
      <cdr:x>0.52323</cdr:x>
      <cdr:y>0.23193</cdr:y>
    </cdr:to>
    <cdr:sp macro="" textlink="'34'!$A$115">
      <cdr:nvSpPr>
        <cdr:cNvPr id="7" name="TextBox 6"/>
        <cdr:cNvSpPr txBox="1"/>
      </cdr:nvSpPr>
      <cdr:spPr>
        <a:xfrm xmlns:a="http://schemas.openxmlformats.org/drawingml/2006/main">
          <a:off x="355572" y="527583"/>
          <a:ext cx="2505085" cy="2058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fld id="{09447631-4411-402C-AAFB-6F4CEFF222CA}" type="TxLink">
            <a:rPr lang="en-US" sz="900" b="1" i="0" u="none" strike="noStrike">
              <a:solidFill>
                <a:srgbClr val="ADADAD"/>
              </a:solidFill>
              <a:latin typeface="Arial"/>
              <a:cs typeface="Arial"/>
            </a:rPr>
            <a:pPr/>
            <a:t>monthly range from Jan 2019 − Dec 2023</a:t>
          </a:fld>
          <a:endParaRPr lang="en-US" sz="1100" b="0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0.93043</cdr:x>
      <cdr:y>0.90533</cdr:y>
    </cdr:from>
    <cdr:to>
      <cdr:x>0.99645</cdr:x>
      <cdr:y>0.99564</cdr:y>
    </cdr:to>
    <cdr:pic>
      <cdr:nvPicPr>
        <cdr:cNvPr id="8" name="Picture 7">
          <a:extLst xmlns:a="http://schemas.openxmlformats.org/drawingml/2006/main">
            <a:ext uri="{FF2B5EF4-FFF2-40B4-BE49-F238E27FC236}">
              <a16:creationId xmlns:a16="http://schemas.microsoft.com/office/drawing/2014/main" id="{264E3D71-5BAB-A7B0-3E4E-CB0BEE1E7879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5087010" y="2862925"/>
          <a:ext cx="360906" cy="285587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0.00987</cdr:x>
      <cdr:y>0.91165</cdr:y>
    </cdr:from>
    <cdr:to>
      <cdr:x>0.9158</cdr:x>
      <cdr:y>0.99197</cdr:y>
    </cdr:to>
    <cdr:sp macro="" textlink="'34'!$A$113">
      <cdr:nvSpPr>
        <cdr:cNvPr id="3" name="TextBox 2"/>
        <cdr:cNvSpPr txBox="1"/>
      </cdr:nvSpPr>
      <cdr:spPr>
        <a:xfrm xmlns:a="http://schemas.openxmlformats.org/drawingml/2006/main">
          <a:off x="53976" y="2882900"/>
          <a:ext cx="4953024" cy="25400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lIns="9144" rIns="9144" bIns="9144" rtlCol="0"/>
        <a:lstStyle xmlns:a="http://schemas.openxmlformats.org/drawingml/2006/main"/>
        <a:p xmlns:a="http://schemas.openxmlformats.org/drawingml/2006/main">
          <a:fld id="{C786E94E-84F4-42BB-8DDC-67784566A70B}" type="TxLink">
            <a:rPr lang="en-US" sz="900" b="0" i="0" u="none" strike="noStrike">
              <a:solidFill>
                <a:srgbClr val="000000"/>
              </a:solidFill>
              <a:latin typeface="Arial"/>
              <a:cs typeface="Arial"/>
            </a:rPr>
            <a:pPr/>
            <a:t>Data source: U.S. Energy Information Administration, Short-Term Energy Outlook, May 2024</a:t>
          </a:fld>
          <a:endParaRPr lang="en-US" sz="1100"/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0.1126</cdr:x>
      <cdr:y>0.32337</cdr:y>
    </cdr:from>
    <cdr:to>
      <cdr:x>0.71991</cdr:x>
      <cdr:y>0.82132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308871" y="982548"/>
          <a:ext cx="1665973" cy="151300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="1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non-OPEC</a:t>
          </a:r>
          <a:endParaRPr lang="en-US" sz="900">
            <a:solidFill>
              <a:schemeClr val="bg1"/>
            </a:solidFill>
            <a:effectLst/>
          </a:endParaRPr>
        </a:p>
        <a:p xmlns:a="http://schemas.openxmlformats.org/drawingml/2006/main">
          <a:endParaRPr lang="en-US" sz="900" b="1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en-US" sz="900" b="1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en-US" sz="900" b="1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en-US" sz="900" b="1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en-US" sz="900" b="1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en-US" sz="900" b="1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r>
            <a:rPr lang="en-US" sz="9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Organization of the </a:t>
          </a:r>
        </a:p>
        <a:p xmlns:a="http://schemas.openxmlformats.org/drawingml/2006/main">
          <a:r>
            <a:rPr lang="en-US" sz="9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Petroleum Exporting</a:t>
          </a:r>
          <a:endParaRPr lang="en-US" sz="900" b="1" baseline="0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r>
            <a:rPr lang="en-US" sz="9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Countries (OPEC)</a:t>
          </a:r>
        </a:p>
        <a:p xmlns:a="http://schemas.openxmlformats.org/drawingml/2006/main">
          <a:endParaRPr lang="en-US" sz="900" b="1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en-US" sz="900" b="1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en-US" sz="900" b="1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en-US" sz="900" b="1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en-US" sz="900" b="1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0.66667</cdr:x>
      <cdr:y>0.14506</cdr:y>
    </cdr:from>
    <cdr:to>
      <cdr:x>0.88826</cdr:x>
      <cdr:y>0.21282</cdr:y>
    </cdr:to>
    <cdr:sp macro="" textlink="">
      <cdr:nvSpPr>
        <cdr:cNvPr id="3" name="TextBox 1"/>
        <cdr:cNvSpPr txBox="1"/>
      </cdr:nvSpPr>
      <cdr:spPr>
        <a:xfrm xmlns:a="http://schemas.openxmlformats.org/drawingml/2006/main">
          <a:off x="1828800" y="447674"/>
          <a:ext cx="607863" cy="209123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rtlCol="0" anchor="t">
          <a:no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900">
              <a:latin typeface="Arial" panose="020B0604020202020204" pitchFamily="34" charset="0"/>
              <a:cs typeface="Arial" panose="020B0604020202020204" pitchFamily="34" charset="0"/>
            </a:rPr>
            <a:t>forecast</a:t>
          </a:r>
        </a:p>
      </cdr:txBody>
    </cdr:sp>
  </cdr:relSizeAnchor>
</c:userShapes>
</file>

<file path=xl/drawings/drawing9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584200</xdr:colOff>
      <xdr:row>3</xdr:row>
      <xdr:rowOff>21893</xdr:rowOff>
    </xdr:from>
    <xdr:to>
      <xdr:col>10</xdr:col>
      <xdr:colOff>15941</xdr:colOff>
      <xdr:row>23</xdr:row>
      <xdr:rowOff>25397</xdr:rowOff>
    </xdr:to>
    <xdr:grpSp>
      <xdr:nvGrpSpPr>
        <xdr:cNvPr id="3" name="Group 1">
          <a:extLst>
            <a:ext uri="{FF2B5EF4-FFF2-40B4-BE49-F238E27FC236}">
              <a16:creationId xmlns:a16="http://schemas.microsoft.com/office/drawing/2014/main" id="{00000000-0008-0000-2400-000003000000}"/>
            </a:ext>
          </a:extLst>
        </xdr:cNvPr>
        <xdr:cNvGrpSpPr/>
      </xdr:nvGrpSpPr>
      <xdr:grpSpPr>
        <a:xfrm>
          <a:off x="584200" y="545768"/>
          <a:ext cx="5565841" cy="3242004"/>
          <a:chOff x="597088" y="533233"/>
          <a:chExt cx="5508437" cy="3239316"/>
        </a:xfrm>
      </xdr:grpSpPr>
      <xdr:graphicFrame macro="">
        <xdr:nvGraphicFramePr>
          <xdr:cNvPr id="6" name="Chart 2">
            <a:extLst>
              <a:ext uri="{FF2B5EF4-FFF2-40B4-BE49-F238E27FC236}">
                <a16:creationId xmlns:a16="http://schemas.microsoft.com/office/drawing/2014/main" id="{00000000-0008-0000-2400-000006000000}"/>
              </a:ext>
            </a:extLst>
          </xdr:cNvPr>
          <xdr:cNvGraphicFramePr>
            <a:graphicFrameLocks/>
          </xdr:cNvGraphicFramePr>
        </xdr:nvGraphicFramePr>
        <xdr:xfrm>
          <a:off x="3142137" y="533233"/>
          <a:ext cx="2963388" cy="32004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graphicFrame macro="">
        <xdr:nvGraphicFramePr>
          <xdr:cNvPr id="2" name="Chart 1">
            <a:extLst>
              <a:ext uri="{FF2B5EF4-FFF2-40B4-BE49-F238E27FC236}">
                <a16:creationId xmlns:a16="http://schemas.microsoft.com/office/drawing/2014/main" id="{00000000-0008-0000-2400-000002000000}"/>
              </a:ext>
            </a:extLst>
          </xdr:cNvPr>
          <xdr:cNvGraphicFramePr>
            <a:graphicFrameLocks/>
          </xdr:cNvGraphicFramePr>
        </xdr:nvGraphicFramePr>
        <xdr:xfrm>
          <a:off x="619365" y="533397"/>
          <a:ext cx="2523744" cy="32004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$A$37">
        <xdr:nvSpPr>
          <xdr:cNvPr id="4" name="TextBox 2">
            <a:extLst>
              <a:ext uri="{FF2B5EF4-FFF2-40B4-BE49-F238E27FC236}">
                <a16:creationId xmlns:a16="http://schemas.microsoft.com/office/drawing/2014/main" id="{00000000-0008-0000-2400-000004000000}"/>
              </a:ext>
            </a:extLst>
          </xdr:cNvPr>
          <xdr:cNvSpPr txBox="1"/>
        </xdr:nvSpPr>
        <xdr:spPr>
          <a:xfrm>
            <a:off x="609601" y="3077765"/>
            <a:ext cx="5330076" cy="236228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bIns="9144" rtlCol="0" anchor="t">
            <a:noAutofit/>
          </a:bodyPr>
          <a:lstStyle/>
          <a:p>
            <a:fld id="{91AB9432-3120-419E-B29A-52329C0496E9}" type="TxLink">
              <a:rPr lang="en-US" sz="900" b="0" i="0" u="none" strike="noStrike">
                <a:solidFill>
                  <a:srgbClr val="000000"/>
                </a:solidFill>
                <a:latin typeface="Arial"/>
                <a:cs typeface="Arial"/>
              </a:rPr>
              <a:pPr/>
              <a:t>Data source: U.S. Energy Information Administration, Short-Term Energy Outlook, May 2024</a:t>
            </a:fld>
            <a:endParaRPr lang="en-US" sz="1100">
              <a:solidFill>
                <a:sysClr val="windowText" lastClr="000000"/>
              </a:solidFill>
            </a:endParaRPr>
          </a:p>
        </xdr:txBody>
      </xdr:sp>
      <xdr:sp macro="" textlink="$A$35">
        <xdr:nvSpPr>
          <xdr:cNvPr id="5" name="TextBox 1">
            <a:extLst>
              <a:ext uri="{FF2B5EF4-FFF2-40B4-BE49-F238E27FC236}">
                <a16:creationId xmlns:a16="http://schemas.microsoft.com/office/drawing/2014/main" id="{00000000-0008-0000-2400-000005000000}"/>
              </a:ext>
            </a:extLst>
          </xdr:cNvPr>
          <xdr:cNvSpPr txBox="1"/>
        </xdr:nvSpPr>
        <xdr:spPr>
          <a:xfrm>
            <a:off x="597088" y="3249407"/>
            <a:ext cx="4948465" cy="523142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lIns="91440" rIns="9144" rtlCol="0" anchor="t">
            <a:noAutofit/>
          </a:bodyPr>
          <a:lstStyle/>
          <a:p>
            <a:fld id="{1F0888C4-D75E-4E7D-BF05-381F7FF4EF88}" type="TxLink">
              <a:rPr lang="en-US" sz="900" b="0" i="0" u="none" strike="noStrike">
                <a:solidFill>
                  <a:srgbClr val="000000"/>
                </a:solidFill>
                <a:latin typeface="Arial"/>
                <a:cs typeface="Arial"/>
              </a:rPr>
              <a:pPr/>
              <a:t>Note: Hydropower excludes pumped storage generation. Liquids include ethanol, biodiesel, renewable diesel, other biofuels, and biofuel losses and coproducts.Waste biomass includes municipal waste from biogenic sources, landfill gas, and non-wood waste.</a:t>
            </a:fld>
            <a:endParaRPr lang="en-US" sz="1100"/>
          </a:p>
        </xdr:txBody>
      </xdr:sp>
      <xdr:pic>
        <xdr:nvPicPr>
          <xdr:cNvPr id="9" name="Picture 1">
            <a:extLst>
              <a:ext uri="{FF2B5EF4-FFF2-40B4-BE49-F238E27FC236}">
                <a16:creationId xmlns:a16="http://schemas.microsoft.com/office/drawing/2014/main" id="{00000000-0008-0000-2400-000009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708632" y="3400426"/>
            <a:ext cx="355910" cy="290755"/>
          </a:xfrm>
          <a:prstGeom prst="rect">
            <a:avLst/>
          </a:prstGeom>
        </xdr:spPr>
      </xdr:pic>
    </xdr:grpSp>
    <xdr:clientData/>
  </xdr:twoCellAnchor>
</xdr:wsDr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0.68822</cdr:x>
      <cdr:y>0.22624</cdr:y>
    </cdr:from>
    <cdr:to>
      <cdr:x>1</cdr:x>
      <cdr:y>0.67666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2039463" y="724067"/>
          <a:ext cx="923925" cy="144151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90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net change</a:t>
          </a:r>
        </a:p>
        <a:p xmlns:a="http://schemas.openxmlformats.org/drawingml/2006/main">
          <a:r>
            <a:rPr lang="en-US" sz="900" b="1">
              <a:solidFill>
                <a:schemeClr val="accent4"/>
              </a:solidFill>
              <a:latin typeface="Arial" panose="020B0604020202020204" pitchFamily="34" charset="0"/>
              <a:cs typeface="Arial" panose="020B0604020202020204" pitchFamily="34" charset="0"/>
            </a:rPr>
            <a:t>solar </a:t>
          </a:r>
        </a:p>
        <a:p xmlns:a="http://schemas.openxmlformats.org/drawingml/2006/main">
          <a:r>
            <a:rPr lang="en-US" sz="900" b="1">
              <a:solidFill>
                <a:schemeClr val="accent1">
                  <a:lumMod val="5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wind</a:t>
          </a:r>
        </a:p>
        <a:p xmlns:a="http://schemas.openxmlformats.org/drawingml/2006/main">
          <a:r>
            <a:rPr lang="en-US" sz="900" b="1">
              <a:solidFill>
                <a:schemeClr val="accent1"/>
              </a:solidFill>
              <a:latin typeface="Arial" panose="020B0604020202020204" pitchFamily="34" charset="0"/>
              <a:cs typeface="Arial" panose="020B0604020202020204" pitchFamily="34" charset="0"/>
            </a:rPr>
            <a:t>hydropower</a:t>
          </a:r>
        </a:p>
        <a:p xmlns:a="http://schemas.openxmlformats.org/drawingml/2006/main">
          <a:r>
            <a:rPr lang="en-US" sz="900" b="1">
              <a:solidFill>
                <a:schemeClr val="accent3"/>
              </a:solidFill>
              <a:latin typeface="Arial" panose="020B0604020202020204" pitchFamily="34" charset="0"/>
              <a:cs typeface="Arial" panose="020B0604020202020204" pitchFamily="34" charset="0"/>
            </a:rPr>
            <a:t>liquid biofuels</a:t>
          </a:r>
        </a:p>
        <a:p xmlns:a="http://schemas.openxmlformats.org/drawingml/2006/main">
          <a:r>
            <a:rPr lang="en-US" sz="900" b="1">
              <a:solidFill>
                <a:schemeClr val="accent5"/>
              </a:solidFill>
              <a:latin typeface="Arial" panose="020B0604020202020204" pitchFamily="34" charset="0"/>
              <a:cs typeface="Arial" panose="020B0604020202020204" pitchFamily="34" charset="0"/>
            </a:rPr>
            <a:t>geothermal</a:t>
          </a:r>
        </a:p>
        <a:p xmlns:a="http://schemas.openxmlformats.org/drawingml/2006/main">
          <a:r>
            <a:rPr lang="en-US" sz="900" b="1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wood biomass</a:t>
          </a:r>
        </a:p>
        <a:p xmlns:a="http://schemas.openxmlformats.org/drawingml/2006/main">
          <a:r>
            <a:rPr lang="en-US" sz="900" b="1">
              <a:solidFill>
                <a:schemeClr val="accent2">
                  <a:lumMod val="5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waste biomass</a:t>
          </a:r>
        </a:p>
      </cdr:txBody>
    </cdr:sp>
  </cdr:relSizeAnchor>
</c:userShapes>
</file>

<file path=xl/drawings/drawing9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</xdr:colOff>
      <xdr:row>3</xdr:row>
      <xdr:rowOff>133295</xdr:rowOff>
    </xdr:from>
    <xdr:to>
      <xdr:col>4</xdr:col>
      <xdr:colOff>2563675</xdr:colOff>
      <xdr:row>39</xdr:row>
      <xdr:rowOff>88036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7681" y="685980"/>
          <a:ext cx="9178494" cy="6304741"/>
        </a:xfrm>
        <a:prstGeom prst="rect">
          <a:avLst/>
        </a:prstGeom>
      </xdr:spPr>
    </xdr:pic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9525</xdr:rowOff>
    </xdr:from>
    <xdr:to>
      <xdr:col>9</xdr:col>
      <xdr:colOff>590550</xdr:colOff>
      <xdr:row>22</xdr:row>
      <xdr:rowOff>152400</xdr:rowOff>
    </xdr:to>
    <xdr:graphicFrame macro="">
      <xdr:nvGraphicFramePr>
        <xdr:cNvPr id="3" name="Chart 1">
          <a:extLst>
            <a:ext uri="{FF2B5EF4-FFF2-40B4-BE49-F238E27FC236}">
              <a16:creationId xmlns:a16="http://schemas.microsoft.com/office/drawing/2014/main" id="{00000000-0008-0000-26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4.xml><?xml version="1.0" encoding="utf-8"?>
<c:userShapes xmlns:c="http://schemas.openxmlformats.org/drawingml/2006/chart">
  <cdr:absSizeAnchor xmlns:cdr="http://schemas.openxmlformats.org/drawingml/2006/chartDrawing">
    <cdr:from>
      <cdr:x>0.00116</cdr:x>
      <cdr:y>0.907</cdr:y>
    </cdr:from>
    <cdr:ext cx="5200650" cy="279633"/>
    <cdr:sp macro="" textlink="'37'!$A$49">
      <cdr:nvSpPr>
        <cdr:cNvPr id="2" name="TextBox 1"/>
        <cdr:cNvSpPr txBox="1">
          <a:spLocks xmlns:a="http://schemas.openxmlformats.org/drawingml/2006/main" noChangeAspect="1"/>
        </cdr:cNvSpPr>
      </cdr:nvSpPr>
      <cdr:spPr>
        <a:xfrm xmlns:a="http://schemas.openxmlformats.org/drawingml/2006/main">
          <a:off x="6350" y="2871086"/>
          <a:ext cx="5200650" cy="27963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Ins="9144" bIns="9144" rtlCol="0"/>
        <a:lstStyle xmlns:a="http://schemas.openxmlformats.org/drawingml/2006/main"/>
        <a:p xmlns:a="http://schemas.openxmlformats.org/drawingml/2006/main">
          <a:pPr algn="l"/>
          <a:fld id="{210FA31A-C0D9-439B-BFA5-2895FEC1A022}" type="TxLink">
            <a:rPr lang="en-US" sz="900" b="0" i="0" u="none" strike="noStrike">
              <a:solidFill>
                <a:srgbClr val="000000"/>
              </a:solidFill>
              <a:latin typeface="Arialri"/>
              <a:cs typeface="Arial" pitchFamily="34" charset="0"/>
            </a:rPr>
            <a:pPr algn="l"/>
            <a:t>Data source: U.S. Energy Information Administration, Short-Term Energy Outlook, May 2024</a:t>
          </a:fld>
          <a:endParaRPr lang="en-US" sz="900">
            <a:latin typeface="Arial" pitchFamily="34" charset="0"/>
            <a:cs typeface="Arial" pitchFamily="34" charset="0"/>
          </a:endParaRPr>
        </a:p>
      </cdr:txBody>
    </cdr:sp>
  </cdr:absSizeAnchor>
  <cdr:relSizeAnchor xmlns:cdr="http://schemas.openxmlformats.org/drawingml/2006/chartDrawing">
    <cdr:from>
      <cdr:x>0.87363</cdr:x>
      <cdr:y>0.16829</cdr:y>
    </cdr:from>
    <cdr:to>
      <cdr:x>0.97119</cdr:x>
      <cdr:y>0.26001</cdr:y>
    </cdr:to>
    <cdr:sp macro="" textlink="">
      <cdr:nvSpPr>
        <cdr:cNvPr id="6" name="TextBox 5"/>
        <cdr:cNvSpPr txBox="1"/>
      </cdr:nvSpPr>
      <cdr:spPr>
        <a:xfrm xmlns:a="http://schemas.openxmlformats.org/drawingml/2006/main">
          <a:off x="4776433" y="532714"/>
          <a:ext cx="533395" cy="29033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900">
              <a:latin typeface="Arial" panose="020B0604020202020204" pitchFamily="34" charset="0"/>
              <a:cs typeface="Arial" panose="020B0604020202020204" pitchFamily="34" charset="0"/>
            </a:rPr>
            <a:t>forecast</a:t>
          </a:r>
        </a:p>
      </cdr:txBody>
    </cdr:sp>
  </cdr:relSizeAnchor>
  <cdr:relSizeAnchor xmlns:cdr="http://schemas.openxmlformats.org/drawingml/2006/chartDrawing">
    <cdr:from>
      <cdr:x>0.93209</cdr:x>
      <cdr:y>0.90533</cdr:y>
    </cdr:from>
    <cdr:to>
      <cdr:x>0.99817</cdr:x>
      <cdr:y>0.99564</cdr:y>
    </cdr:to>
    <cdr:pic>
      <cdr:nvPicPr>
        <cdr:cNvPr id="4" name="Picture 3">
          <a:extLst xmlns:a="http://schemas.openxmlformats.org/drawingml/2006/main">
            <a:ext uri="{FF2B5EF4-FFF2-40B4-BE49-F238E27FC236}">
              <a16:creationId xmlns:a16="http://schemas.microsoft.com/office/drawing/2014/main" id="{1107C75D-D1E7-691F-126E-E0249BD7F2B2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5096068" y="2865799"/>
          <a:ext cx="361270" cy="285875"/>
        </a:xfrm>
        <a:prstGeom xmlns:a="http://schemas.openxmlformats.org/drawingml/2006/main" prst="rect">
          <a:avLst/>
        </a:prstGeom>
      </cdr:spPr>
    </cdr:pic>
  </cdr:relSizeAnchor>
</c:userShapes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946150</xdr:colOff>
      <xdr:row>4</xdr:row>
      <xdr:rowOff>3175</xdr:rowOff>
    </xdr:from>
    <xdr:to>
      <xdr:col>9</xdr:col>
      <xdr:colOff>82551</xdr:colOff>
      <xdr:row>20</xdr:row>
      <xdr:rowOff>17305</xdr:rowOff>
    </xdr:to>
    <xdr:grpSp>
      <xdr:nvGrpSpPr>
        <xdr:cNvPr id="9" name="Group 1">
          <a:extLst>
            <a:ext uri="{FF2B5EF4-FFF2-40B4-BE49-F238E27FC236}">
              <a16:creationId xmlns:a16="http://schemas.microsoft.com/office/drawing/2014/main" id="{00000000-0008-0000-2700-000009000000}"/>
            </a:ext>
          </a:extLst>
        </xdr:cNvPr>
        <xdr:cNvGrpSpPr/>
      </xdr:nvGrpSpPr>
      <xdr:grpSpPr>
        <a:xfrm>
          <a:off x="908050" y="727075"/>
          <a:ext cx="5527676" cy="3214530"/>
          <a:chOff x="927395" y="752475"/>
          <a:chExt cx="5473406" cy="3214530"/>
        </a:xfrm>
      </xdr:grpSpPr>
      <xdr:graphicFrame macro="">
        <xdr:nvGraphicFramePr>
          <xdr:cNvPr id="4" name="Chart 2">
            <a:extLst>
              <a:ext uri="{FF2B5EF4-FFF2-40B4-BE49-F238E27FC236}">
                <a16:creationId xmlns:a16="http://schemas.microsoft.com/office/drawing/2014/main" id="{00000000-0008-0000-2700-000004000000}"/>
              </a:ext>
            </a:extLst>
          </xdr:cNvPr>
          <xdr:cNvGraphicFramePr>
            <a:graphicFrameLocks/>
          </xdr:cNvGraphicFramePr>
        </xdr:nvGraphicFramePr>
        <xdr:xfrm>
          <a:off x="5283173" y="752475"/>
          <a:ext cx="1117628" cy="32004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graphicFrame macro="">
        <xdr:nvGraphicFramePr>
          <xdr:cNvPr id="3" name="Chart 1">
            <a:extLst>
              <a:ext uri="{FF2B5EF4-FFF2-40B4-BE49-F238E27FC236}">
                <a16:creationId xmlns:a16="http://schemas.microsoft.com/office/drawing/2014/main" id="{00000000-0008-0000-2700-000003000000}"/>
              </a:ext>
            </a:extLst>
          </xdr:cNvPr>
          <xdr:cNvGraphicFramePr>
            <a:graphicFrameLocks/>
          </xdr:cNvGraphicFramePr>
        </xdr:nvGraphicFramePr>
        <xdr:xfrm>
          <a:off x="942976" y="753366"/>
          <a:ext cx="4364184" cy="32004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$A$32">
        <xdr:nvSpPr>
          <xdr:cNvPr id="6" name="TextBox 2">
            <a:extLst>
              <a:ext uri="{FF2B5EF4-FFF2-40B4-BE49-F238E27FC236}">
                <a16:creationId xmlns:a16="http://schemas.microsoft.com/office/drawing/2014/main" id="{00000000-0008-0000-2700-000006000000}"/>
              </a:ext>
            </a:extLst>
          </xdr:cNvPr>
          <xdr:cNvSpPr txBox="1"/>
        </xdr:nvSpPr>
        <xdr:spPr>
          <a:xfrm>
            <a:off x="927395" y="3394587"/>
            <a:ext cx="5091962" cy="22578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fld id="{3466CA7B-806E-4D4D-AF99-18D9387ADCF6}" type="TxLink">
              <a:rPr lang="en-US" sz="900" b="0" i="0" u="none" strike="noStrike">
                <a:solidFill>
                  <a:srgbClr val="000000"/>
                </a:solidFill>
                <a:latin typeface="Arial"/>
                <a:cs typeface="Arial"/>
              </a:rPr>
              <a:pPr/>
              <a:t>Data source: U.S. Energy Information Administration, Short-Term Energy Outlook, May 2024</a:t>
            </a:fld>
            <a:endParaRPr lang="en-US" sz="1100"/>
          </a:p>
        </xdr:txBody>
      </xdr:sp>
      <xdr:sp macro="" textlink="$A$33">
        <xdr:nvSpPr>
          <xdr:cNvPr id="7" name="TextBox 1">
            <a:extLst>
              <a:ext uri="{FF2B5EF4-FFF2-40B4-BE49-F238E27FC236}">
                <a16:creationId xmlns:a16="http://schemas.microsoft.com/office/drawing/2014/main" id="{00000000-0008-0000-2700-000007000000}"/>
              </a:ext>
            </a:extLst>
          </xdr:cNvPr>
          <xdr:cNvSpPr txBox="1"/>
        </xdr:nvSpPr>
        <xdr:spPr>
          <a:xfrm>
            <a:off x="962025" y="3594564"/>
            <a:ext cx="4899911" cy="37244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lIns="45720" tIns="27432" rIns="9144" bIns="9144" rtlCol="0" anchor="t">
            <a:noAutofit/>
          </a:bodyPr>
          <a:lstStyle/>
          <a:p>
            <a:fld id="{E4EBED5A-D84A-4166-83DA-2D65E243190E}" type="TxLink">
              <a:rPr lang="en-US" sz="900" b="0" i="0" u="none" strike="noStrike">
                <a:solidFill>
                  <a:srgbClr val="000000"/>
                </a:solidFill>
                <a:latin typeface="Arial"/>
                <a:cs typeface="Arial"/>
              </a:rPr>
              <a:pPr/>
              <a:t>Note: EIA calculations based on National Oceanic and Atmospheric Administration (NOAA) data. Projections reflect NOAA's 14-16 month outlook.</a:t>
            </a:fld>
            <a:endParaRPr lang="en-US" sz="1100"/>
          </a:p>
        </xdr:txBody>
      </xdr:sp>
      <xdr:pic>
        <xdr:nvPicPr>
          <xdr:cNvPr id="2" name="Picture 1">
            <a:extLst>
              <a:ext uri="{FF2B5EF4-FFF2-40B4-BE49-F238E27FC236}">
                <a16:creationId xmlns:a16="http://schemas.microsoft.com/office/drawing/2014/main" id="{00000000-0008-0000-2700-000002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018982" y="3638551"/>
            <a:ext cx="344810" cy="290755"/>
          </a:xfrm>
          <a:prstGeom prst="rect">
            <a:avLst/>
          </a:prstGeom>
        </xdr:spPr>
      </xdr:pic>
    </xdr:grpSp>
    <xdr:clientData/>
  </xdr:twoCellAnchor>
</xdr:wsDr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</cdr:x>
      <cdr:y>3.17478E-7</cdr:y>
    </cdr:from>
    <cdr:to>
      <cdr:x>0.63512</cdr:x>
      <cdr:y>0.14555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0" y="1"/>
          <a:ext cx="2906989" cy="4584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eaLnBrk="0" hangingPunct="0"/>
          <a:r>
            <a:rPr lang="en-US" sz="10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U.S. winter heating degree days</a:t>
          </a:r>
        </a:p>
        <a:p xmlns:a="http://schemas.openxmlformats.org/drawingml/2006/main">
          <a:pPr marL="0" marR="0" lvl="0" indent="0" defTabSz="914400" rtl="0" eaLnBrk="0" fontAlgn="auto" latinLnBrk="0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="0" i="0" baseline="0">
              <a:effectLst/>
              <a:latin typeface="+mn-lt"/>
              <a:ea typeface="+mn-ea"/>
              <a:cs typeface="+mn-cs"/>
            </a:rPr>
            <a:t>population-weighted</a:t>
          </a:r>
          <a:endParaRPr lang="en-US" sz="1000">
            <a:effectLst/>
          </a:endParaRPr>
        </a:p>
        <a:p xmlns:a="http://schemas.openxmlformats.org/drawingml/2006/main">
          <a:pPr eaLnBrk="0" hangingPunct="0"/>
          <a:endParaRPr lang="en-US" sz="1000" b="1">
            <a:effectLst/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0.0371</cdr:x>
      <cdr:y>0.71429</cdr:y>
    </cdr:from>
    <cdr:to>
      <cdr:x>0.24663</cdr:x>
      <cdr:y>1</cdr:y>
    </cdr:to>
    <cdr:sp macro="" textlink="">
      <cdr:nvSpPr>
        <cdr:cNvPr id="6" name="TextBox 5"/>
        <cdr:cNvSpPr txBox="1"/>
      </cdr:nvSpPr>
      <cdr:spPr>
        <a:xfrm xmlns:a="http://schemas.openxmlformats.org/drawingml/2006/main">
          <a:off x="161924" y="3009009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0.84028</cdr:x>
      <cdr:y>0.14385</cdr:y>
    </cdr:from>
    <cdr:to>
      <cdr:x>0.84101</cdr:x>
      <cdr:y>0.28246</cdr:y>
    </cdr:to>
    <cdr:cxnSp macro="">
      <cdr:nvCxnSpPr>
        <cdr:cNvPr id="7" name="Straight Arrow Connector 6">
          <a:extLst xmlns:a="http://schemas.openxmlformats.org/drawingml/2006/main">
            <a:ext uri="{FF2B5EF4-FFF2-40B4-BE49-F238E27FC236}">
              <a16:creationId xmlns:a16="http://schemas.microsoft.com/office/drawing/2014/main" id="{2651996A-7D80-DA6F-A1B3-7441DEE5DA54}"/>
            </a:ext>
          </a:extLst>
        </cdr:cNvPr>
        <cdr:cNvCxnSpPr/>
      </cdr:nvCxnSpPr>
      <cdr:spPr bwMode="auto">
        <a:xfrm xmlns:a="http://schemas.openxmlformats.org/drawingml/2006/main" flipH="1">
          <a:off x="3667124" y="460375"/>
          <a:ext cx="3177" cy="443609"/>
        </a:xfrm>
        <a:prstGeom xmlns:a="http://schemas.openxmlformats.org/drawingml/2006/main" prst="straightConnector1">
          <a:avLst/>
        </a:prstGeom>
        <a:ln xmlns:a="http://schemas.openxmlformats.org/drawingml/2006/main" w="12700">
          <a:headEnd type="triangle"/>
          <a:tailEnd type="triangle"/>
        </a:ln>
        <a:effectLst xmlns:a="http://schemas.openxmlformats.org/drawingml/2006/main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0.84464</cdr:x>
      <cdr:y>0.11877</cdr:y>
    </cdr:from>
    <cdr:to>
      <cdr:x>1</cdr:x>
      <cdr:y>0.34496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3686174" y="380109"/>
          <a:ext cx="678009" cy="7238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="1">
              <a:effectLst/>
              <a:latin typeface="+mn-lt"/>
              <a:ea typeface="+mn-ea"/>
              <a:cs typeface="+mn-cs"/>
            </a:rPr>
            <a:t>cooler</a:t>
          </a:r>
          <a:endParaRPr lang="en-US">
            <a:effectLst/>
          </a:endParaRPr>
        </a:p>
        <a:p xmlns:a="http://schemas.openxmlformats.org/drawingml/2006/main">
          <a:endParaRPr lang="en-US" sz="1100" b="1">
            <a:effectLst/>
            <a:latin typeface="+mn-lt"/>
            <a:ea typeface="+mn-ea"/>
            <a:cs typeface="+mn-cs"/>
          </a:endParaRPr>
        </a:p>
        <a:p xmlns:a="http://schemas.openxmlformats.org/drawingml/2006/main">
          <a:r>
            <a:rPr lang="en-US" sz="1100" b="1">
              <a:effectLst/>
              <a:latin typeface="+mn-lt"/>
              <a:ea typeface="+mn-ea"/>
              <a:cs typeface="+mn-cs"/>
            </a:rPr>
            <a:t>warmer</a:t>
          </a:r>
          <a:endParaRPr lang="en-US">
            <a:effectLst/>
          </a:endParaRPr>
        </a:p>
        <a:p xmlns:a="http://schemas.openxmlformats.org/drawingml/2006/main">
          <a:endParaRPr lang="en-US" sz="1100"/>
        </a:p>
      </cdr:txBody>
    </cdr:sp>
  </cdr:relSizeAnchor>
</c:userShapes>
</file>

<file path=xl/drawings/drawing9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857250</xdr:colOff>
      <xdr:row>3</xdr:row>
      <xdr:rowOff>47065</xdr:rowOff>
    </xdr:from>
    <xdr:to>
      <xdr:col>10</xdr:col>
      <xdr:colOff>8825</xdr:colOff>
      <xdr:row>23</xdr:row>
      <xdr:rowOff>38100</xdr:rowOff>
    </xdr:to>
    <xdr:grpSp>
      <xdr:nvGrpSpPr>
        <xdr:cNvPr id="5" name="Group 1">
          <a:extLst>
            <a:ext uri="{FF2B5EF4-FFF2-40B4-BE49-F238E27FC236}">
              <a16:creationId xmlns:a16="http://schemas.microsoft.com/office/drawing/2014/main" id="{00000000-0008-0000-2800-000005000000}"/>
            </a:ext>
          </a:extLst>
        </xdr:cNvPr>
        <xdr:cNvGrpSpPr/>
      </xdr:nvGrpSpPr>
      <xdr:grpSpPr>
        <a:xfrm>
          <a:off x="838200" y="570940"/>
          <a:ext cx="5495225" cy="3229535"/>
          <a:chOff x="809625" y="570940"/>
          <a:chExt cx="5533325" cy="3227213"/>
        </a:xfrm>
      </xdr:grpSpPr>
      <xdr:graphicFrame macro="">
        <xdr:nvGraphicFramePr>
          <xdr:cNvPr id="3" name="Chart 2">
            <a:extLst>
              <a:ext uri="{FF2B5EF4-FFF2-40B4-BE49-F238E27FC236}">
                <a16:creationId xmlns:a16="http://schemas.microsoft.com/office/drawing/2014/main" id="{00000000-0008-0000-2800-000003000000}"/>
              </a:ext>
            </a:extLst>
          </xdr:cNvPr>
          <xdr:cNvGraphicFramePr>
            <a:graphicFrameLocks/>
          </xdr:cNvGraphicFramePr>
        </xdr:nvGraphicFramePr>
        <xdr:xfrm>
          <a:off x="5199950" y="570940"/>
          <a:ext cx="1143000" cy="3172206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graphicFrame macro="">
        <xdr:nvGraphicFramePr>
          <xdr:cNvPr id="2" name="Chart 1">
            <a:extLst>
              <a:ext uri="{FF2B5EF4-FFF2-40B4-BE49-F238E27FC236}">
                <a16:creationId xmlns:a16="http://schemas.microsoft.com/office/drawing/2014/main" id="{00000000-0008-0000-2800-000002000000}"/>
              </a:ext>
            </a:extLst>
          </xdr:cNvPr>
          <xdr:cNvGraphicFramePr>
            <a:graphicFrameLocks/>
          </xdr:cNvGraphicFramePr>
        </xdr:nvGraphicFramePr>
        <xdr:xfrm>
          <a:off x="862012" y="571495"/>
          <a:ext cx="4352544" cy="3172206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$A$34">
        <xdr:nvSpPr>
          <xdr:cNvPr id="6" name="TextBox 2">
            <a:extLst>
              <a:ext uri="{FF2B5EF4-FFF2-40B4-BE49-F238E27FC236}">
                <a16:creationId xmlns:a16="http://schemas.microsoft.com/office/drawing/2014/main" id="{00000000-0008-0000-2800-000006000000}"/>
              </a:ext>
            </a:extLst>
          </xdr:cNvPr>
          <xdr:cNvSpPr txBox="1"/>
        </xdr:nvSpPr>
        <xdr:spPr>
          <a:xfrm>
            <a:off x="809625" y="3287441"/>
            <a:ext cx="5226050" cy="232943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bIns="9144" rtlCol="0" anchor="t">
            <a:noAutofit/>
          </a:bodyPr>
          <a:lstStyle/>
          <a:p>
            <a:fld id="{725862C8-A425-434D-9611-3DB88EB8A23F}" type="TxLink">
              <a:rPr lang="en-US" sz="900" b="0" i="0" u="none" strike="noStrike">
                <a:solidFill>
                  <a:srgbClr val="000000"/>
                </a:solidFill>
                <a:latin typeface="Arial"/>
                <a:cs typeface="Arial"/>
              </a:rPr>
              <a:pPr/>
              <a:t>Data source: U.S. Energy Information Administration, Short-Term Energy Outlook, May 2024</a:t>
            </a:fld>
            <a:endParaRPr lang="en-US" sz="1100"/>
          </a:p>
        </xdr:txBody>
      </xdr:sp>
      <xdr:sp macro="" textlink="$A$35">
        <xdr:nvSpPr>
          <xdr:cNvPr id="7" name="TextBox 1">
            <a:extLst>
              <a:ext uri="{FF2B5EF4-FFF2-40B4-BE49-F238E27FC236}">
                <a16:creationId xmlns:a16="http://schemas.microsoft.com/office/drawing/2014/main" id="{00000000-0008-0000-2800-000007000000}"/>
              </a:ext>
            </a:extLst>
          </xdr:cNvPr>
          <xdr:cNvSpPr txBox="1"/>
        </xdr:nvSpPr>
        <xdr:spPr>
          <a:xfrm>
            <a:off x="815974" y="3423488"/>
            <a:ext cx="5302251" cy="37466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Ins="9144" rtlCol="0" anchor="t">
            <a:noAutofit/>
          </a:bodyPr>
          <a:lstStyle/>
          <a:p>
            <a:fld id="{3983062D-A971-408D-B9E2-727989F4FDF7}" type="TxLink">
              <a:rPr lang="en-US" sz="900" b="0" i="0" u="none" strike="noStrike">
                <a:solidFill>
                  <a:srgbClr val="000000"/>
                </a:solidFill>
                <a:latin typeface="Arial"/>
                <a:cs typeface="Arial"/>
              </a:rPr>
              <a:pPr/>
              <a:t>Note: EIA calculations based on National Oceanic and Atmospheric Administration (NOAA) data. Projections reflect NOAA's 14-16 month outlook.</a:t>
            </a:fld>
            <a:endParaRPr lang="en-US" sz="1100"/>
          </a:p>
        </xdr:txBody>
      </xdr:sp>
      <xdr:pic>
        <xdr:nvPicPr>
          <xdr:cNvPr id="4" name="Picture 1">
            <a:extLst>
              <a:ext uri="{FF2B5EF4-FFF2-40B4-BE49-F238E27FC236}">
                <a16:creationId xmlns:a16="http://schemas.microsoft.com/office/drawing/2014/main" id="{00000000-0008-0000-2800-00000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974280" y="3441587"/>
            <a:ext cx="358014" cy="288194"/>
          </a:xfrm>
          <a:prstGeom prst="rect">
            <a:avLst/>
          </a:prstGeom>
        </xdr:spPr>
      </xdr:pic>
    </xdr:grpSp>
    <xdr:clientData/>
  </xdr:twoCellAnchor>
</xdr:wsDr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0.84669</cdr:x>
      <cdr:y>0.14413</cdr:y>
    </cdr:from>
    <cdr:to>
      <cdr:x>0.97745</cdr:x>
      <cdr:y>0.4881</cdr:y>
    </cdr:to>
    <cdr:sp macro="" textlink="">
      <cdr:nvSpPr>
        <cdr:cNvPr id="7" name="TextBox 6"/>
        <cdr:cNvSpPr txBox="1"/>
      </cdr:nvSpPr>
      <cdr:spPr>
        <a:xfrm xmlns:a="http://schemas.openxmlformats.org/drawingml/2006/main">
          <a:off x="3700463" y="457204"/>
          <a:ext cx="571501" cy="10911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1000" b="1">
              <a:latin typeface="Arial" panose="020B0604020202020204" pitchFamily="34" charset="0"/>
              <a:cs typeface="Arial" panose="020B0604020202020204" pitchFamily="34" charset="0"/>
            </a:rPr>
            <a:t>warmer</a:t>
          </a:r>
        </a:p>
        <a:p xmlns:a="http://schemas.openxmlformats.org/drawingml/2006/main">
          <a:endParaRPr lang="en-US" sz="1000" b="1"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r>
            <a:rPr lang="en-US" sz="1000" b="1">
              <a:latin typeface="Arial" panose="020B0604020202020204" pitchFamily="34" charset="0"/>
              <a:cs typeface="Arial" panose="020B0604020202020204" pitchFamily="34" charset="0"/>
            </a:rPr>
            <a:t>cooler</a:t>
          </a:r>
        </a:p>
      </cdr:txBody>
    </cdr:sp>
  </cdr:relSizeAnchor>
  <cdr:relSizeAnchor xmlns:cdr="http://schemas.openxmlformats.org/drawingml/2006/chartDrawing">
    <cdr:from>
      <cdr:x>0.84325</cdr:x>
      <cdr:y>0.16314</cdr:y>
    </cdr:from>
    <cdr:to>
      <cdr:x>0.84395</cdr:x>
      <cdr:y>0.30014</cdr:y>
    </cdr:to>
    <cdr:cxnSp macro="">
      <cdr:nvCxnSpPr>
        <cdr:cNvPr id="4" name="Straight Arrow Connector 3">
          <a:extLst xmlns:a="http://schemas.openxmlformats.org/drawingml/2006/main">
            <a:ext uri="{FF2B5EF4-FFF2-40B4-BE49-F238E27FC236}">
              <a16:creationId xmlns:a16="http://schemas.microsoft.com/office/drawing/2014/main" id="{0532AAF4-7723-B2C3-6B8D-4AEE76EC35E4}"/>
            </a:ext>
          </a:extLst>
        </cdr:cNvPr>
        <cdr:cNvCxnSpPr/>
      </cdr:nvCxnSpPr>
      <cdr:spPr bwMode="auto">
        <a:xfrm xmlns:a="http://schemas.openxmlformats.org/drawingml/2006/main">
          <a:off x="3670300" y="517525"/>
          <a:ext cx="3016" cy="434583"/>
        </a:xfrm>
        <a:prstGeom xmlns:a="http://schemas.openxmlformats.org/drawingml/2006/main" prst="straightConnector1">
          <a:avLst/>
        </a:prstGeom>
        <a:ln xmlns:a="http://schemas.openxmlformats.org/drawingml/2006/main" w="12700">
          <a:headEnd type="triangle"/>
          <a:tailEnd type="triangle"/>
        </a:ln>
        <a:effectLst xmlns:a="http://schemas.openxmlformats.org/drawingml/2006/main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584200</xdr:colOff>
      <xdr:row>4</xdr:row>
      <xdr:rowOff>0</xdr:rowOff>
    </xdr:from>
    <xdr:to>
      <xdr:col>10</xdr:col>
      <xdr:colOff>19050</xdr:colOff>
      <xdr:row>23</xdr:row>
      <xdr:rowOff>123825</xdr:rowOff>
    </xdr:to>
    <xdr:grpSp>
      <xdr:nvGrpSpPr>
        <xdr:cNvPr id="8" name="Group 1">
          <a:extLst>
            <a:ext uri="{FF2B5EF4-FFF2-40B4-BE49-F238E27FC236}">
              <a16:creationId xmlns:a16="http://schemas.microsoft.com/office/drawing/2014/main" id="{00000000-0008-0000-2900-000008000000}"/>
            </a:ext>
          </a:extLst>
        </xdr:cNvPr>
        <xdr:cNvGrpSpPr/>
      </xdr:nvGrpSpPr>
      <xdr:grpSpPr>
        <a:xfrm>
          <a:off x="584200" y="689043"/>
          <a:ext cx="5555169" cy="3204250"/>
          <a:chOff x="584709" y="685800"/>
          <a:chExt cx="5530341" cy="3200400"/>
        </a:xfrm>
      </xdr:grpSpPr>
      <xdr:graphicFrame macro="">
        <xdr:nvGraphicFramePr>
          <xdr:cNvPr id="4" name="Chart 2">
            <a:extLst>
              <a:ext uri="{FF2B5EF4-FFF2-40B4-BE49-F238E27FC236}">
                <a16:creationId xmlns:a16="http://schemas.microsoft.com/office/drawing/2014/main" id="{00000000-0008-0000-2900-000004000000}"/>
              </a:ext>
            </a:extLst>
          </xdr:cNvPr>
          <xdr:cNvGraphicFramePr>
            <a:graphicFrameLocks/>
          </xdr:cNvGraphicFramePr>
        </xdr:nvGraphicFramePr>
        <xdr:xfrm>
          <a:off x="3371850" y="685800"/>
          <a:ext cx="2743200" cy="32004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graphicFrame macro="">
        <xdr:nvGraphicFramePr>
          <xdr:cNvPr id="3" name="Chart 1">
            <a:extLst>
              <a:ext uri="{FF2B5EF4-FFF2-40B4-BE49-F238E27FC236}">
                <a16:creationId xmlns:a16="http://schemas.microsoft.com/office/drawing/2014/main" id="{00000000-0008-0000-2900-000003000000}"/>
              </a:ext>
            </a:extLst>
          </xdr:cNvPr>
          <xdr:cNvGraphicFramePr>
            <a:graphicFrameLocks/>
          </xdr:cNvGraphicFramePr>
        </xdr:nvGraphicFramePr>
        <xdr:xfrm>
          <a:off x="628650" y="685800"/>
          <a:ext cx="2743200" cy="32004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$B$32">
        <xdr:nvSpPr>
          <xdr:cNvPr id="6" name="TextBox 1">
            <a:extLst>
              <a:ext uri="{FF2B5EF4-FFF2-40B4-BE49-F238E27FC236}">
                <a16:creationId xmlns:a16="http://schemas.microsoft.com/office/drawing/2014/main" id="{00000000-0008-0000-2900-000006000000}"/>
              </a:ext>
            </a:extLst>
          </xdr:cNvPr>
          <xdr:cNvSpPr txBox="1"/>
        </xdr:nvSpPr>
        <xdr:spPr>
          <a:xfrm>
            <a:off x="584709" y="3598778"/>
            <a:ext cx="5147423" cy="272978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fld id="{778B8BA7-5676-4DD8-ADBD-89E6C272E3FE}" type="TxLink">
              <a:rPr lang="en-US" sz="900" b="0" i="0" u="none" strike="noStrike">
                <a:solidFill>
                  <a:srgbClr val="000000"/>
                </a:solidFill>
                <a:latin typeface="Arial"/>
                <a:cs typeface="Arial"/>
              </a:rPr>
              <a:pPr/>
              <a:t>Data source: U.S. Energy Information Administration, Short-Term Energy Outlook, May 2024</a:t>
            </a:fld>
            <a:endParaRPr lang="en-US" sz="1100"/>
          </a:p>
        </xdr:txBody>
      </xdr:sp>
      <xdr:pic>
        <xdr:nvPicPr>
          <xdr:cNvPr id="2" name="Picture 1">
            <a:extLst>
              <a:ext uri="{FF2B5EF4-FFF2-40B4-BE49-F238E27FC236}">
                <a16:creationId xmlns:a16="http://schemas.microsoft.com/office/drawing/2014/main" id="{00000000-0008-0000-2900-000002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736609" y="3581401"/>
            <a:ext cx="357107" cy="290755"/>
          </a:xfrm>
          <a:prstGeom prst="rect">
            <a:avLst/>
          </a:prstGeom>
        </xdr:spPr>
      </xdr:pic>
    </xdr:grp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Book1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es"/>
    </sheetNames>
    <definedNames>
      <definedName name="TransList"/>
    </definedNames>
    <sheetDataSet>
      <sheetData sheetId="0"/>
    </sheetDataSet>
  </externalBook>
</externalLink>
</file>

<file path=xl/theme/theme1.xml><?xml version="1.0" encoding="utf-8"?>
<a:theme xmlns:a="http://schemas.openxmlformats.org/drawingml/2006/main" name="Office Theme">
  <a:themeElements>
    <a:clrScheme name="EIA">
      <a:dk1>
        <a:srgbClr val="000000"/>
      </a:dk1>
      <a:lt1>
        <a:srgbClr val="FFFFFF"/>
      </a:lt1>
      <a:dk2>
        <a:srgbClr val="003953"/>
      </a:dk2>
      <a:lt2>
        <a:srgbClr val="333333"/>
      </a:lt2>
      <a:accent1>
        <a:srgbClr val="0096D7"/>
      </a:accent1>
      <a:accent2>
        <a:srgbClr val="BD732A"/>
      </a:accent2>
      <a:accent3>
        <a:srgbClr val="5D9732"/>
      </a:accent3>
      <a:accent4>
        <a:srgbClr val="FFC702"/>
      </a:accent4>
      <a:accent5>
        <a:srgbClr val="A33340"/>
      </a:accent5>
      <a:accent6>
        <a:srgbClr val="675005"/>
      </a:accent6>
      <a:hlink>
        <a:srgbClr val="0096D7"/>
      </a:hlink>
      <a:folHlink>
        <a:srgbClr val="5D973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noFill/>
        <a:ln w="1" cap="flat" cmpd="sng" algn="ctr">
          <a:noFill/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noFill/>
        <a:ln w="1" cap="flat" cmpd="sng" algn="ctr">
          <a:noFill/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eia.gov/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2.xml"/><Relationship Id="rId2" Type="http://schemas.openxmlformats.org/officeDocument/2006/relationships/printerSettings" Target="../printerSettings/printerSettings37.bin"/><Relationship Id="rId1" Type="http://schemas.openxmlformats.org/officeDocument/2006/relationships/hyperlink" Target="https://www.nerc.com/pa/RAPA/ra/Pages/default.aspx" TargetMode="External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5.xml"/><Relationship Id="rId2" Type="http://schemas.openxmlformats.org/officeDocument/2006/relationships/printerSettings" Target="../printerSettings/printerSettings39.bin"/><Relationship Id="rId1" Type="http://schemas.openxmlformats.org/officeDocument/2006/relationships/hyperlink" Target="http://www.eia.gov/forecasts/steo/special/pdf/2012_sp_04.pdf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7.xml"/><Relationship Id="rId2" Type="http://schemas.openxmlformats.org/officeDocument/2006/relationships/printerSettings" Target="../printerSettings/printerSettings40.bin"/><Relationship Id="rId1" Type="http://schemas.openxmlformats.org/officeDocument/2006/relationships/hyperlink" Target="http://www.eia.gov/forecasts/steo/special/pdf/2012_sp_04.pdf" TargetMode="External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42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3"/>
  <dimension ref="A1:H52"/>
  <sheetViews>
    <sheetView tabSelected="1" topLeftCell="A24" workbookViewId="0">
      <selection activeCell="C34" sqref="C34"/>
    </sheetView>
  </sheetViews>
  <sheetFormatPr defaultColWidth="9.42578125" defaultRowHeight="12.75" x14ac:dyDescent="0.2"/>
  <cols>
    <col min="1" max="1" width="10.42578125" style="15" customWidth="1"/>
    <col min="2" max="2" width="4.42578125" style="15" customWidth="1"/>
    <col min="3" max="3" width="85.5703125" style="15" customWidth="1"/>
    <col min="4" max="16384" width="9.42578125" style="15"/>
  </cols>
  <sheetData>
    <row r="1" spans="1:5" ht="22.35" customHeight="1" x14ac:dyDescent="0.3">
      <c r="A1" s="92"/>
      <c r="B1" s="457" t="s">
        <v>64</v>
      </c>
      <c r="C1" s="458"/>
      <c r="D1" s="90"/>
    </row>
    <row r="2" spans="1:5" ht="19.5" customHeight="1" x14ac:dyDescent="0.35">
      <c r="A2" s="91"/>
      <c r="B2" s="459" t="s">
        <v>65</v>
      </c>
      <c r="C2" s="460"/>
    </row>
    <row r="3" spans="1:5" ht="12.75" customHeight="1" x14ac:dyDescent="0.2">
      <c r="B3" s="461"/>
      <c r="C3" s="462"/>
    </row>
    <row r="4" spans="1:5" ht="19.5" customHeight="1" x14ac:dyDescent="0.25">
      <c r="B4" s="293" t="s">
        <v>644</v>
      </c>
      <c r="C4" s="90"/>
    </row>
    <row r="5" spans="1:5" ht="12.75" customHeight="1" x14ac:dyDescent="0.2">
      <c r="B5" s="461"/>
      <c r="C5" s="462"/>
    </row>
    <row r="6" spans="1:5" ht="15" customHeight="1" x14ac:dyDescent="0.2">
      <c r="B6" s="74" t="s">
        <v>610</v>
      </c>
      <c r="C6" s="90"/>
    </row>
    <row r="7" spans="1:5" ht="15" customHeight="1" x14ac:dyDescent="0.2">
      <c r="A7" s="227">
        <v>1</v>
      </c>
      <c r="B7" s="296"/>
      <c r="C7" s="73" t="s">
        <v>211</v>
      </c>
    </row>
    <row r="8" spans="1:5" ht="15" customHeight="1" x14ac:dyDescent="0.2">
      <c r="A8" s="15">
        <v>2</v>
      </c>
      <c r="B8" s="296"/>
      <c r="C8" s="73" t="s">
        <v>193</v>
      </c>
    </row>
    <row r="9" spans="1:5" ht="15" customHeight="1" x14ac:dyDescent="0.2">
      <c r="A9" s="15">
        <v>3</v>
      </c>
      <c r="B9" s="296"/>
      <c r="C9" s="444" t="s">
        <v>408</v>
      </c>
      <c r="D9" s="227"/>
      <c r="E9" s="93"/>
    </row>
    <row r="10" spans="1:5" ht="15" customHeight="1" x14ac:dyDescent="0.2">
      <c r="A10" s="15">
        <v>4</v>
      </c>
      <c r="B10" s="296"/>
      <c r="C10" s="73" t="s">
        <v>409</v>
      </c>
    </row>
    <row r="11" spans="1:5" ht="15" customHeight="1" x14ac:dyDescent="0.2">
      <c r="A11" s="15">
        <v>5</v>
      </c>
      <c r="C11" s="73" t="s">
        <v>451</v>
      </c>
      <c r="D11" s="227"/>
    </row>
    <row r="12" spans="1:5" ht="15" customHeight="1" x14ac:dyDescent="0.2">
      <c r="A12" s="15">
        <v>6</v>
      </c>
      <c r="B12" s="296"/>
      <c r="C12" s="73" t="s">
        <v>196</v>
      </c>
    </row>
    <row r="13" spans="1:5" ht="15" customHeight="1" x14ac:dyDescent="0.2">
      <c r="A13" s="15">
        <v>7</v>
      </c>
      <c r="B13" s="296"/>
      <c r="C13" s="73" t="s">
        <v>194</v>
      </c>
    </row>
    <row r="14" spans="1:5" ht="15" customHeight="1" x14ac:dyDescent="0.2">
      <c r="A14" s="15">
        <v>8</v>
      </c>
      <c r="B14" s="296"/>
      <c r="C14" s="73" t="s">
        <v>195</v>
      </c>
    </row>
    <row r="15" spans="1:5" ht="15" customHeight="1" x14ac:dyDescent="0.2">
      <c r="A15" s="15">
        <v>9</v>
      </c>
      <c r="B15" s="296"/>
      <c r="C15" s="73" t="s">
        <v>524</v>
      </c>
    </row>
    <row r="16" spans="1:5" ht="15" customHeight="1" x14ac:dyDescent="0.2">
      <c r="A16" s="104">
        <v>10</v>
      </c>
      <c r="B16" s="443"/>
      <c r="C16" s="445" t="s">
        <v>489</v>
      </c>
    </row>
    <row r="17" spans="1:8" ht="15" customHeight="1" x14ac:dyDescent="0.2">
      <c r="B17" s="74" t="s">
        <v>611</v>
      </c>
      <c r="C17" s="73"/>
    </row>
    <row r="18" spans="1:8" ht="15" customHeight="1" x14ac:dyDescent="0.2">
      <c r="A18" s="227">
        <v>11</v>
      </c>
      <c r="B18" s="296"/>
      <c r="C18" s="73" t="s">
        <v>190</v>
      </c>
      <c r="D18" s="227"/>
    </row>
    <row r="19" spans="1:8" ht="15" customHeight="1" x14ac:dyDescent="0.2">
      <c r="A19" s="227">
        <v>12</v>
      </c>
      <c r="B19" s="296"/>
      <c r="C19" s="73" t="s">
        <v>191</v>
      </c>
      <c r="D19" s="227"/>
    </row>
    <row r="20" spans="1:8" ht="15" customHeight="1" x14ac:dyDescent="0.2">
      <c r="A20" s="15">
        <v>13</v>
      </c>
      <c r="C20" s="73" t="s">
        <v>450</v>
      </c>
    </row>
    <row r="21" spans="1:8" ht="15" customHeight="1" x14ac:dyDescent="0.2">
      <c r="A21" s="15">
        <v>14</v>
      </c>
      <c r="C21" s="73" t="s">
        <v>388</v>
      </c>
    </row>
    <row r="22" spans="1:8" ht="15" customHeight="1" x14ac:dyDescent="0.2">
      <c r="A22" s="15">
        <v>15</v>
      </c>
      <c r="C22" s="73" t="s">
        <v>198</v>
      </c>
    </row>
    <row r="23" spans="1:8" ht="15" customHeight="1" x14ac:dyDescent="0.2">
      <c r="A23" s="15">
        <v>16</v>
      </c>
      <c r="C23" s="73" t="s">
        <v>389</v>
      </c>
    </row>
    <row r="24" spans="1:8" ht="15" customHeight="1" x14ac:dyDescent="0.2">
      <c r="A24" s="15">
        <v>17</v>
      </c>
      <c r="C24" s="73" t="s">
        <v>525</v>
      </c>
    </row>
    <row r="25" spans="1:8" ht="15" customHeight="1" x14ac:dyDescent="0.2">
      <c r="A25" s="15">
        <v>18</v>
      </c>
      <c r="C25" s="73" t="s">
        <v>199</v>
      </c>
      <c r="D25" s="227"/>
    </row>
    <row r="26" spans="1:8" ht="15" customHeight="1" x14ac:dyDescent="0.2">
      <c r="A26" s="15">
        <v>19</v>
      </c>
      <c r="C26" s="73" t="s">
        <v>452</v>
      </c>
      <c r="D26" s="227"/>
    </row>
    <row r="27" spans="1:8" ht="15" customHeight="1" x14ac:dyDescent="0.2">
      <c r="A27" s="15">
        <v>20</v>
      </c>
      <c r="C27" s="73" t="s">
        <v>526</v>
      </c>
      <c r="D27" s="227"/>
    </row>
    <row r="28" spans="1:8" ht="15" customHeight="1" x14ac:dyDescent="0.2">
      <c r="A28" s="15">
        <v>21</v>
      </c>
      <c r="C28" s="73" t="s">
        <v>454</v>
      </c>
      <c r="D28" s="227"/>
    </row>
    <row r="29" spans="1:8" ht="15" customHeight="1" x14ac:dyDescent="0.2">
      <c r="B29" s="74" t="s">
        <v>89</v>
      </c>
      <c r="C29" s="73"/>
    </row>
    <row r="30" spans="1:8" ht="15" customHeight="1" x14ac:dyDescent="0.2">
      <c r="A30" s="227">
        <v>22</v>
      </c>
      <c r="B30" s="296"/>
      <c r="C30" s="73" t="s">
        <v>212</v>
      </c>
      <c r="D30" s="227"/>
      <c r="H30" s="93"/>
    </row>
    <row r="31" spans="1:8" ht="15" customHeight="1" x14ac:dyDescent="0.2">
      <c r="A31" s="227">
        <v>23</v>
      </c>
      <c r="B31" s="296"/>
      <c r="C31" s="73" t="s">
        <v>192</v>
      </c>
    </row>
    <row r="32" spans="1:8" ht="15" customHeight="1" x14ac:dyDescent="0.2">
      <c r="A32" s="15">
        <v>24</v>
      </c>
      <c r="C32" s="73" t="s">
        <v>387</v>
      </c>
      <c r="D32" s="227"/>
    </row>
    <row r="33" spans="1:4" ht="15" customHeight="1" x14ac:dyDescent="0.25">
      <c r="A33" s="15">
        <v>25</v>
      </c>
      <c r="C33" s="73" t="s">
        <v>453</v>
      </c>
      <c r="D33" s="120"/>
    </row>
    <row r="34" spans="1:4" ht="15" customHeight="1" x14ac:dyDescent="0.2">
      <c r="A34" s="15">
        <v>26</v>
      </c>
      <c r="C34" s="444" t="s">
        <v>200</v>
      </c>
    </row>
    <row r="35" spans="1:4" ht="15" customHeight="1" x14ac:dyDescent="0.2">
      <c r="A35" s="15">
        <v>27</v>
      </c>
      <c r="C35" s="73" t="s">
        <v>201</v>
      </c>
    </row>
    <row r="36" spans="1:4" ht="15" customHeight="1" x14ac:dyDescent="0.2">
      <c r="A36" s="15">
        <v>28</v>
      </c>
      <c r="C36" s="73" t="s">
        <v>390</v>
      </c>
    </row>
    <row r="37" spans="1:4" ht="15" customHeight="1" x14ac:dyDescent="0.2">
      <c r="B37" s="74" t="s">
        <v>613</v>
      </c>
      <c r="C37" s="73"/>
    </row>
    <row r="38" spans="1:4" ht="15" customHeight="1" x14ac:dyDescent="0.2">
      <c r="A38" s="15">
        <v>29</v>
      </c>
      <c r="C38" s="73" t="s">
        <v>205</v>
      </c>
    </row>
    <row r="39" spans="1:4" ht="15" customHeight="1" x14ac:dyDescent="0.2">
      <c r="A39" s="15">
        <v>30</v>
      </c>
      <c r="C39" s="75" t="s">
        <v>641</v>
      </c>
    </row>
    <row r="40" spans="1:4" ht="15" customHeight="1" x14ac:dyDescent="0.2">
      <c r="A40" s="15">
        <v>31</v>
      </c>
      <c r="C40" s="73" t="s">
        <v>204</v>
      </c>
    </row>
    <row r="41" spans="1:4" ht="15" customHeight="1" x14ac:dyDescent="0.2">
      <c r="A41" s="15">
        <v>32</v>
      </c>
      <c r="C41" s="73" t="s">
        <v>203</v>
      </c>
    </row>
    <row r="42" spans="1:4" ht="15" customHeight="1" x14ac:dyDescent="0.2">
      <c r="A42" s="15">
        <v>33</v>
      </c>
      <c r="C42" s="73" t="s">
        <v>202</v>
      </c>
    </row>
    <row r="43" spans="1:4" ht="15" customHeight="1" x14ac:dyDescent="0.2">
      <c r="A43" s="15">
        <v>34</v>
      </c>
      <c r="C43" s="73" t="s">
        <v>527</v>
      </c>
    </row>
    <row r="44" spans="1:4" ht="15" customHeight="1" x14ac:dyDescent="0.2">
      <c r="A44" s="15">
        <v>35</v>
      </c>
      <c r="C44" s="75" t="s">
        <v>206</v>
      </c>
    </row>
    <row r="45" spans="1:4" ht="15" customHeight="1" x14ac:dyDescent="0.2">
      <c r="A45" s="15">
        <v>36</v>
      </c>
      <c r="C45" s="73" t="s">
        <v>579</v>
      </c>
    </row>
    <row r="46" spans="1:4" ht="15" customHeight="1" x14ac:dyDescent="0.2">
      <c r="B46" s="74" t="s">
        <v>612</v>
      </c>
      <c r="C46" s="75"/>
    </row>
    <row r="47" spans="1:4" ht="15" customHeight="1" x14ac:dyDescent="0.2">
      <c r="A47" s="15">
        <v>37</v>
      </c>
      <c r="C47" s="75" t="s">
        <v>208</v>
      </c>
    </row>
    <row r="48" spans="1:4" ht="15" customHeight="1" x14ac:dyDescent="0.2">
      <c r="A48" s="15">
        <v>38</v>
      </c>
      <c r="C48" s="73" t="s">
        <v>210</v>
      </c>
    </row>
    <row r="49" spans="1:4" ht="15" customHeight="1" x14ac:dyDescent="0.2">
      <c r="A49" s="15">
        <v>39</v>
      </c>
      <c r="C49" s="73" t="s">
        <v>209</v>
      </c>
    </row>
    <row r="50" spans="1:4" ht="15" customHeight="1" x14ac:dyDescent="0.2">
      <c r="A50" s="15">
        <v>40</v>
      </c>
      <c r="C50" s="73" t="s">
        <v>207</v>
      </c>
    </row>
    <row r="51" spans="1:4" ht="15" customHeight="1" x14ac:dyDescent="0.2">
      <c r="A51" s="15">
        <v>41</v>
      </c>
      <c r="C51" s="16" t="s">
        <v>528</v>
      </c>
      <c r="D51" s="227"/>
    </row>
    <row r="52" spans="1:4" ht="15" customHeight="1" x14ac:dyDescent="0.2"/>
  </sheetData>
  <sortState xmlns:xlrd2="http://schemas.microsoft.com/office/spreadsheetml/2017/richdata2" ref="A47:C51">
    <sortCondition ref="A47"/>
  </sortState>
  <mergeCells count="4">
    <mergeCell ref="B1:C1"/>
    <mergeCell ref="B2:C2"/>
    <mergeCell ref="B3:C3"/>
    <mergeCell ref="B5:C5"/>
  </mergeCells>
  <hyperlinks>
    <hyperlink ref="C19" location="'12'!A1" display="U.S. diesel fuel and crude oil prices" xr:uid="{00000000-0004-0000-0100-000000000000}"/>
    <hyperlink ref="C14" location="'8'!A1" display="World liquid fuels consumption growth" xr:uid="{00000000-0004-0000-0100-000001000000}"/>
    <hyperlink ref="C13" location="'7'!A1" display="World liquid fuels consumption" xr:uid="{00000000-0004-0000-0100-000002000000}"/>
    <hyperlink ref="C12" location="'6'!A1" display="OPEC surplus crude oil production capacity" xr:uid="{00000000-0004-0000-0100-000003000000}"/>
    <hyperlink ref="C15" location="'9'!A1" display="OECD commercial inventories of crude oil and other liquids (days of supply)" xr:uid="{00000000-0004-0000-0100-000004000000}"/>
    <hyperlink ref="C11" location="'5'!A1" display="U.S. crude oil production" xr:uid="{00000000-0004-0000-0100-000005000000}"/>
    <hyperlink ref="C24" location="'17'!A1" display="U.S. commercial crude oil inventories" xr:uid="{00000000-0004-0000-0100-000006000000}"/>
    <hyperlink ref="C22" location="'15'!A1" display="U.S. liquid fuels product supplied growth" xr:uid="{00000000-0004-0000-0100-000007000000}"/>
    <hyperlink ref="C34" location="'26'!A1" display="U.S. natural gas consumption" xr:uid="{00000000-0004-0000-0100-000008000000}"/>
    <hyperlink ref="C35" location="'27'!A1" display="U.S. working natural gas in storage" xr:uid="{00000000-0004-0000-0100-000009000000}"/>
    <hyperlink ref="C42" location="'33'!A1" display="U.S. coal consumption" xr:uid="{00000000-0004-0000-0100-00000A000000}"/>
    <hyperlink ref="C41" location="'32'!A1" display="U.S. coal production" xr:uid="{00000000-0004-0000-0100-00000B000000}"/>
    <hyperlink ref="C43" location="'34'!A1" display="U.S. electric power sector coal inventories" xr:uid="{00000000-0004-0000-0100-00000C000000}"/>
    <hyperlink ref="C38" location="'29'!A1" display="U.S. residential electricity price" xr:uid="{00000000-0004-0000-0100-00000D000000}"/>
    <hyperlink ref="C47" location="'37'!A1" display="U.S. annual energy expenditures share of gross domestic product" xr:uid="{00000000-0004-0000-0100-00000E000000}"/>
    <hyperlink ref="C49" location="'39'!A1" display="U.S. summer cooling degree days" xr:uid="{00000000-0004-0000-0100-00000F000000}"/>
    <hyperlink ref="C48" location="'38'!A1" display="U.S. winter heating degree days" xr:uid="{00000000-0004-0000-0100-000010000000}"/>
    <hyperlink ref="C10" location="'4'!A1" display="World crude oil and liquid fuels production " xr:uid="{00000000-0004-0000-0100-000011000000}"/>
    <hyperlink ref="C50" location="'40'!A1" display="U.S. carbon dioxide emissions growth" xr:uid="{00000000-0004-0000-0100-000012000000}"/>
    <hyperlink ref="C31" location="'23'!A1" display="U.S. natural gas prices" xr:uid="{00000000-0004-0000-0100-000013000000}"/>
    <hyperlink ref="C7" location="'1'!A1" display="West Texas Intermediate (WTI) crude oil price" xr:uid="{00000000-0004-0000-0100-000014000000}"/>
    <hyperlink ref="C18" location="'11'!A1" display="U.S. gasoline and crude oil prices" xr:uid="{00000000-0004-0000-0100-000015000000}"/>
    <hyperlink ref="C30" location="'22'!A1" display="Henry Hub natural gas price" xr:uid="{00000000-0004-0000-0100-000016000000}"/>
    <hyperlink ref="B2" r:id="rId1" xr:uid="{00000000-0004-0000-0100-000017000000}"/>
    <hyperlink ref="C39" location="'30'!A1" display="U.S. electricity generation by fuel, all sectors" xr:uid="{00000000-0004-0000-0100-000018000000}"/>
    <hyperlink ref="C40" location="'31'!A1" display="U.S. electricity consumption" xr:uid="{00000000-0004-0000-0100-000019000000}"/>
    <hyperlink ref="C36" location="'28'!A1" display="U.S. natural gas trade" xr:uid="{00000000-0004-0000-0100-00001A000000}"/>
    <hyperlink ref="C44" location="'35'!A1" display="U.S. renewable energy supply" xr:uid="{00000000-0004-0000-0100-00001B000000}"/>
    <hyperlink ref="C8" location="'2'!A1" display="World liquid fuels production and consumption balance" xr:uid="{00000000-0004-0000-0100-00001C000000}"/>
    <hyperlink ref="C32" location="'24'!A1" display="U.S. natural gas balance" xr:uid="{00000000-0004-0000-0100-00001D000000}"/>
    <hyperlink ref="C33" location="'25'!A1" display="U.S. marketed natural gas production" xr:uid="{00000000-0004-0000-0100-00001E000000}"/>
    <hyperlink ref="C9" location="'3'!A1" display="World liquid fuels production and consumption " xr:uid="{00000000-0004-0000-0100-00001F000000}"/>
    <hyperlink ref="C16" location="'10'!A1" display="Estimated unplanned crude oil production outages among OPEC and non-OPEC producers " xr:uid="{00000000-0004-0000-0100-000020000000}"/>
    <hyperlink ref="C23" location="'16'!A1" display="U.S. hydrocarbon gas liquids consumption" xr:uid="{00000000-0004-0000-0100-000021000000}"/>
    <hyperlink ref="C21" location="'14'!A1" display="U.S. natural gas plant liquids production" xr:uid="{00000000-0004-0000-0100-000022000000}"/>
    <hyperlink ref="C25" location="'18'!A1" display="U.S. gasoline and distillate inventories" xr:uid="{00000000-0004-0000-0100-000023000000}"/>
    <hyperlink ref="C20" location="'13'!A1" display="U.S. liquid fuels production growth" xr:uid="{00000000-0004-0000-0100-000024000000}"/>
    <hyperlink ref="C27" location="'20'!A1" display="U.S. net imports of crude oil and liquid fuels" xr:uid="{00000000-0004-0000-0100-000025000000}"/>
    <hyperlink ref="C28" location="'21'!A1" display="U.S. net trade of hydrocarbon gas liquids " xr:uid="{00000000-0004-0000-0100-000026000000}"/>
    <hyperlink ref="C26" location="'19'!A1" display="U.S. commercial propane inventories" xr:uid="{00000000-0004-0000-0100-000027000000}"/>
    <hyperlink ref="C51" location="'41'!A1" display="U.S. Census regions and divisions" xr:uid="{00000000-0004-0000-0100-000028000000}"/>
    <hyperlink ref="C45" location="'36'!A1" display="U.S. STEO electricity supply regions" xr:uid="{00000000-0004-0000-0100-000029000000}"/>
  </hyperlinks>
  <pageMargins left="0.75" right="0.75" top="1" bottom="1" header="0.5" footer="0.5"/>
  <pageSetup orientation="portrait" r:id="rId2"/>
  <headerFooter alignWithMargins="0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21">
    <tabColor theme="0" tint="-0.14999847407452621"/>
    <pageSetUpPr fitToPage="1"/>
  </sheetPr>
  <dimension ref="A1:Q122"/>
  <sheetViews>
    <sheetView workbookViewId="0"/>
  </sheetViews>
  <sheetFormatPr defaultRowHeight="12.75" x14ac:dyDescent="0.2"/>
  <cols>
    <col min="16" max="16" width="23.42578125" customWidth="1"/>
    <col min="17" max="17" width="17.42578125" customWidth="1"/>
  </cols>
  <sheetData>
    <row r="1" spans="1:17" x14ac:dyDescent="0.2">
      <c r="L1" s="97"/>
    </row>
    <row r="2" spans="1:17" ht="15.75" x14ac:dyDescent="0.25">
      <c r="A2" s="31" t="s">
        <v>644</v>
      </c>
    </row>
    <row r="3" spans="1:17" x14ac:dyDescent="0.2">
      <c r="A3" s="16" t="s">
        <v>16</v>
      </c>
      <c r="L3" s="21"/>
    </row>
    <row r="4" spans="1:17" x14ac:dyDescent="0.2">
      <c r="A4" s="288"/>
      <c r="B4" s="288"/>
      <c r="C4" s="288"/>
      <c r="D4" s="288"/>
      <c r="E4" s="288"/>
      <c r="F4" s="288"/>
      <c r="G4" s="288"/>
      <c r="H4" s="288"/>
      <c r="I4" s="288"/>
      <c r="J4" s="288"/>
      <c r="K4" s="288"/>
    </row>
    <row r="5" spans="1:17" x14ac:dyDescent="0.2">
      <c r="A5" s="288"/>
      <c r="B5" s="288"/>
      <c r="C5" s="288"/>
      <c r="D5" s="288"/>
      <c r="E5" s="288"/>
      <c r="F5" s="288"/>
      <c r="G5" s="288"/>
      <c r="H5" s="288"/>
      <c r="I5" s="288"/>
      <c r="J5" s="288"/>
      <c r="K5" s="288"/>
      <c r="P5" s="142" t="s">
        <v>343</v>
      </c>
      <c r="Q5" s="143"/>
    </row>
    <row r="6" spans="1:17" x14ac:dyDescent="0.2">
      <c r="A6" s="288"/>
      <c r="B6" s="288"/>
      <c r="C6" s="288"/>
      <c r="D6" s="288"/>
      <c r="E6" s="288"/>
      <c r="F6" s="288"/>
      <c r="G6" s="288"/>
      <c r="H6" s="288"/>
      <c r="I6" s="288"/>
      <c r="J6" s="288"/>
      <c r="K6" s="288"/>
      <c r="P6" s="260" t="s">
        <v>352</v>
      </c>
      <c r="Q6" s="191" t="s">
        <v>353</v>
      </c>
    </row>
    <row r="7" spans="1:17" x14ac:dyDescent="0.2">
      <c r="A7" s="288"/>
      <c r="B7" s="288"/>
      <c r="C7" s="288"/>
      <c r="D7" s="288"/>
      <c r="E7" s="288"/>
      <c r="F7" s="288"/>
      <c r="G7" s="288"/>
      <c r="H7" s="288"/>
      <c r="I7" s="288"/>
      <c r="J7" s="288"/>
      <c r="K7" s="288"/>
      <c r="P7" s="158"/>
    </row>
    <row r="8" spans="1:17" x14ac:dyDescent="0.2">
      <c r="A8" s="288"/>
      <c r="B8" s="288"/>
      <c r="C8" s="288"/>
      <c r="D8" s="288"/>
      <c r="E8" s="288"/>
      <c r="F8" s="288"/>
      <c r="G8" s="288"/>
      <c r="H8" s="288"/>
      <c r="I8" s="288"/>
      <c r="J8" s="288"/>
      <c r="K8" s="288"/>
    </row>
    <row r="9" spans="1:17" x14ac:dyDescent="0.2">
      <c r="A9" s="288"/>
      <c r="B9" s="288"/>
      <c r="C9" s="288"/>
      <c r="D9" s="288"/>
      <c r="E9" s="288"/>
      <c r="F9" s="288"/>
      <c r="G9" s="288"/>
      <c r="H9" s="288"/>
      <c r="I9" s="288"/>
      <c r="J9" s="288"/>
      <c r="K9" s="288"/>
    </row>
    <row r="10" spans="1:17" x14ac:dyDescent="0.2">
      <c r="A10" s="288"/>
      <c r="B10" s="288"/>
      <c r="C10" s="288"/>
      <c r="D10" s="288"/>
      <c r="E10" s="288"/>
      <c r="F10" s="288"/>
      <c r="G10" s="288"/>
      <c r="H10" s="288"/>
      <c r="I10" s="288"/>
      <c r="J10" s="288"/>
      <c r="K10" s="288"/>
    </row>
    <row r="11" spans="1:17" x14ac:dyDescent="0.2">
      <c r="A11" s="288"/>
      <c r="B11" s="288"/>
      <c r="C11" s="288"/>
      <c r="D11" s="288"/>
      <c r="E11" s="288"/>
      <c r="F11" s="288"/>
      <c r="G11" s="288"/>
      <c r="H11" s="288"/>
      <c r="I11" s="288"/>
      <c r="J11" s="288"/>
      <c r="K11" s="288"/>
    </row>
    <row r="12" spans="1:17" x14ac:dyDescent="0.2">
      <c r="A12" s="288"/>
      <c r="B12" s="288"/>
      <c r="C12" s="288"/>
      <c r="D12" s="288"/>
      <c r="E12" s="288"/>
      <c r="F12" s="288"/>
      <c r="G12" s="288"/>
      <c r="H12" s="288"/>
      <c r="I12" s="288"/>
      <c r="J12" s="288"/>
      <c r="K12" s="288"/>
    </row>
    <row r="13" spans="1:17" x14ac:dyDescent="0.2">
      <c r="A13" s="288"/>
      <c r="B13" s="288"/>
      <c r="C13" s="288"/>
      <c r="D13" s="288"/>
      <c r="E13" s="288"/>
      <c r="F13" s="288"/>
      <c r="G13" s="288"/>
      <c r="H13" s="288"/>
      <c r="I13" s="288"/>
      <c r="J13" s="288"/>
      <c r="K13" s="288"/>
    </row>
    <row r="14" spans="1:17" x14ac:dyDescent="0.2">
      <c r="A14" s="288"/>
      <c r="B14" s="288"/>
      <c r="C14" s="288"/>
      <c r="D14" s="288"/>
      <c r="E14" s="288"/>
      <c r="F14" s="288"/>
      <c r="G14" s="288"/>
      <c r="H14" s="288"/>
      <c r="I14" s="288"/>
      <c r="J14" s="288"/>
      <c r="K14" s="288"/>
    </row>
    <row r="15" spans="1:17" x14ac:dyDescent="0.2">
      <c r="A15" s="288"/>
      <c r="B15" s="288"/>
      <c r="C15" s="288"/>
      <c r="D15" s="288"/>
      <c r="E15" s="288"/>
      <c r="F15" s="288"/>
      <c r="G15" s="288"/>
      <c r="H15" s="288"/>
      <c r="I15" s="288"/>
      <c r="J15" s="288"/>
      <c r="K15" s="288"/>
    </row>
    <row r="16" spans="1:17" x14ac:dyDescent="0.2">
      <c r="A16" s="288"/>
      <c r="B16" s="288"/>
      <c r="C16" s="288"/>
      <c r="D16" s="288"/>
      <c r="E16" s="288"/>
      <c r="F16" s="288"/>
      <c r="G16" s="288"/>
      <c r="H16" s="288"/>
      <c r="I16" s="288"/>
      <c r="J16" s="288"/>
      <c r="K16" s="288"/>
    </row>
    <row r="17" spans="1:11" x14ac:dyDescent="0.2">
      <c r="A17" s="288"/>
      <c r="B17" s="288"/>
      <c r="C17" s="288"/>
      <c r="D17" s="288"/>
      <c r="E17" s="288"/>
      <c r="F17" s="288"/>
      <c r="G17" s="288"/>
      <c r="H17" s="288"/>
      <c r="I17" s="288"/>
      <c r="J17" s="288"/>
      <c r="K17" s="288"/>
    </row>
    <row r="18" spans="1:11" x14ac:dyDescent="0.2">
      <c r="A18" s="288"/>
      <c r="B18" s="288"/>
      <c r="C18" s="288"/>
      <c r="D18" s="288"/>
      <c r="E18" s="288"/>
      <c r="F18" s="288"/>
      <c r="G18" s="288"/>
      <c r="H18" s="288"/>
      <c r="I18" s="288"/>
      <c r="J18" s="288"/>
      <c r="K18" s="288"/>
    </row>
    <row r="19" spans="1:11" x14ac:dyDescent="0.2">
      <c r="A19" s="288"/>
      <c r="B19" s="288"/>
      <c r="C19" s="288"/>
      <c r="D19" s="288"/>
      <c r="E19" s="288"/>
      <c r="F19" s="288"/>
      <c r="G19" s="288"/>
      <c r="H19" s="288"/>
      <c r="I19" s="288"/>
      <c r="J19" s="288"/>
      <c r="K19" s="288"/>
    </row>
    <row r="20" spans="1:11" x14ac:dyDescent="0.2">
      <c r="A20" s="288"/>
      <c r="B20" s="288"/>
      <c r="C20" s="288"/>
      <c r="D20" s="288"/>
      <c r="E20" s="288"/>
      <c r="F20" s="288"/>
      <c r="G20" s="288"/>
      <c r="H20" s="288"/>
      <c r="I20" s="288"/>
      <c r="J20" s="288"/>
      <c r="K20" s="288"/>
    </row>
    <row r="21" spans="1:11" x14ac:dyDescent="0.2">
      <c r="A21" s="288"/>
      <c r="B21" s="288"/>
      <c r="C21" s="288"/>
      <c r="D21" s="288"/>
      <c r="E21" s="288"/>
      <c r="F21" s="288"/>
      <c r="G21" s="288"/>
      <c r="H21" s="288"/>
      <c r="I21" s="288"/>
      <c r="J21" s="288"/>
      <c r="K21" s="288"/>
    </row>
    <row r="22" spans="1:11" x14ac:dyDescent="0.2">
      <c r="A22" s="288"/>
      <c r="B22" s="288"/>
      <c r="C22" s="288"/>
      <c r="D22" s="288"/>
      <c r="E22" s="288"/>
      <c r="F22" s="288"/>
      <c r="G22" s="288"/>
      <c r="H22" s="288"/>
      <c r="I22" s="288"/>
      <c r="J22" s="288"/>
      <c r="K22" s="288"/>
    </row>
    <row r="23" spans="1:11" x14ac:dyDescent="0.2">
      <c r="A23" s="288"/>
      <c r="B23" s="288"/>
      <c r="C23" s="288"/>
      <c r="D23" s="288"/>
      <c r="E23" s="288"/>
      <c r="F23" s="288"/>
      <c r="G23" s="288"/>
      <c r="H23" s="288"/>
      <c r="I23" s="288"/>
      <c r="J23" s="288"/>
      <c r="K23" s="288"/>
    </row>
    <row r="24" spans="1:11" x14ac:dyDescent="0.2">
      <c r="A24" s="288"/>
      <c r="B24" s="288"/>
      <c r="C24" s="288"/>
      <c r="D24" s="288"/>
      <c r="E24" s="288"/>
      <c r="F24" s="288"/>
      <c r="G24" s="288"/>
      <c r="H24" s="288"/>
      <c r="I24" s="288"/>
      <c r="J24" s="288"/>
      <c r="K24" s="288"/>
    </row>
    <row r="25" spans="1:11" x14ac:dyDescent="0.2">
      <c r="B25" s="475" t="s">
        <v>189</v>
      </c>
      <c r="C25" s="476"/>
      <c r="D25" s="476"/>
      <c r="E25" s="476"/>
    </row>
    <row r="26" spans="1:11" x14ac:dyDescent="0.2">
      <c r="B26" s="476"/>
      <c r="C26" s="476"/>
      <c r="D26" s="476"/>
      <c r="E26" s="476"/>
    </row>
    <row r="27" spans="1:11" x14ac:dyDescent="0.2">
      <c r="A27" s="2"/>
      <c r="B27" s="57" t="s">
        <v>472</v>
      </c>
      <c r="C27" s="474" t="s">
        <v>676</v>
      </c>
      <c r="D27" s="474"/>
      <c r="E27" s="474"/>
    </row>
    <row r="28" spans="1:11" x14ac:dyDescent="0.2">
      <c r="A28" s="4"/>
      <c r="B28" s="58" t="s">
        <v>473</v>
      </c>
      <c r="C28" s="27" t="s">
        <v>8</v>
      </c>
      <c r="D28" s="27" t="s">
        <v>9</v>
      </c>
      <c r="E28" s="27" t="s">
        <v>13</v>
      </c>
    </row>
    <row r="29" spans="1:11" x14ac:dyDescent="0.2">
      <c r="A29" s="1">
        <v>43466</v>
      </c>
      <c r="B29" s="10">
        <v>59.242813908999999</v>
      </c>
      <c r="C29" s="30">
        <f>+MIN($B$29,$B$41,$B$53,$B$65,$B$77)</f>
        <v>56.812353025</v>
      </c>
      <c r="D29" s="30">
        <f>+MAX($B$29,$B$41,$B$53,$B$65,$B$77)</f>
        <v>72.316461720999996</v>
      </c>
      <c r="E29" s="13">
        <f t="shared" ref="E29:E92" si="0">D29-C29</f>
        <v>15.504108695999996</v>
      </c>
      <c r="G29" s="30"/>
      <c r="H29" s="13"/>
    </row>
    <row r="30" spans="1:11" x14ac:dyDescent="0.2">
      <c r="A30" s="1">
        <v>43497</v>
      </c>
      <c r="B30" s="10">
        <v>61.038365517999999</v>
      </c>
      <c r="C30" s="30">
        <f>+MIN($B$30,$B$42,$B$54,$B$66,$B$78)</f>
        <v>56.772056902999999</v>
      </c>
      <c r="D30" s="30">
        <f>+MAX($B$30,$B$42,$B$54,$B$66,$B$78)</f>
        <v>68.065201443999996</v>
      </c>
      <c r="E30" s="13">
        <f t="shared" si="0"/>
        <v>11.293144540999997</v>
      </c>
      <c r="G30" s="30"/>
      <c r="H30" s="13"/>
    </row>
    <row r="31" spans="1:11" x14ac:dyDescent="0.2">
      <c r="A31" s="1">
        <v>43525</v>
      </c>
      <c r="B31" s="10">
        <v>60.075824445000002</v>
      </c>
      <c r="C31" s="30">
        <f>+MIN($B$31,$B$43,$B$55,$B$67,$B$79)</f>
        <v>58.518165556</v>
      </c>
      <c r="D31" s="30">
        <f>+MAX($B$31,$B$43,$B$55,$B$67,$B$79)</f>
        <v>84.660774545999999</v>
      </c>
      <c r="E31" s="13">
        <f t="shared" si="0"/>
        <v>26.142608989999999</v>
      </c>
      <c r="G31" s="30"/>
      <c r="H31" s="13"/>
    </row>
    <row r="32" spans="1:11" x14ac:dyDescent="0.2">
      <c r="A32" s="1">
        <v>43556</v>
      </c>
      <c r="B32" s="10">
        <v>61.234678950999999</v>
      </c>
      <c r="C32" s="30">
        <f>+MIN($B$32,$B$44,$B$56,$B$68,$B$80)</f>
        <v>59.116218787999998</v>
      </c>
      <c r="D32" s="30">
        <f>+MAX($B$32,$B$44,$B$56,$B$68,$B$80)</f>
        <v>83.846883020999996</v>
      </c>
      <c r="E32" s="13">
        <f t="shared" si="0"/>
        <v>24.730664232999999</v>
      </c>
      <c r="G32" s="30"/>
      <c r="H32" s="13"/>
    </row>
    <row r="33" spans="1:8" x14ac:dyDescent="0.2">
      <c r="A33" s="1">
        <v>43586</v>
      </c>
      <c r="B33" s="10">
        <v>61.323889571999999</v>
      </c>
      <c r="C33" s="30">
        <f>+MIN($B$33,$B$45,$B$57,$B$69,$B$81)</f>
        <v>57.848129761000003</v>
      </c>
      <c r="D33" s="30">
        <f>+MAX($B$33,$B$45,$B$57,$B$69,$B$81)</f>
        <v>79.292777478999994</v>
      </c>
      <c r="E33" s="13">
        <f t="shared" si="0"/>
        <v>21.444647717999992</v>
      </c>
      <c r="G33" s="30"/>
      <c r="H33" s="13"/>
    </row>
    <row r="34" spans="1:8" x14ac:dyDescent="0.2">
      <c r="A34" s="1">
        <v>43617</v>
      </c>
      <c r="B34" s="10">
        <v>60.081163044999997</v>
      </c>
      <c r="C34" s="30">
        <f>+MIN($B$34,$B$46,$B$58,$B$70,$B$82)</f>
        <v>58.156935506000003</v>
      </c>
      <c r="D34" s="30">
        <f>+MAX($B$34,$B$46,$B$58,$B$70,$B$82)</f>
        <v>75.829506964999993</v>
      </c>
      <c r="E34" s="13">
        <f t="shared" si="0"/>
        <v>17.67257145899999</v>
      </c>
      <c r="G34" s="30"/>
      <c r="H34" s="13"/>
    </row>
    <row r="35" spans="1:8" x14ac:dyDescent="0.2">
      <c r="A35" s="1">
        <v>43647</v>
      </c>
      <c r="B35" s="10">
        <v>60.207836331000003</v>
      </c>
      <c r="C35" s="30">
        <f>+MIN($B$35,$B$47,$B$59,$B$71,$B$83)</f>
        <v>58.232714301000001</v>
      </c>
      <c r="D35" s="30">
        <f>+MAX($B$35,$B$47,$B$59,$B$71,$B$83)</f>
        <v>76.660851714000003</v>
      </c>
      <c r="E35" s="13">
        <f t="shared" si="0"/>
        <v>18.428137413000002</v>
      </c>
      <c r="G35" s="30"/>
      <c r="H35" s="13"/>
    </row>
    <row r="36" spans="1:8" x14ac:dyDescent="0.2">
      <c r="A36" s="1">
        <v>43678</v>
      </c>
      <c r="B36" s="10">
        <v>62.483204491000002</v>
      </c>
      <c r="C36" s="30">
        <f>+MIN($B$36,$B$48,$B$60,$B$72,$B$84)</f>
        <v>58.750112887</v>
      </c>
      <c r="D36" s="30">
        <f>+MAX($B$36,$B$48,$B$60,$B$72,$B$84)</f>
        <v>75.046722270999993</v>
      </c>
      <c r="E36" s="13">
        <f t="shared" si="0"/>
        <v>16.296609383999993</v>
      </c>
      <c r="G36" s="30"/>
      <c r="H36" s="13"/>
    </row>
    <row r="37" spans="1:8" x14ac:dyDescent="0.2">
      <c r="A37" s="1">
        <v>43709</v>
      </c>
      <c r="B37" s="10">
        <v>61.319801853000001</v>
      </c>
      <c r="C37" s="30">
        <f>+MIN($B$37,$B$49,$B$61,$B$73,$B$85)</f>
        <v>59.649882288999997</v>
      </c>
      <c r="D37" s="30">
        <f>+MAX($B$37,$B$49,$B$61,$B$73,$B$85)</f>
        <v>74.190376594</v>
      </c>
      <c r="E37" s="13">
        <f t="shared" si="0"/>
        <v>14.540494305000003</v>
      </c>
      <c r="G37" s="30"/>
      <c r="H37" s="13"/>
    </row>
    <row r="38" spans="1:8" x14ac:dyDescent="0.2">
      <c r="A38" s="1">
        <v>43739</v>
      </c>
      <c r="B38" s="10">
        <v>60.176732000000001</v>
      </c>
      <c r="C38" s="30">
        <f>+MIN($B$38,$B$50,$B$62,$B$74,$B$86)</f>
        <v>58.978787107999999</v>
      </c>
      <c r="D38" s="30">
        <f>+MAX($B$38,$B$50,$B$62,$B$74,$B$86)</f>
        <v>72.782902997999997</v>
      </c>
      <c r="E38" s="13">
        <f t="shared" si="0"/>
        <v>13.804115889999999</v>
      </c>
      <c r="G38" s="30"/>
      <c r="H38" s="13"/>
    </row>
    <row r="39" spans="1:8" x14ac:dyDescent="0.2">
      <c r="A39" s="1">
        <v>43770</v>
      </c>
      <c r="B39" s="10">
        <v>60.429947648999999</v>
      </c>
      <c r="C39" s="30">
        <f>+MIN($B$39,$B$51,$B$63,$B$75,$B$87)</f>
        <v>57.454395832000003</v>
      </c>
      <c r="D39" s="30">
        <f>+MAX($B$39,$B$51,$B$63,$B$75,$B$87)</f>
        <v>71.790006003000002</v>
      </c>
      <c r="E39" s="13">
        <f t="shared" si="0"/>
        <v>14.335610170999999</v>
      </c>
      <c r="G39" s="30"/>
      <c r="H39" s="13"/>
    </row>
    <row r="40" spans="1:8" x14ac:dyDescent="0.2">
      <c r="A40" s="1">
        <v>43800</v>
      </c>
      <c r="B40" s="10">
        <v>62.594106601</v>
      </c>
      <c r="C40" s="30">
        <f>+MIN($B$40,$B$52,$B$64,$B$76,$B$88)</f>
        <v>59.450992122999999</v>
      </c>
      <c r="D40" s="30">
        <f>+MAX($B$40,$B$52,$B$64,$B$76,$B$88)</f>
        <v>72.299315386000004</v>
      </c>
      <c r="E40" s="13">
        <f t="shared" si="0"/>
        <v>12.848323263000005</v>
      </c>
      <c r="G40" s="30"/>
      <c r="H40" s="13"/>
    </row>
    <row r="41" spans="1:8" x14ac:dyDescent="0.2">
      <c r="A41" s="1">
        <v>43831</v>
      </c>
      <c r="B41" s="10">
        <v>61.667646015999999</v>
      </c>
      <c r="C41" s="30">
        <f>+MIN($B$29,$B$41,$B$53,$B$65,$B$77)</f>
        <v>56.812353025</v>
      </c>
      <c r="D41" s="30">
        <f>+MAX($B$29,$B$41,$B$53,$B$65,$B$77)</f>
        <v>72.316461720999996</v>
      </c>
      <c r="E41" s="13">
        <f t="shared" si="0"/>
        <v>15.504108695999996</v>
      </c>
      <c r="G41" s="30"/>
      <c r="H41" s="13"/>
    </row>
    <row r="42" spans="1:8" x14ac:dyDescent="0.2">
      <c r="A42" s="1">
        <v>43862</v>
      </c>
      <c r="B42" s="10">
        <v>66.554268000999997</v>
      </c>
      <c r="C42" s="30">
        <f>+MIN($B$30,$B$42,$B$54,$B$66,$B$78)</f>
        <v>56.772056902999999</v>
      </c>
      <c r="D42" s="30">
        <f>+MAX($B$30,$B$42,$B$54,$B$66,$B$78)</f>
        <v>68.065201443999996</v>
      </c>
      <c r="E42" s="13">
        <f t="shared" si="0"/>
        <v>11.293144540999997</v>
      </c>
      <c r="G42" s="30"/>
      <c r="H42" s="13"/>
    </row>
    <row r="43" spans="1:8" x14ac:dyDescent="0.2">
      <c r="A43" s="1">
        <v>43891</v>
      </c>
      <c r="B43" s="10">
        <v>84.660774545999999</v>
      </c>
      <c r="C43" s="30">
        <f>+MIN($B$31,$B$43,$B$55,$B$67,$B$79)</f>
        <v>58.518165556</v>
      </c>
      <c r="D43" s="30">
        <f>+MAX($B$31,$B$43,$B$55,$B$67,$B$79)</f>
        <v>84.660774545999999</v>
      </c>
      <c r="E43" s="13">
        <f t="shared" si="0"/>
        <v>26.142608989999999</v>
      </c>
      <c r="G43" s="30"/>
      <c r="H43" s="13"/>
    </row>
    <row r="44" spans="1:8" x14ac:dyDescent="0.2">
      <c r="A44" s="1">
        <v>43922</v>
      </c>
      <c r="B44" s="10">
        <v>83.846883020999996</v>
      </c>
      <c r="C44" s="30">
        <f>+MIN($B$32,$B$44,$B$56,$B$68,$B$80)</f>
        <v>59.116218787999998</v>
      </c>
      <c r="D44" s="30">
        <f>+MAX($B$32,$B$44,$B$56,$B$68,$B$80)</f>
        <v>83.846883020999996</v>
      </c>
      <c r="E44" s="13">
        <f t="shared" si="0"/>
        <v>24.730664232999999</v>
      </c>
      <c r="G44" s="30"/>
      <c r="H44" s="13"/>
    </row>
    <row r="45" spans="1:8" x14ac:dyDescent="0.2">
      <c r="A45" s="1">
        <v>43952</v>
      </c>
      <c r="B45" s="10">
        <v>79.292777478999994</v>
      </c>
      <c r="C45" s="30">
        <f>+MIN($B$33,$B$45,$B$57,$B$69,$B$81)</f>
        <v>57.848129761000003</v>
      </c>
      <c r="D45" s="30">
        <f>+MAX($B$33,$B$45,$B$57,$B$69,$B$81)</f>
        <v>79.292777478999994</v>
      </c>
      <c r="E45" s="13">
        <f t="shared" si="0"/>
        <v>21.444647717999992</v>
      </c>
      <c r="G45" s="30"/>
      <c r="H45" s="13"/>
    </row>
    <row r="46" spans="1:8" x14ac:dyDescent="0.2">
      <c r="A46" s="1">
        <v>43983</v>
      </c>
      <c r="B46" s="10">
        <v>75.829506964999993</v>
      </c>
      <c r="C46" s="30">
        <f>+MIN($B$34,$B$46,$B$58,$B$70,$B$82)</f>
        <v>58.156935506000003</v>
      </c>
      <c r="D46" s="30">
        <f>+MAX($B$34,$B$46,$B$58,$B$70,$B$82)</f>
        <v>75.829506964999993</v>
      </c>
      <c r="E46" s="13">
        <f t="shared" si="0"/>
        <v>17.67257145899999</v>
      </c>
      <c r="G46" s="30"/>
      <c r="H46" s="13"/>
    </row>
    <row r="47" spans="1:8" x14ac:dyDescent="0.2">
      <c r="A47" s="1">
        <v>44013</v>
      </c>
      <c r="B47" s="10">
        <v>76.660851714000003</v>
      </c>
      <c r="C47" s="30">
        <f>+MIN($B$35,$B$47,$B$59,$B$71,$B$83)</f>
        <v>58.232714301000001</v>
      </c>
      <c r="D47" s="30">
        <f>+MAX($B$35,$B$47,$B$59,$B$71,$B$83)</f>
        <v>76.660851714000003</v>
      </c>
      <c r="E47" s="13">
        <f t="shared" si="0"/>
        <v>18.428137413000002</v>
      </c>
      <c r="G47" s="30"/>
      <c r="H47" s="13"/>
    </row>
    <row r="48" spans="1:8" x14ac:dyDescent="0.2">
      <c r="A48" s="1">
        <v>44044</v>
      </c>
      <c r="B48" s="10">
        <v>75.046722270999993</v>
      </c>
      <c r="C48" s="30">
        <f>+MIN($B$36,$B$48,$B$60,$B$72,$B$84)</f>
        <v>58.750112887</v>
      </c>
      <c r="D48" s="30">
        <f>+MAX($B$36,$B$48,$B$60,$B$72,$B$84)</f>
        <v>75.046722270999993</v>
      </c>
      <c r="E48" s="13">
        <f t="shared" si="0"/>
        <v>16.296609383999993</v>
      </c>
      <c r="G48" s="30"/>
      <c r="H48" s="13"/>
    </row>
    <row r="49" spans="1:8" x14ac:dyDescent="0.2">
      <c r="A49" s="1">
        <v>44075</v>
      </c>
      <c r="B49" s="10">
        <v>74.190376594</v>
      </c>
      <c r="C49" s="30">
        <f>+MIN($B$37,$B$49,$B$61,$B$73,$B$85)</f>
        <v>59.649882288999997</v>
      </c>
      <c r="D49" s="30">
        <f>+MAX($B$37,$B$49,$B$61,$B$73,$B$85)</f>
        <v>74.190376594</v>
      </c>
      <c r="E49" s="13">
        <f t="shared" si="0"/>
        <v>14.540494305000003</v>
      </c>
      <c r="G49" s="30"/>
      <c r="H49" s="13"/>
    </row>
    <row r="50" spans="1:8" x14ac:dyDescent="0.2">
      <c r="A50" s="1">
        <v>44105</v>
      </c>
      <c r="B50" s="10">
        <v>72.782902997999997</v>
      </c>
      <c r="C50" s="30">
        <f>+MIN($B$38,$B$50,$B$62,$B$74,$B$86)</f>
        <v>58.978787107999999</v>
      </c>
      <c r="D50" s="30">
        <f>+MAX($B$38,$B$50,$B$62,$B$74,$B$86)</f>
        <v>72.782902997999997</v>
      </c>
      <c r="E50" s="13">
        <f t="shared" si="0"/>
        <v>13.804115889999999</v>
      </c>
      <c r="G50" s="30"/>
      <c r="H50" s="13"/>
    </row>
    <row r="51" spans="1:8" x14ac:dyDescent="0.2">
      <c r="A51" s="1">
        <v>44136</v>
      </c>
      <c r="B51" s="10">
        <v>71.790006003000002</v>
      </c>
      <c r="C51" s="30">
        <f>+MIN($B$39,$B$51,$B$63,$B$75,$B$87)</f>
        <v>57.454395832000003</v>
      </c>
      <c r="D51" s="30">
        <f>+MAX($B$39,$B$51,$B$63,$B$75,$B$87)</f>
        <v>71.790006003000002</v>
      </c>
      <c r="E51" s="13">
        <f t="shared" si="0"/>
        <v>14.335610170999999</v>
      </c>
      <c r="G51" s="30"/>
      <c r="H51" s="13"/>
    </row>
    <row r="52" spans="1:8" x14ac:dyDescent="0.2">
      <c r="A52" s="1">
        <v>44166</v>
      </c>
      <c r="B52" s="10">
        <v>72.299315386000004</v>
      </c>
      <c r="C52" s="30">
        <f>+MIN($B$40,$B$52,$B$64,$B$76,$B$88)</f>
        <v>59.450992122999999</v>
      </c>
      <c r="D52" s="30">
        <f>+MAX($B$40,$B$52,$B$64,$B$76,$B$88)</f>
        <v>72.299315386000004</v>
      </c>
      <c r="E52" s="13">
        <f t="shared" si="0"/>
        <v>12.848323263000005</v>
      </c>
      <c r="G52" s="30"/>
      <c r="H52" s="13"/>
    </row>
    <row r="53" spans="1:8" x14ac:dyDescent="0.2">
      <c r="A53" s="1">
        <v>44197</v>
      </c>
      <c r="B53" s="10">
        <v>72.316461720999996</v>
      </c>
      <c r="C53" s="30">
        <f>+MIN($B$29,$B$41,$B$53,$B$65,$B$77)</f>
        <v>56.812353025</v>
      </c>
      <c r="D53" s="30">
        <f>+MAX($B$29,$B$41,$B$53,$B$65,$B$77)</f>
        <v>72.316461720999996</v>
      </c>
      <c r="E53" s="13">
        <f t="shared" si="0"/>
        <v>15.504108695999996</v>
      </c>
      <c r="G53" s="30"/>
      <c r="H53" s="13"/>
    </row>
    <row r="54" spans="1:8" x14ac:dyDescent="0.2">
      <c r="A54" s="1">
        <v>44228</v>
      </c>
      <c r="B54" s="10">
        <v>68.065201443999996</v>
      </c>
      <c r="C54" s="30">
        <f>+MIN($B$30,$B$42,$B$54,$B$66,$B$78)</f>
        <v>56.772056902999999</v>
      </c>
      <c r="D54" s="30">
        <f>+MAX($B$30,$B$42,$B$54,$B$66,$B$78)</f>
        <v>68.065201443999996</v>
      </c>
      <c r="E54" s="13">
        <f t="shared" si="0"/>
        <v>11.293144540999997</v>
      </c>
      <c r="G54" s="30"/>
      <c r="H54" s="13"/>
    </row>
    <row r="55" spans="1:8" x14ac:dyDescent="0.2">
      <c r="A55" s="1">
        <v>44256</v>
      </c>
      <c r="B55" s="10">
        <v>67.339809518999999</v>
      </c>
      <c r="C55" s="30">
        <f>+MIN($B$31,$B$43,$B$55,$B$67,$B$79)</f>
        <v>58.518165556</v>
      </c>
      <c r="D55" s="30">
        <f>+MAX($B$31,$B$43,$B$55,$B$67,$B$79)</f>
        <v>84.660774545999999</v>
      </c>
      <c r="E55" s="13">
        <f t="shared" si="0"/>
        <v>26.142608989999999</v>
      </c>
      <c r="G55" s="30"/>
      <c r="H55" s="13"/>
    </row>
    <row r="56" spans="1:8" x14ac:dyDescent="0.2">
      <c r="A56" s="1">
        <v>44287</v>
      </c>
      <c r="B56" s="10">
        <v>67.420536216000002</v>
      </c>
      <c r="C56" s="30">
        <f>+MIN($B$32,$B$44,$B$56,$B$68,$B$80)</f>
        <v>59.116218787999998</v>
      </c>
      <c r="D56" s="30">
        <f>+MAX($B$32,$B$44,$B$56,$B$68,$B$80)</f>
        <v>83.846883020999996</v>
      </c>
      <c r="E56" s="13">
        <f t="shared" si="0"/>
        <v>24.730664232999999</v>
      </c>
      <c r="G56" s="30"/>
      <c r="H56" s="13"/>
    </row>
    <row r="57" spans="1:8" x14ac:dyDescent="0.2">
      <c r="A57" s="1">
        <v>44317</v>
      </c>
      <c r="B57" s="10">
        <v>64.439037209000006</v>
      </c>
      <c r="C57" s="30">
        <f>+MIN($B$33,$B$45,$B$57,$B$69,$B$81)</f>
        <v>57.848129761000003</v>
      </c>
      <c r="D57" s="30">
        <f>+MAX($B$33,$B$45,$B$57,$B$69,$B$81)</f>
        <v>79.292777478999994</v>
      </c>
      <c r="E57" s="13">
        <f t="shared" si="0"/>
        <v>21.444647717999992</v>
      </c>
      <c r="G57" s="30"/>
      <c r="H57" s="13"/>
    </row>
    <row r="58" spans="1:8" x14ac:dyDescent="0.2">
      <c r="A58" s="1">
        <v>44348</v>
      </c>
      <c r="B58" s="10">
        <v>63.068990681999999</v>
      </c>
      <c r="C58" s="30">
        <f>+MIN($B$34,$B$46,$B$58,$B$70,$B$82)</f>
        <v>58.156935506000003</v>
      </c>
      <c r="D58" s="30">
        <f>+MAX($B$34,$B$46,$B$58,$B$70,$B$82)</f>
        <v>75.829506964999993</v>
      </c>
      <c r="E58" s="13">
        <f t="shared" si="0"/>
        <v>17.67257145899999</v>
      </c>
      <c r="G58" s="30"/>
      <c r="H58" s="13"/>
    </row>
    <row r="59" spans="1:8" x14ac:dyDescent="0.2">
      <c r="A59" s="1">
        <v>44378</v>
      </c>
      <c r="B59" s="10">
        <v>62.338462274000001</v>
      </c>
      <c r="C59" s="30">
        <f>+MIN($B$35,$B$47,$B$59,$B$71,$B$83)</f>
        <v>58.232714301000001</v>
      </c>
      <c r="D59" s="30">
        <f>+MAX($B$35,$B$47,$B$59,$B$71,$B$83)</f>
        <v>76.660851714000003</v>
      </c>
      <c r="E59" s="13">
        <f t="shared" si="0"/>
        <v>18.428137413000002</v>
      </c>
      <c r="G59" s="30"/>
      <c r="H59" s="13"/>
    </row>
    <row r="60" spans="1:8" x14ac:dyDescent="0.2">
      <c r="A60" s="1">
        <v>44409</v>
      </c>
      <c r="B60" s="10">
        <v>61.148493221000003</v>
      </c>
      <c r="C60" s="30">
        <f>+MIN($B$36,$B$48,$B$60,$B$72,$B$84)</f>
        <v>58.750112887</v>
      </c>
      <c r="D60" s="30">
        <f>+MAX($B$36,$B$48,$B$60,$B$72,$B$84)</f>
        <v>75.046722270999993</v>
      </c>
      <c r="E60" s="13">
        <f t="shared" si="0"/>
        <v>16.296609383999993</v>
      </c>
      <c r="G60" s="30"/>
      <c r="H60" s="13"/>
    </row>
    <row r="61" spans="1:8" x14ac:dyDescent="0.2">
      <c r="A61" s="1">
        <v>44440</v>
      </c>
      <c r="B61" s="10">
        <v>59.649882288999997</v>
      </c>
      <c r="C61" s="30">
        <f>+MIN($B$37,$B$49,$B$61,$B$73,$B$85)</f>
        <v>59.649882288999997</v>
      </c>
      <c r="D61" s="30">
        <f>+MAX($B$37,$B$49,$B$61,$B$73,$B$85)</f>
        <v>74.190376594</v>
      </c>
      <c r="E61" s="13">
        <f t="shared" si="0"/>
        <v>14.540494305000003</v>
      </c>
      <c r="G61" s="30"/>
      <c r="H61" s="13"/>
    </row>
    <row r="62" spans="1:8" x14ac:dyDescent="0.2">
      <c r="A62" s="1">
        <v>44470</v>
      </c>
      <c r="B62" s="10">
        <v>58.978787107999999</v>
      </c>
      <c r="C62" s="30">
        <f>+MIN($B$38,$B$50,$B$62,$B$74,$B$86)</f>
        <v>58.978787107999999</v>
      </c>
      <c r="D62" s="30">
        <f>+MAX($B$38,$B$50,$B$62,$B$74,$B$86)</f>
        <v>72.782902997999997</v>
      </c>
      <c r="E62" s="13">
        <f t="shared" si="0"/>
        <v>13.804115889999999</v>
      </c>
      <c r="G62" s="30"/>
      <c r="H62" s="13"/>
    </row>
    <row r="63" spans="1:8" x14ac:dyDescent="0.2">
      <c r="A63" s="1">
        <v>44501</v>
      </c>
      <c r="B63" s="10">
        <v>57.454395832000003</v>
      </c>
      <c r="C63" s="30">
        <f>+MIN($B$39,$B$51,$B$63,$B$75,$B$87)</f>
        <v>57.454395832000003</v>
      </c>
      <c r="D63" s="30">
        <f>+MAX($B$39,$B$51,$B$63,$B$75,$B$87)</f>
        <v>71.790006003000002</v>
      </c>
      <c r="E63" s="13">
        <f t="shared" si="0"/>
        <v>14.335610170999999</v>
      </c>
      <c r="G63" s="30"/>
      <c r="H63" s="13"/>
    </row>
    <row r="64" spans="1:8" x14ac:dyDescent="0.2">
      <c r="A64" s="1">
        <v>44531</v>
      </c>
      <c r="B64" s="10">
        <v>59.450992122999999</v>
      </c>
      <c r="C64" s="30">
        <f>+MIN($B$40,$B$52,$B$64,$B$76,$B$88)</f>
        <v>59.450992122999999</v>
      </c>
      <c r="D64" s="30">
        <f>+MAX($B$40,$B$52,$B$64,$B$76,$B$88)</f>
        <v>72.299315386000004</v>
      </c>
      <c r="E64" s="13">
        <f t="shared" si="0"/>
        <v>12.848323263000005</v>
      </c>
      <c r="G64" s="30"/>
      <c r="H64" s="13"/>
    </row>
    <row r="65" spans="1:8" x14ac:dyDescent="0.2">
      <c r="A65" s="1">
        <v>44562</v>
      </c>
      <c r="B65" s="10">
        <v>56.812353025</v>
      </c>
      <c r="C65" s="30">
        <f>+MIN($B$29,$B$41,$B$53,$B$65,$B$77)</f>
        <v>56.812353025</v>
      </c>
      <c r="D65" s="30">
        <f>+MAX($B$29,$B$41,$B$53,$B$65,$B$77)</f>
        <v>72.316461720999996</v>
      </c>
      <c r="E65" s="13">
        <f t="shared" si="0"/>
        <v>15.504108695999996</v>
      </c>
      <c r="G65" s="30"/>
      <c r="H65" s="13"/>
    </row>
    <row r="66" spans="1:8" x14ac:dyDescent="0.2">
      <c r="A66" s="1">
        <v>44593</v>
      </c>
      <c r="B66" s="10">
        <v>56.772056902999999</v>
      </c>
      <c r="C66" s="30">
        <f>+MIN($B$30,$B$42,$B$54,$B$66,$B$78)</f>
        <v>56.772056902999999</v>
      </c>
      <c r="D66" s="30">
        <f>+MAX($B$30,$B$42,$B$54,$B$66,$B$78)</f>
        <v>68.065201443999996</v>
      </c>
      <c r="E66" s="13">
        <f t="shared" si="0"/>
        <v>11.293144540999997</v>
      </c>
      <c r="G66" s="30"/>
      <c r="H66" s="13"/>
    </row>
    <row r="67" spans="1:8" x14ac:dyDescent="0.2">
      <c r="A67" s="1">
        <v>44621</v>
      </c>
      <c r="B67" s="10">
        <v>58.518165556</v>
      </c>
      <c r="C67" s="30">
        <f>+MIN($B$31,$B$43,$B$55,$B$67,$B$79)</f>
        <v>58.518165556</v>
      </c>
      <c r="D67" s="30">
        <f>+MAX($B$31,$B$43,$B$55,$B$67,$B$79)</f>
        <v>84.660774545999999</v>
      </c>
      <c r="E67" s="13">
        <f t="shared" si="0"/>
        <v>26.142608989999999</v>
      </c>
      <c r="G67" s="30"/>
      <c r="H67" s="13"/>
    </row>
    <row r="68" spans="1:8" x14ac:dyDescent="0.2">
      <c r="A68" s="1">
        <v>44652</v>
      </c>
      <c r="B68" s="10">
        <v>59.116218787999998</v>
      </c>
      <c r="C68" s="30">
        <f>+MIN($B$32,$B$44,$B$56,$B$68,$B$80)</f>
        <v>59.116218787999998</v>
      </c>
      <c r="D68" s="30">
        <f>+MAX($B$32,$B$44,$B$56,$B$68,$B$80)</f>
        <v>83.846883020999996</v>
      </c>
      <c r="E68" s="13">
        <f t="shared" si="0"/>
        <v>24.730664232999999</v>
      </c>
      <c r="G68" s="30"/>
      <c r="H68" s="13"/>
    </row>
    <row r="69" spans="1:8" x14ac:dyDescent="0.2">
      <c r="A69" s="1">
        <v>44682</v>
      </c>
      <c r="B69" s="10">
        <v>57.848129761000003</v>
      </c>
      <c r="C69" s="30">
        <f>+MIN($B$33,$B$45,$B$57,$B$69,$B$81)</f>
        <v>57.848129761000003</v>
      </c>
      <c r="D69" s="30">
        <f>+MAX($B$33,$B$45,$B$57,$B$69,$B$81)</f>
        <v>79.292777478999994</v>
      </c>
      <c r="E69" s="13">
        <f t="shared" si="0"/>
        <v>21.444647717999992</v>
      </c>
      <c r="G69" s="30"/>
      <c r="H69" s="13"/>
    </row>
    <row r="70" spans="1:8" x14ac:dyDescent="0.2">
      <c r="A70" s="1">
        <v>44713</v>
      </c>
      <c r="B70" s="10">
        <v>58.156935506000003</v>
      </c>
      <c r="C70" s="30">
        <f>+MIN($B$34,$B$46,$B$58,$B$70,$B$82)</f>
        <v>58.156935506000003</v>
      </c>
      <c r="D70" s="30">
        <f>+MAX($B$34,$B$46,$B$58,$B$70,$B$82)</f>
        <v>75.829506964999993</v>
      </c>
      <c r="E70" s="13">
        <f t="shared" si="0"/>
        <v>17.67257145899999</v>
      </c>
      <c r="G70" s="30"/>
      <c r="H70" s="13"/>
    </row>
    <row r="71" spans="1:8" x14ac:dyDescent="0.2">
      <c r="A71" s="1">
        <v>44743</v>
      </c>
      <c r="B71" s="10">
        <v>58.232714301000001</v>
      </c>
      <c r="C71" s="30">
        <f>+MIN($B$35,$B$47,$B$59,$B$71,$B$83)</f>
        <v>58.232714301000001</v>
      </c>
      <c r="D71" s="30">
        <f>+MAX($B$35,$B$47,$B$59,$B$71,$B$83)</f>
        <v>76.660851714000003</v>
      </c>
      <c r="E71" s="13">
        <f t="shared" si="0"/>
        <v>18.428137413000002</v>
      </c>
      <c r="G71" s="30"/>
      <c r="H71" s="13"/>
    </row>
    <row r="72" spans="1:8" x14ac:dyDescent="0.2">
      <c r="A72" s="1">
        <v>44774</v>
      </c>
      <c r="B72" s="10">
        <v>58.750112887</v>
      </c>
      <c r="C72" s="30">
        <f>+MIN($B$36,$B$48,$B$60,$B$72,$B$84)</f>
        <v>58.750112887</v>
      </c>
      <c r="D72" s="30">
        <f>+MAX($B$36,$B$48,$B$60,$B$72,$B$84)</f>
        <v>75.046722270999993</v>
      </c>
      <c r="E72" s="13">
        <f t="shared" si="0"/>
        <v>16.296609383999993</v>
      </c>
      <c r="G72" s="30"/>
      <c r="H72" s="13"/>
    </row>
    <row r="73" spans="1:8" x14ac:dyDescent="0.2">
      <c r="A73" s="1">
        <v>44805</v>
      </c>
      <c r="B73" s="10">
        <v>60.838572175000003</v>
      </c>
      <c r="C73" s="30">
        <f>+MIN($B$37,$B$49,$B$61,$B$73,$B$85)</f>
        <v>59.649882288999997</v>
      </c>
      <c r="D73" s="30">
        <f>+MAX($B$37,$B$49,$B$61,$B$73,$B$85)</f>
        <v>74.190376594</v>
      </c>
      <c r="E73" s="13">
        <f t="shared" si="0"/>
        <v>14.540494305000003</v>
      </c>
      <c r="G73" s="30"/>
      <c r="H73" s="13"/>
    </row>
    <row r="74" spans="1:8" x14ac:dyDescent="0.2">
      <c r="A74" s="1">
        <v>44835</v>
      </c>
      <c r="B74" s="10">
        <v>60.166622377000003</v>
      </c>
      <c r="C74" s="30">
        <f>+MIN($B$38,$B$50,$B$62,$B$74,$B$86)</f>
        <v>58.978787107999999</v>
      </c>
      <c r="D74" s="30">
        <f>+MAX($B$38,$B$50,$B$62,$B$74,$B$86)</f>
        <v>72.782902997999997</v>
      </c>
      <c r="E74" s="13">
        <f t="shared" si="0"/>
        <v>13.804115889999999</v>
      </c>
      <c r="G74" s="30"/>
      <c r="H74" s="13"/>
    </row>
    <row r="75" spans="1:8" x14ac:dyDescent="0.2">
      <c r="A75" s="1">
        <v>44866</v>
      </c>
      <c r="B75" s="10">
        <v>60.373462783000001</v>
      </c>
      <c r="C75" s="30">
        <f>+MIN($B$39,$B$51,$B$63,$B$75,$B$87)</f>
        <v>57.454395832000003</v>
      </c>
      <c r="D75" s="30">
        <f>+MAX($B$39,$B$51,$B$63,$B$75,$B$87)</f>
        <v>71.790006003000002</v>
      </c>
      <c r="E75" s="13">
        <f t="shared" si="0"/>
        <v>14.335610170999999</v>
      </c>
      <c r="G75" s="30"/>
      <c r="H75" s="13"/>
    </row>
    <row r="76" spans="1:8" x14ac:dyDescent="0.2">
      <c r="A76" s="1">
        <v>44896</v>
      </c>
      <c r="B76" s="10">
        <v>63.106267805999998</v>
      </c>
      <c r="C76" s="30">
        <f>+MIN($B$40,$B$52,$B$64,$B$76,$B$88)</f>
        <v>59.450992122999999</v>
      </c>
      <c r="D76" s="30">
        <f>+MAX($B$40,$B$52,$B$64,$B$76,$B$88)</f>
        <v>72.299315386000004</v>
      </c>
      <c r="E76" s="13">
        <f t="shared" si="0"/>
        <v>12.848323263000005</v>
      </c>
      <c r="G76" s="30"/>
      <c r="H76" s="13"/>
    </row>
    <row r="77" spans="1:8" x14ac:dyDescent="0.2">
      <c r="A77" s="1">
        <v>44927</v>
      </c>
      <c r="B77" s="10">
        <v>61.187866776</v>
      </c>
      <c r="C77" s="30">
        <f>+MIN($B$29,$B$41,$B$53,$B$65,$B$77)</f>
        <v>56.812353025</v>
      </c>
      <c r="D77" s="30">
        <f>+MAX($B$29,$B$41,$B$53,$B$65,$B$77)</f>
        <v>72.316461720999996</v>
      </c>
      <c r="E77" s="13">
        <f t="shared" si="0"/>
        <v>15.504108695999996</v>
      </c>
      <c r="G77" s="30"/>
      <c r="H77" s="13"/>
    </row>
    <row r="78" spans="1:8" x14ac:dyDescent="0.2">
      <c r="A78" s="1">
        <v>44958</v>
      </c>
      <c r="B78" s="10">
        <v>61.104366825</v>
      </c>
      <c r="C78" s="30">
        <f>+MIN($B$30,$B$42,$B$54,$B$66,$B$78)</f>
        <v>56.772056902999999</v>
      </c>
      <c r="D78" s="30">
        <f>+MAX($B$30,$B$42,$B$54,$B$66,$B$78)</f>
        <v>68.065201443999996</v>
      </c>
      <c r="E78" s="13">
        <f t="shared" si="0"/>
        <v>11.293144540999997</v>
      </c>
      <c r="G78" s="30"/>
      <c r="H78" s="13"/>
    </row>
    <row r="79" spans="1:8" x14ac:dyDescent="0.2">
      <c r="A79" s="1">
        <v>44986</v>
      </c>
      <c r="B79" s="10">
        <v>61.488277382</v>
      </c>
      <c r="C79" s="30">
        <f>+MIN($B$31,$B$43,$B$55,$B$67,$B$79)</f>
        <v>58.518165556</v>
      </c>
      <c r="D79" s="30">
        <f>+MAX($B$31,$B$43,$B$55,$B$67,$B$79)</f>
        <v>84.660774545999999</v>
      </c>
      <c r="E79" s="13">
        <f t="shared" si="0"/>
        <v>26.142608989999999</v>
      </c>
      <c r="G79" s="30"/>
      <c r="H79" s="13"/>
    </row>
    <row r="80" spans="1:8" x14ac:dyDescent="0.2">
      <c r="A80" s="1">
        <v>45017</v>
      </c>
      <c r="B80" s="10">
        <v>61.295315039999998</v>
      </c>
      <c r="C80" s="30">
        <f>+MIN($B$32,$B$44,$B$56,$B$68,$B$80)</f>
        <v>59.116218787999998</v>
      </c>
      <c r="D80" s="30">
        <f>+MAX($B$32,$B$44,$B$56,$B$68,$B$80)</f>
        <v>83.846883020999996</v>
      </c>
      <c r="E80" s="13">
        <f t="shared" si="0"/>
        <v>24.730664232999999</v>
      </c>
      <c r="G80" s="30"/>
      <c r="H80" s="13"/>
    </row>
    <row r="81" spans="1:8" x14ac:dyDescent="0.2">
      <c r="A81" s="1">
        <v>45047</v>
      </c>
      <c r="B81" s="10">
        <v>60.229232779</v>
      </c>
      <c r="C81" s="30">
        <f>+MIN($B$33,$B$45,$B$57,$B$69,$B$81)</f>
        <v>57.848129761000003</v>
      </c>
      <c r="D81" s="30">
        <f>+MAX($B$33,$B$45,$B$57,$B$69,$B$81)</f>
        <v>79.292777478999994</v>
      </c>
      <c r="E81" s="13">
        <f t="shared" si="0"/>
        <v>21.444647717999992</v>
      </c>
      <c r="G81" s="30"/>
      <c r="H81" s="13"/>
    </row>
    <row r="82" spans="1:8" x14ac:dyDescent="0.2">
      <c r="A82" s="1">
        <v>45078</v>
      </c>
      <c r="B82" s="10">
        <v>60.617512296999998</v>
      </c>
      <c r="C82" s="30">
        <f>+MIN($B$34,$B$46,$B$58,$B$70,$B$82)</f>
        <v>58.156935506000003</v>
      </c>
      <c r="D82" s="30">
        <f>+MAX($B$34,$B$46,$B$58,$B$70,$B$82)</f>
        <v>75.829506964999993</v>
      </c>
      <c r="E82" s="13">
        <f t="shared" si="0"/>
        <v>17.67257145899999</v>
      </c>
      <c r="G82" s="30"/>
      <c r="H82" s="13"/>
    </row>
    <row r="83" spans="1:8" x14ac:dyDescent="0.2">
      <c r="A83" s="1">
        <v>45108</v>
      </c>
      <c r="B83" s="10">
        <v>60.410304963000002</v>
      </c>
      <c r="C83" s="30">
        <f>+MIN($B$35,$B$47,$B$59,$B$71,$B$83)</f>
        <v>58.232714301000001</v>
      </c>
      <c r="D83" s="30">
        <f>+MAX($B$35,$B$47,$B$59,$B$71,$B$83)</f>
        <v>76.660851714000003</v>
      </c>
      <c r="E83" s="13">
        <f t="shared" si="0"/>
        <v>18.428137413000002</v>
      </c>
      <c r="G83" s="30"/>
      <c r="H83" s="13"/>
    </row>
    <row r="84" spans="1:8" x14ac:dyDescent="0.2">
      <c r="A84" s="1">
        <v>45139</v>
      </c>
      <c r="B84" s="10">
        <v>61.511534771000001</v>
      </c>
      <c r="C84" s="30">
        <f>+MIN($B$36,$B$48,$B$60,$B$72,$B$84)</f>
        <v>58.750112887</v>
      </c>
      <c r="D84" s="30">
        <f>+MAX($B$36,$B$48,$B$60,$B$72,$B$84)</f>
        <v>75.046722270999993</v>
      </c>
      <c r="E84" s="13">
        <f t="shared" si="0"/>
        <v>16.296609383999993</v>
      </c>
      <c r="G84" s="30"/>
      <c r="H84" s="13"/>
    </row>
    <row r="85" spans="1:8" x14ac:dyDescent="0.2">
      <c r="A85" s="1">
        <v>45170</v>
      </c>
      <c r="B85" s="10">
        <v>60.947607625000003</v>
      </c>
      <c r="C85" s="30">
        <f>+MIN($B$37,$B$49,$B$61,$B$73,$B$85)</f>
        <v>59.649882288999997</v>
      </c>
      <c r="D85" s="30">
        <f>+MAX($B$37,$B$49,$B$61,$B$73,$B$85)</f>
        <v>74.190376594</v>
      </c>
      <c r="E85" s="13">
        <f t="shared" si="0"/>
        <v>14.540494305000003</v>
      </c>
      <c r="G85" s="30"/>
      <c r="H85" s="13"/>
    </row>
    <row r="86" spans="1:8" x14ac:dyDescent="0.2">
      <c r="A86" s="1">
        <v>45200</v>
      </c>
      <c r="B86" s="10">
        <v>60.057315342999999</v>
      </c>
      <c r="C86" s="30">
        <f>+MIN($B$38,$B$50,$B$62,$B$74,$B$86)</f>
        <v>58.978787107999999</v>
      </c>
      <c r="D86" s="30">
        <f>+MAX($B$38,$B$50,$B$62,$B$74,$B$86)</f>
        <v>72.782902997999997</v>
      </c>
      <c r="E86" s="13">
        <f t="shared" si="0"/>
        <v>13.804115889999999</v>
      </c>
      <c r="G86" s="30"/>
      <c r="H86" s="13"/>
    </row>
    <row r="87" spans="1:8" x14ac:dyDescent="0.2">
      <c r="A87" s="1">
        <v>45231</v>
      </c>
      <c r="B87" s="10">
        <v>60.801685513999999</v>
      </c>
      <c r="C87" s="30">
        <f>+MIN($B$39,$B$51,$B$63,$B$75,$B$87)</f>
        <v>57.454395832000003</v>
      </c>
      <c r="D87" s="30">
        <f>+MAX($B$39,$B$51,$B$63,$B$75,$B$87)</f>
        <v>71.790006003000002</v>
      </c>
      <c r="E87" s="13">
        <f t="shared" si="0"/>
        <v>14.335610170999999</v>
      </c>
      <c r="G87" s="30"/>
      <c r="H87" s="13"/>
    </row>
    <row r="88" spans="1:8" x14ac:dyDescent="0.2">
      <c r="A88" s="1">
        <v>45261</v>
      </c>
      <c r="B88" s="10">
        <v>62.334036251999997</v>
      </c>
      <c r="C88" s="30">
        <f>+MIN($B$40,$B$52,$B$64,$B$76,$B$88)</f>
        <v>59.450992122999999</v>
      </c>
      <c r="D88" s="30">
        <f>+MAX($B$40,$B$52,$B$64,$B$76,$B$88)</f>
        <v>72.299315386000004</v>
      </c>
      <c r="E88" s="13">
        <f t="shared" si="0"/>
        <v>12.848323263000005</v>
      </c>
      <c r="G88" s="30"/>
      <c r="H88" s="13"/>
    </row>
    <row r="89" spans="1:8" x14ac:dyDescent="0.2">
      <c r="A89" s="1">
        <v>45292</v>
      </c>
      <c r="B89" s="10">
        <v>59.741454380999997</v>
      </c>
      <c r="C89" s="30">
        <f>+MIN($B$29,$B$41,$B$53,$B$65,$B$77)</f>
        <v>56.812353025</v>
      </c>
      <c r="D89" s="30">
        <f>+MAX($B$29,$B$41,$B$53,$B$65,$B$77)</f>
        <v>72.316461720999996</v>
      </c>
      <c r="E89" s="13">
        <f t="shared" si="0"/>
        <v>15.504108695999996</v>
      </c>
      <c r="G89" s="30"/>
      <c r="H89" s="13"/>
    </row>
    <row r="90" spans="1:8" x14ac:dyDescent="0.2">
      <c r="A90" s="1">
        <v>45323</v>
      </c>
      <c r="B90" s="10">
        <v>60.221890694999999</v>
      </c>
      <c r="C90" s="30">
        <f>+MIN($B$30,$B$42,$B$54,$B$66,$B$78)</f>
        <v>56.772056902999999</v>
      </c>
      <c r="D90" s="30">
        <f>+MAX($B$30,$B$42,$B$54,$B$66,$B$78)</f>
        <v>68.065201443999996</v>
      </c>
      <c r="E90" s="13">
        <f t="shared" si="0"/>
        <v>11.293144540999997</v>
      </c>
      <c r="G90" s="30"/>
      <c r="H90" s="13"/>
    </row>
    <row r="91" spans="1:8" x14ac:dyDescent="0.2">
      <c r="A91" s="1">
        <v>45352</v>
      </c>
      <c r="B91" s="10">
        <v>61.126179495000002</v>
      </c>
      <c r="C91" s="30">
        <f>+MIN($B$31,$B$43,$B$55,$B$67,$B$79)</f>
        <v>58.518165556</v>
      </c>
      <c r="D91" s="30">
        <f>+MAX($B$31,$B$43,$B$55,$B$67,$B$79)</f>
        <v>84.660774545999999</v>
      </c>
      <c r="E91" s="13">
        <f t="shared" si="0"/>
        <v>26.142608989999999</v>
      </c>
      <c r="G91" s="30"/>
      <c r="H91" s="13"/>
    </row>
    <row r="92" spans="1:8" x14ac:dyDescent="0.2">
      <c r="A92" s="1">
        <v>45383</v>
      </c>
      <c r="B92" s="10">
        <v>61.294577214</v>
      </c>
      <c r="C92" s="30">
        <f>+MIN($B$32,$B$44,$B$56,$B$68,$B$80)</f>
        <v>59.116218787999998</v>
      </c>
      <c r="D92" s="30">
        <f>+MAX($B$32,$B$44,$B$56,$B$68,$B$80)</f>
        <v>83.846883020999996</v>
      </c>
      <c r="E92" s="13">
        <f t="shared" si="0"/>
        <v>24.730664232999999</v>
      </c>
      <c r="G92" s="30"/>
      <c r="H92" s="13"/>
    </row>
    <row r="93" spans="1:8" x14ac:dyDescent="0.2">
      <c r="A93" s="1">
        <v>45413</v>
      </c>
      <c r="B93" s="10">
        <v>60.088929985</v>
      </c>
      <c r="C93" s="30">
        <f>+MIN($B$33,$B$45,$B$57,$B$69,$B$81)</f>
        <v>57.848129761000003</v>
      </c>
      <c r="D93" s="30">
        <f>+MAX($B$33,$B$45,$B$57,$B$69,$B$81)</f>
        <v>79.292777478999994</v>
      </c>
      <c r="E93" s="13">
        <f t="shared" ref="E93:E112" si="1">D93-C93</f>
        <v>21.444647717999992</v>
      </c>
      <c r="G93" s="30"/>
      <c r="H93" s="13"/>
    </row>
    <row r="94" spans="1:8" x14ac:dyDescent="0.2">
      <c r="A94" s="1">
        <v>45444</v>
      </c>
      <c r="B94" s="10">
        <v>59.614814993000003</v>
      </c>
      <c r="C94" s="30">
        <f>+MIN($B$34,$B$46,$B$58,$B$70,$B$82)</f>
        <v>58.156935506000003</v>
      </c>
      <c r="D94" s="30">
        <f>+MAX($B$34,$B$46,$B$58,$B$70,$B$82)</f>
        <v>75.829506964999993</v>
      </c>
      <c r="E94" s="13">
        <f t="shared" si="1"/>
        <v>17.67257145899999</v>
      </c>
      <c r="G94" s="30"/>
      <c r="H94" s="13"/>
    </row>
    <row r="95" spans="1:8" x14ac:dyDescent="0.2">
      <c r="A95" s="1">
        <v>45474</v>
      </c>
      <c r="B95" s="10">
        <v>59.072825778000002</v>
      </c>
      <c r="C95" s="30">
        <f>+MIN($B$35,$B$47,$B$59,$B$71,$B$83)</f>
        <v>58.232714301000001</v>
      </c>
      <c r="D95" s="30">
        <f>+MAX($B$35,$B$47,$B$59,$B$71,$B$83)</f>
        <v>76.660851714000003</v>
      </c>
      <c r="E95" s="13">
        <f t="shared" si="1"/>
        <v>18.428137413000002</v>
      </c>
      <c r="G95" s="30"/>
      <c r="H95" s="13"/>
    </row>
    <row r="96" spans="1:8" x14ac:dyDescent="0.2">
      <c r="A96" s="1">
        <v>45505</v>
      </c>
      <c r="B96" s="10">
        <v>59.751519815000002</v>
      </c>
      <c r="C96" s="30">
        <f>+MIN($B$36,$B$48,$B$60,$B$72,$B$84)</f>
        <v>58.750112887</v>
      </c>
      <c r="D96" s="30">
        <f>+MAX($B$36,$B$48,$B$60,$B$72,$B$84)</f>
        <v>75.046722270999993</v>
      </c>
      <c r="E96" s="13">
        <f t="shared" si="1"/>
        <v>16.296609383999993</v>
      </c>
      <c r="G96" s="30"/>
      <c r="H96" s="13"/>
    </row>
    <row r="97" spans="1:8" x14ac:dyDescent="0.2">
      <c r="A97" s="1">
        <v>45536</v>
      </c>
      <c r="B97" s="10">
        <v>59.494083836999998</v>
      </c>
      <c r="C97" s="30">
        <f>+MIN($B$37,$B$49,$B$61,$B$73,$B$85)</f>
        <v>59.649882288999997</v>
      </c>
      <c r="D97" s="30">
        <f>+MAX($B$37,$B$49,$B$61,$B$73,$B$85)</f>
        <v>74.190376594</v>
      </c>
      <c r="E97" s="13">
        <f t="shared" si="1"/>
        <v>14.540494305000003</v>
      </c>
      <c r="G97" s="30"/>
      <c r="H97" s="13"/>
    </row>
    <row r="98" spans="1:8" x14ac:dyDescent="0.2">
      <c r="A98" s="1">
        <v>45566</v>
      </c>
      <c r="B98" s="10">
        <v>59.781985986000002</v>
      </c>
      <c r="C98" s="30">
        <f>+MIN($B$38,$B$50,$B$62,$B$74,$B$86)</f>
        <v>58.978787107999999</v>
      </c>
      <c r="D98" s="30">
        <f>+MAX($B$38,$B$50,$B$62,$B$74,$B$86)</f>
        <v>72.782902997999997</v>
      </c>
      <c r="E98" s="13">
        <f t="shared" si="1"/>
        <v>13.804115889999999</v>
      </c>
      <c r="G98" s="30"/>
      <c r="H98" s="13"/>
    </row>
    <row r="99" spans="1:8" x14ac:dyDescent="0.2">
      <c r="A99" s="1">
        <v>45597</v>
      </c>
      <c r="B99" s="10">
        <v>59.228253838999997</v>
      </c>
      <c r="C99" s="30">
        <f>+MIN($B$39,$B$51,$B$63,$B$75,$B$87)</f>
        <v>57.454395832000003</v>
      </c>
      <c r="D99" s="30">
        <f>+MAX($B$39,$B$51,$B$63,$B$75,$B$87)</f>
        <v>71.790006003000002</v>
      </c>
      <c r="E99" s="13">
        <f t="shared" si="1"/>
        <v>14.335610170999999</v>
      </c>
      <c r="G99" s="30"/>
      <c r="H99" s="13"/>
    </row>
    <row r="100" spans="1:8" x14ac:dyDescent="0.2">
      <c r="A100" s="1">
        <v>45627</v>
      </c>
      <c r="B100" s="10">
        <v>60.982236614999998</v>
      </c>
      <c r="C100" s="30">
        <f>+MIN($B$40,$B$52,$B$64,$B$76,$B$88)</f>
        <v>59.450992122999999</v>
      </c>
      <c r="D100" s="30">
        <f>+MAX($B$40,$B$52,$B$64,$B$76,$B$88)</f>
        <v>72.299315386000004</v>
      </c>
      <c r="E100" s="13">
        <f t="shared" si="1"/>
        <v>12.848323263000005</v>
      </c>
      <c r="G100" s="30"/>
      <c r="H100" s="13"/>
    </row>
    <row r="101" spans="1:8" x14ac:dyDescent="0.2">
      <c r="A101" s="1">
        <v>45658</v>
      </c>
      <c r="B101" s="10">
        <v>59.385164963999998</v>
      </c>
      <c r="C101" s="30">
        <f>+MIN($B$29,$B$41,$B$53,$B$65,$B$77)</f>
        <v>56.812353025</v>
      </c>
      <c r="D101" s="13">
        <f>+MAX($B$29,$B$41,$B$53,$B$65,$B$77)</f>
        <v>72.316461720999996</v>
      </c>
      <c r="E101" s="13">
        <f t="shared" si="1"/>
        <v>15.504108695999996</v>
      </c>
      <c r="G101" s="30"/>
      <c r="H101" s="13"/>
    </row>
    <row r="102" spans="1:8" x14ac:dyDescent="0.2">
      <c r="A102" s="1">
        <v>45689</v>
      </c>
      <c r="B102" s="10">
        <v>59.548083466999998</v>
      </c>
      <c r="C102" s="30">
        <f>+MIN($B$30,$B$42,$B$54,$B$66,$B$78)</f>
        <v>56.772056902999999</v>
      </c>
      <c r="D102" s="13">
        <f>+MAX($B$30,$B$42,$B$54,$B$66,$B$78)</f>
        <v>68.065201443999996</v>
      </c>
      <c r="E102" s="13">
        <f t="shared" si="1"/>
        <v>11.293144540999997</v>
      </c>
      <c r="G102" s="30"/>
      <c r="H102" s="13"/>
    </row>
    <row r="103" spans="1:8" x14ac:dyDescent="0.2">
      <c r="A103" s="1">
        <v>45717</v>
      </c>
      <c r="B103" s="10">
        <v>60.338949479</v>
      </c>
      <c r="C103" s="30">
        <f>+MIN($B$31,$B$43,$B$55,$B$67,$B$79)</f>
        <v>58.518165556</v>
      </c>
      <c r="D103" s="13">
        <f>+MAX($B$31,$B$43,$B$55,$B$67,$B$79)</f>
        <v>84.660774545999999</v>
      </c>
      <c r="E103" s="13">
        <f t="shared" si="1"/>
        <v>26.142608989999999</v>
      </c>
      <c r="G103" s="30"/>
      <c r="H103" s="13"/>
    </row>
    <row r="104" spans="1:8" x14ac:dyDescent="0.2">
      <c r="A104" s="1">
        <v>45748</v>
      </c>
      <c r="B104" s="10">
        <v>61.200198592</v>
      </c>
      <c r="C104" s="30">
        <f>+MIN($B$32,$B$44,$B$56,$B$68,$B$80)</f>
        <v>59.116218787999998</v>
      </c>
      <c r="D104" s="13">
        <f>+MAX($B$32,$B$44,$B$56,$B$68,$B$80)</f>
        <v>83.846883020999996</v>
      </c>
      <c r="E104" s="13">
        <f t="shared" si="1"/>
        <v>24.730664232999999</v>
      </c>
      <c r="G104" s="30"/>
      <c r="H104" s="13"/>
    </row>
    <row r="105" spans="1:8" x14ac:dyDescent="0.2">
      <c r="A105" s="1">
        <v>45778</v>
      </c>
      <c r="B105" s="10">
        <v>60.414517330000002</v>
      </c>
      <c r="C105" s="30">
        <f>+MIN($B$33,$B$45,$B$57,$B$69,$B$81)</f>
        <v>57.848129761000003</v>
      </c>
      <c r="D105" s="13">
        <f>+MAX($B$33,$B$45,$B$57,$B$69,$B$81)</f>
        <v>79.292777478999994</v>
      </c>
      <c r="E105" s="13">
        <f t="shared" si="1"/>
        <v>21.444647717999992</v>
      </c>
      <c r="G105" s="30"/>
      <c r="H105" s="13"/>
    </row>
    <row r="106" spans="1:8" x14ac:dyDescent="0.2">
      <c r="A106" s="1">
        <v>45809</v>
      </c>
      <c r="B106" s="10">
        <v>60.282969231000003</v>
      </c>
      <c r="C106" s="30">
        <f>+MIN($B$34,$B$46,$B$58,$B$70,$B$82)</f>
        <v>58.156935506000003</v>
      </c>
      <c r="D106" s="13">
        <f>+MAX($B$34,$B$46,$B$58,$B$70,$B$82)</f>
        <v>75.829506964999993</v>
      </c>
      <c r="E106" s="13">
        <f t="shared" si="1"/>
        <v>17.67257145899999</v>
      </c>
      <c r="G106" s="30"/>
      <c r="H106" s="13"/>
    </row>
    <row r="107" spans="1:8" x14ac:dyDescent="0.2">
      <c r="A107" s="1">
        <v>45839</v>
      </c>
      <c r="B107" s="10">
        <v>60.073719208</v>
      </c>
      <c r="C107" s="30">
        <f>+MIN($B$35,$B$47,$B$59,$B$71,$B$83)</f>
        <v>58.232714301000001</v>
      </c>
      <c r="D107" s="13">
        <f>+MAX($B$35,$B$47,$B$59,$B$71,$B$83)</f>
        <v>76.660851714000003</v>
      </c>
      <c r="E107" s="13">
        <f t="shared" si="1"/>
        <v>18.428137413000002</v>
      </c>
      <c r="G107" s="30"/>
      <c r="H107" s="13"/>
    </row>
    <row r="108" spans="1:8" x14ac:dyDescent="0.2">
      <c r="A108" s="1">
        <v>45870</v>
      </c>
      <c r="B108" s="10">
        <v>60.689768518000001</v>
      </c>
      <c r="C108" s="30">
        <f>+MIN($B$36,$B$48,$B$60,$B$72,$B$84)</f>
        <v>58.750112887</v>
      </c>
      <c r="D108" s="13">
        <f>+MAX($B$36,$B$48,$B$60,$B$72,$B$84)</f>
        <v>75.046722270999993</v>
      </c>
      <c r="E108" s="13">
        <f t="shared" si="1"/>
        <v>16.296609383999993</v>
      </c>
      <c r="G108" s="30"/>
      <c r="H108" s="13"/>
    </row>
    <row r="109" spans="1:8" x14ac:dyDescent="0.2">
      <c r="A109" s="1">
        <v>45901</v>
      </c>
      <c r="B109" s="10">
        <v>60.597050230000001</v>
      </c>
      <c r="C109" s="30">
        <f>+MIN($B$37,$B$49,$B$61,$B$73,$B$85)</f>
        <v>59.649882288999997</v>
      </c>
      <c r="D109" s="13">
        <f>+MAX($B$37,$B$49,$B$61,$B$73,$B$85)</f>
        <v>74.190376594</v>
      </c>
      <c r="E109" s="13">
        <f t="shared" si="1"/>
        <v>14.540494305000003</v>
      </c>
      <c r="G109" s="30"/>
      <c r="H109" s="13"/>
    </row>
    <row r="110" spans="1:8" x14ac:dyDescent="0.2">
      <c r="A110" s="1">
        <v>45931</v>
      </c>
      <c r="B110" s="10">
        <v>61.037786441999998</v>
      </c>
      <c r="C110" s="30">
        <f>+MIN($B$38,$B$50,$B$62,$B$74,$B$86)</f>
        <v>58.978787107999999</v>
      </c>
      <c r="D110" s="13">
        <f>+MAX($B$38,$B$50,$B$62,$B$74,$B$86)</f>
        <v>72.782902997999997</v>
      </c>
      <c r="E110" s="13">
        <f t="shared" si="1"/>
        <v>13.804115889999999</v>
      </c>
      <c r="G110" s="30"/>
      <c r="H110" s="13"/>
    </row>
    <row r="111" spans="1:8" x14ac:dyDescent="0.2">
      <c r="A111" s="1">
        <v>45962</v>
      </c>
      <c r="B111" s="10">
        <v>60.352352728</v>
      </c>
      <c r="C111" s="30">
        <f>+MIN($B$39,$B$51,$B$63,$B$75,$B$87)</f>
        <v>57.454395832000003</v>
      </c>
      <c r="D111" s="13">
        <f>+MAX($B$39,$B$51,$B$63,$B$75,$B$87)</f>
        <v>71.790006003000002</v>
      </c>
      <c r="E111" s="13">
        <f t="shared" si="1"/>
        <v>14.335610170999999</v>
      </c>
      <c r="G111" s="30"/>
      <c r="H111" s="13"/>
    </row>
    <row r="112" spans="1:8" x14ac:dyDescent="0.2">
      <c r="A112" s="48">
        <v>45992</v>
      </c>
      <c r="B112" s="54">
        <v>62.106335504999997</v>
      </c>
      <c r="C112" s="53">
        <f>+MIN($B$40,$B$52,$B$64,$B$76,$B$88)</f>
        <v>59.450992122999999</v>
      </c>
      <c r="D112" s="52">
        <f>+MAX($B$40,$B$52,$B$64,$B$76,$B$88)</f>
        <v>72.299315386000004</v>
      </c>
      <c r="E112" s="52">
        <f t="shared" si="1"/>
        <v>12.848323263000005</v>
      </c>
      <c r="G112" s="30"/>
      <c r="H112" s="13"/>
    </row>
    <row r="113" spans="1:2" x14ac:dyDescent="0.2">
      <c r="A113" s="278" t="s">
        <v>674</v>
      </c>
    </row>
    <row r="114" spans="1:2" x14ac:dyDescent="0.2">
      <c r="A114" s="23" t="s">
        <v>677</v>
      </c>
    </row>
    <row r="115" spans="1:2" x14ac:dyDescent="0.2">
      <c r="A115" s="287" t="s">
        <v>678</v>
      </c>
    </row>
    <row r="116" spans="1:2" x14ac:dyDescent="0.2">
      <c r="A116" s="3"/>
      <c r="B116" s="58" t="s">
        <v>342</v>
      </c>
    </row>
    <row r="117" spans="1:2" x14ac:dyDescent="0.2">
      <c r="A117" s="302">
        <v>64</v>
      </c>
      <c r="B117">
        <v>0</v>
      </c>
    </row>
    <row r="118" spans="1:2" x14ac:dyDescent="0.2">
      <c r="A118" s="13">
        <v>64</v>
      </c>
      <c r="B118">
        <v>1</v>
      </c>
    </row>
    <row r="122" spans="1:2" x14ac:dyDescent="0.2">
      <c r="B122" t="s">
        <v>614</v>
      </c>
    </row>
  </sheetData>
  <mergeCells count="2">
    <mergeCell ref="C27:E27"/>
    <mergeCell ref="B25:E26"/>
  </mergeCells>
  <phoneticPr fontId="0" type="noConversion"/>
  <hyperlinks>
    <hyperlink ref="A3" location="Contents!A1" display="Return to Contents" xr:uid="{00000000-0004-0000-0A00-000000000000}"/>
  </hyperlinks>
  <pageMargins left="0.75" right="0.75" top="1" bottom="1" header="0.5" footer="0.5"/>
  <pageSetup scale="33" orientation="landscape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8">
    <pageSetUpPr fitToPage="1"/>
  </sheetPr>
  <dimension ref="A1:T66"/>
  <sheetViews>
    <sheetView workbookViewId="0"/>
  </sheetViews>
  <sheetFormatPr defaultRowHeight="12.75" x14ac:dyDescent="0.2"/>
  <cols>
    <col min="18" max="18" width="16.5703125" customWidth="1"/>
    <col min="19" max="19" width="15.42578125" customWidth="1"/>
  </cols>
  <sheetData>
    <row r="1" spans="1:20" x14ac:dyDescent="0.2">
      <c r="M1" s="97"/>
      <c r="N1" s="97"/>
    </row>
    <row r="2" spans="1:20" ht="15.75" x14ac:dyDescent="0.25">
      <c r="A2" s="31" t="s">
        <v>644</v>
      </c>
      <c r="M2" s="97"/>
      <c r="N2" s="97"/>
    </row>
    <row r="3" spans="1:20" x14ac:dyDescent="0.2">
      <c r="A3" s="16" t="s">
        <v>16</v>
      </c>
      <c r="T3" s="21"/>
    </row>
    <row r="4" spans="1:20" x14ac:dyDescent="0.2">
      <c r="A4" s="288"/>
      <c r="B4" s="288"/>
      <c r="C4" s="288"/>
      <c r="D4" s="288"/>
      <c r="E4" s="288"/>
      <c r="F4" s="288"/>
      <c r="G4" s="288"/>
      <c r="H4" s="288"/>
      <c r="I4" s="288"/>
      <c r="J4" s="288"/>
      <c r="K4" s="288"/>
    </row>
    <row r="5" spans="1:20" x14ac:dyDescent="0.2">
      <c r="A5" s="288"/>
      <c r="B5" s="288"/>
      <c r="C5" s="288"/>
      <c r="D5" s="288"/>
      <c r="E5" s="288"/>
      <c r="F5" s="288"/>
      <c r="G5" s="288"/>
      <c r="H5" s="288"/>
      <c r="I5" s="288"/>
      <c r="J5" s="288"/>
      <c r="K5" s="288"/>
      <c r="R5" s="142" t="s">
        <v>343</v>
      </c>
      <c r="S5" s="143"/>
    </row>
    <row r="6" spans="1:20" ht="25.5" customHeight="1" x14ac:dyDescent="0.2">
      <c r="A6" s="288"/>
      <c r="B6" s="288"/>
      <c r="C6" s="288"/>
      <c r="D6" s="288"/>
      <c r="E6" s="288"/>
      <c r="F6" s="288"/>
      <c r="G6" s="288"/>
      <c r="H6" s="288"/>
      <c r="I6" s="288"/>
      <c r="J6" s="288"/>
      <c r="K6" s="288"/>
      <c r="R6" s="244" t="s">
        <v>179</v>
      </c>
      <c r="S6" s="247" t="s">
        <v>393</v>
      </c>
    </row>
    <row r="7" spans="1:20" ht="15" x14ac:dyDescent="0.25">
      <c r="A7" s="288"/>
      <c r="B7" s="288"/>
      <c r="C7" s="288"/>
      <c r="D7" s="288"/>
      <c r="E7" s="288"/>
      <c r="F7" s="288"/>
      <c r="G7" s="288"/>
      <c r="H7" s="288"/>
      <c r="I7" s="288"/>
      <c r="J7" s="288"/>
      <c r="K7" s="288"/>
      <c r="R7" s="177" t="s">
        <v>180</v>
      </c>
      <c r="S7" s="246" t="s">
        <v>394</v>
      </c>
    </row>
    <row r="8" spans="1:20" x14ac:dyDescent="0.2">
      <c r="A8" s="288"/>
      <c r="B8" s="288"/>
      <c r="C8" s="288"/>
      <c r="D8" s="288"/>
      <c r="E8" s="288"/>
      <c r="F8" s="288"/>
      <c r="G8" s="288"/>
      <c r="H8" s="288"/>
      <c r="I8" s="288"/>
      <c r="J8" s="288"/>
      <c r="K8" s="288"/>
      <c r="R8" s="177" t="s">
        <v>181</v>
      </c>
      <c r="S8" s="171" t="s">
        <v>395</v>
      </c>
    </row>
    <row r="9" spans="1:20" x14ac:dyDescent="0.2">
      <c r="A9" s="288"/>
      <c r="B9" s="288"/>
      <c r="C9" s="288"/>
      <c r="D9" s="288"/>
      <c r="E9" s="288"/>
      <c r="F9" s="288"/>
      <c r="G9" s="288"/>
      <c r="H9" s="288"/>
      <c r="I9" s="288"/>
      <c r="J9" s="288"/>
      <c r="K9" s="288"/>
      <c r="R9" s="177" t="s">
        <v>182</v>
      </c>
      <c r="S9" s="242" t="s">
        <v>396</v>
      </c>
    </row>
    <row r="10" spans="1:20" x14ac:dyDescent="0.2">
      <c r="A10" s="288"/>
      <c r="B10" s="288"/>
      <c r="C10" s="288"/>
      <c r="D10" s="288"/>
      <c r="E10" s="288"/>
      <c r="F10" s="288"/>
      <c r="G10" s="288"/>
      <c r="H10" s="288"/>
      <c r="I10" s="288"/>
      <c r="J10" s="288"/>
      <c r="K10" s="288"/>
      <c r="R10" s="177" t="s">
        <v>188</v>
      </c>
      <c r="S10" s="171" t="s">
        <v>397</v>
      </c>
    </row>
    <row r="11" spans="1:20" x14ac:dyDescent="0.2">
      <c r="A11" s="288"/>
      <c r="B11" s="288"/>
      <c r="C11" s="288"/>
      <c r="D11" s="288"/>
      <c r="E11" s="288"/>
      <c r="F11" s="288"/>
      <c r="G11" s="288"/>
      <c r="H11" s="288"/>
      <c r="I11" s="288"/>
      <c r="J11" s="288"/>
      <c r="K11" s="288"/>
      <c r="R11" s="177" t="s">
        <v>384</v>
      </c>
      <c r="S11" s="242" t="s">
        <v>398</v>
      </c>
    </row>
    <row r="12" spans="1:20" x14ac:dyDescent="0.2">
      <c r="A12" s="288"/>
      <c r="B12" s="288"/>
      <c r="C12" s="288"/>
      <c r="D12" s="288"/>
      <c r="E12" s="288"/>
      <c r="F12" s="288"/>
      <c r="G12" s="288"/>
      <c r="H12" s="288"/>
      <c r="I12" s="288"/>
      <c r="J12" s="288"/>
      <c r="K12" s="288"/>
      <c r="R12" s="177" t="s">
        <v>503</v>
      </c>
      <c r="S12" s="242" t="s">
        <v>504</v>
      </c>
    </row>
    <row r="13" spans="1:20" x14ac:dyDescent="0.2">
      <c r="A13" s="288"/>
      <c r="B13" s="288"/>
      <c r="C13" s="288"/>
      <c r="D13" s="288"/>
      <c r="E13" s="288"/>
      <c r="F13" s="288"/>
      <c r="G13" s="288"/>
      <c r="H13" s="288"/>
      <c r="I13" s="288"/>
      <c r="J13" s="288"/>
      <c r="K13" s="288"/>
      <c r="R13" s="177" t="s">
        <v>399</v>
      </c>
      <c r="S13" s="171" t="s">
        <v>400</v>
      </c>
    </row>
    <row r="14" spans="1:20" x14ac:dyDescent="0.2">
      <c r="A14" s="288"/>
      <c r="B14" s="288"/>
      <c r="C14" s="288"/>
      <c r="D14" s="288"/>
      <c r="E14" s="288"/>
      <c r="F14" s="288"/>
      <c r="G14" s="288"/>
      <c r="H14" s="288"/>
      <c r="I14" s="288"/>
      <c r="J14" s="288"/>
      <c r="K14" s="288"/>
      <c r="R14" s="177" t="s">
        <v>403</v>
      </c>
      <c r="S14" s="242" t="s">
        <v>401</v>
      </c>
    </row>
    <row r="15" spans="1:20" x14ac:dyDescent="0.2">
      <c r="A15" s="288"/>
      <c r="B15" s="288"/>
      <c r="C15" s="288"/>
      <c r="D15" s="288"/>
      <c r="E15" s="288"/>
      <c r="F15" s="288"/>
      <c r="G15" s="288"/>
      <c r="H15" s="288"/>
      <c r="I15" s="288"/>
      <c r="J15" s="288"/>
      <c r="K15" s="288"/>
      <c r="R15" s="177" t="s">
        <v>110</v>
      </c>
      <c r="S15" s="242" t="s">
        <v>402</v>
      </c>
    </row>
    <row r="16" spans="1:20" x14ac:dyDescent="0.2">
      <c r="A16" s="288"/>
      <c r="B16" s="288"/>
      <c r="C16" s="288"/>
      <c r="D16" s="288"/>
      <c r="E16" s="288"/>
      <c r="F16" s="288"/>
      <c r="G16" s="288"/>
      <c r="H16" s="288"/>
      <c r="I16" s="288"/>
      <c r="J16" s="288"/>
      <c r="K16" s="288"/>
      <c r="R16" s="177" t="s">
        <v>109</v>
      </c>
      <c r="S16" s="242" t="s">
        <v>488</v>
      </c>
    </row>
    <row r="17" spans="1:19" x14ac:dyDescent="0.2">
      <c r="A17" s="288"/>
      <c r="B17" s="288"/>
      <c r="C17" s="288"/>
      <c r="D17" s="288"/>
      <c r="E17" s="288"/>
      <c r="F17" s="288"/>
      <c r="G17" s="288"/>
      <c r="H17" s="288"/>
      <c r="I17" s="288"/>
      <c r="J17" s="288"/>
      <c r="K17" s="288"/>
      <c r="R17" s="182" t="s">
        <v>607</v>
      </c>
      <c r="S17" s="245" t="s">
        <v>608</v>
      </c>
    </row>
    <row r="18" spans="1:19" x14ac:dyDescent="0.2">
      <c r="A18" s="288"/>
      <c r="B18" s="288"/>
      <c r="C18" s="288"/>
      <c r="D18" s="288"/>
      <c r="E18" s="288"/>
      <c r="F18" s="288"/>
      <c r="G18" s="288"/>
      <c r="H18" s="288"/>
      <c r="I18" s="288"/>
      <c r="J18" s="288"/>
      <c r="K18" s="288"/>
    </row>
    <row r="19" spans="1:19" x14ac:dyDescent="0.2">
      <c r="A19" s="288"/>
      <c r="B19" s="288"/>
      <c r="C19" s="288"/>
      <c r="D19" s="288"/>
      <c r="E19" s="288"/>
      <c r="F19" s="288"/>
      <c r="G19" s="288"/>
      <c r="H19" s="288"/>
      <c r="I19" s="288"/>
      <c r="J19" s="288"/>
      <c r="K19" s="288"/>
    </row>
    <row r="20" spans="1:19" x14ac:dyDescent="0.2">
      <c r="A20" s="288"/>
      <c r="B20" s="288"/>
      <c r="C20" s="288"/>
      <c r="D20" s="288"/>
      <c r="E20" s="288"/>
      <c r="F20" s="288"/>
      <c r="G20" s="288"/>
      <c r="H20" s="288"/>
      <c r="I20" s="288"/>
      <c r="J20" s="288"/>
      <c r="K20" s="288"/>
    </row>
    <row r="21" spans="1:19" x14ac:dyDescent="0.2">
      <c r="A21" s="288"/>
      <c r="B21" s="288"/>
      <c r="C21" s="288"/>
      <c r="D21" s="288"/>
      <c r="E21" s="288"/>
      <c r="F21" s="288"/>
      <c r="G21" s="288"/>
      <c r="H21" s="288"/>
      <c r="I21" s="288"/>
      <c r="J21" s="288"/>
      <c r="K21" s="288"/>
    </row>
    <row r="22" spans="1:19" x14ac:dyDescent="0.2">
      <c r="A22" s="288"/>
      <c r="B22" s="288"/>
      <c r="C22" s="288"/>
      <c r="D22" s="288"/>
      <c r="E22" s="288"/>
      <c r="F22" s="288"/>
      <c r="G22" s="288"/>
      <c r="H22" s="288"/>
      <c r="I22" s="288"/>
      <c r="J22" s="288"/>
      <c r="K22" s="288"/>
      <c r="S22" s="21"/>
    </row>
    <row r="23" spans="1:19" x14ac:dyDescent="0.2">
      <c r="A23" s="288"/>
      <c r="B23" s="288"/>
      <c r="C23" s="288"/>
      <c r="D23" s="288"/>
      <c r="E23" s="288"/>
      <c r="F23" s="288"/>
      <c r="G23" s="288"/>
      <c r="H23" s="288"/>
      <c r="I23" s="288"/>
      <c r="J23" s="288"/>
      <c r="K23" s="288"/>
    </row>
    <row r="25" spans="1:19" x14ac:dyDescent="0.2">
      <c r="A25" s="477" t="s">
        <v>501</v>
      </c>
      <c r="B25" s="477"/>
      <c r="C25" s="477"/>
      <c r="D25" s="477"/>
      <c r="E25" s="477"/>
      <c r="F25" s="477"/>
      <c r="G25" s="477"/>
      <c r="H25" s="477"/>
      <c r="K25" s="477" t="s">
        <v>502</v>
      </c>
      <c r="L25" s="477"/>
      <c r="M25" s="477"/>
      <c r="N25" s="477"/>
      <c r="O25" s="477"/>
      <c r="P25" s="477"/>
      <c r="Q25" s="477"/>
      <c r="R25" s="477"/>
      <c r="S25" s="477"/>
    </row>
    <row r="26" spans="1:19" x14ac:dyDescent="0.2">
      <c r="A26" s="29"/>
      <c r="B26" s="29"/>
      <c r="C26" s="29"/>
      <c r="D26" s="29"/>
      <c r="E26" s="29"/>
      <c r="G26" s="2"/>
    </row>
    <row r="27" spans="1:19" x14ac:dyDescent="0.2">
      <c r="A27" s="8"/>
      <c r="B27" s="4" t="s">
        <v>179</v>
      </c>
      <c r="C27" s="4" t="s">
        <v>180</v>
      </c>
      <c r="D27" s="4" t="s">
        <v>181</v>
      </c>
      <c r="E27" s="4" t="s">
        <v>182</v>
      </c>
      <c r="F27" s="4" t="s">
        <v>188</v>
      </c>
      <c r="G27" s="8" t="s">
        <v>384</v>
      </c>
      <c r="H27" s="4" t="s">
        <v>503</v>
      </c>
      <c r="I27" s="4" t="s">
        <v>5</v>
      </c>
      <c r="K27" s="4" t="s">
        <v>403</v>
      </c>
      <c r="L27" s="8" t="s">
        <v>110</v>
      </c>
      <c r="M27" s="8" t="s">
        <v>109</v>
      </c>
      <c r="N27" s="8" t="s">
        <v>607</v>
      </c>
      <c r="O27" s="8" t="s">
        <v>392</v>
      </c>
    </row>
    <row r="28" spans="1:19" x14ac:dyDescent="0.2">
      <c r="A28" s="1">
        <v>44562</v>
      </c>
      <c r="B28" s="94">
        <v>1.3</v>
      </c>
      <c r="C28" s="94">
        <v>0.32</v>
      </c>
      <c r="D28" s="94">
        <v>0.19</v>
      </c>
      <c r="E28" s="94">
        <v>0</v>
      </c>
      <c r="F28" s="94">
        <v>9.1999999999999998E-2</v>
      </c>
      <c r="G28" s="94">
        <v>9.1999999999999998E-2</v>
      </c>
      <c r="H28" s="94">
        <v>0.09</v>
      </c>
      <c r="I28" s="94">
        <v>2.0840000000000001</v>
      </c>
      <c r="K28" s="94">
        <v>1.0609999999999999</v>
      </c>
      <c r="L28" s="94">
        <v>0.4</v>
      </c>
      <c r="M28" s="94">
        <v>0.06</v>
      </c>
      <c r="N28" s="94">
        <v>0</v>
      </c>
      <c r="O28" s="14">
        <f>+K28-L28-M28-N28</f>
        <v>0.60099999999999998</v>
      </c>
    </row>
    <row r="29" spans="1:19" x14ac:dyDescent="0.2">
      <c r="A29" s="1">
        <v>44593</v>
      </c>
      <c r="B29" s="94">
        <v>1.25</v>
      </c>
      <c r="C29" s="94">
        <v>0.17</v>
      </c>
      <c r="D29" s="94">
        <v>0.17</v>
      </c>
      <c r="E29" s="94">
        <v>8.0000000000000002E-3</v>
      </c>
      <c r="F29" s="94">
        <v>9.8000000000000004E-2</v>
      </c>
      <c r="G29" s="94">
        <v>9.8000000000000004E-2</v>
      </c>
      <c r="H29" s="94">
        <v>7.0000000000000007E-2</v>
      </c>
      <c r="I29" s="94">
        <v>1.8640000000000001</v>
      </c>
      <c r="K29" s="94">
        <v>0.41599999999999998</v>
      </c>
      <c r="L29" s="94">
        <v>0</v>
      </c>
      <c r="M29" s="94">
        <v>0.115</v>
      </c>
      <c r="N29" s="94">
        <v>0</v>
      </c>
      <c r="O29" s="14">
        <f t="shared" ref="O29:O63" si="0">+K29-L29-M29-N29</f>
        <v>0.30099999999999999</v>
      </c>
    </row>
    <row r="30" spans="1:19" x14ac:dyDescent="0.2">
      <c r="A30" s="1">
        <v>44621</v>
      </c>
      <c r="B30" s="94">
        <v>1.2</v>
      </c>
      <c r="C30" s="94">
        <v>0.22</v>
      </c>
      <c r="D30" s="94">
        <v>0.32500000000000001</v>
      </c>
      <c r="E30" s="94">
        <v>6.0000000000000001E-3</v>
      </c>
      <c r="F30" s="94">
        <v>9.9000000000000005E-2</v>
      </c>
      <c r="G30" s="94">
        <v>9.9000000000000005E-2</v>
      </c>
      <c r="H30" s="94">
        <v>4.4999999999999998E-2</v>
      </c>
      <c r="I30" s="94">
        <v>1.9939999999999998</v>
      </c>
      <c r="K30" s="94">
        <v>0.76100000000000001</v>
      </c>
      <c r="L30" s="94">
        <v>7.0000000000000007E-2</v>
      </c>
      <c r="M30" s="94">
        <v>9.8000000000000004E-2</v>
      </c>
      <c r="N30" s="94">
        <v>4.3999999999999997E-2</v>
      </c>
      <c r="O30" s="14">
        <f t="shared" si="0"/>
        <v>0.54900000000000004</v>
      </c>
    </row>
    <row r="31" spans="1:19" x14ac:dyDescent="0.2">
      <c r="A31" s="1">
        <v>44652</v>
      </c>
      <c r="B31" s="94">
        <v>1.2</v>
      </c>
      <c r="C31" s="94">
        <v>0.39</v>
      </c>
      <c r="D31" s="94">
        <v>0.32</v>
      </c>
      <c r="E31" s="94">
        <v>0</v>
      </c>
      <c r="F31" s="94">
        <v>8.6999999999999994E-2</v>
      </c>
      <c r="G31" s="94">
        <v>8.6999999999999994E-2</v>
      </c>
      <c r="H31" s="94">
        <v>0.02</v>
      </c>
      <c r="I31" s="94">
        <v>2.1040000000000001</v>
      </c>
      <c r="K31" s="94">
        <v>1.746</v>
      </c>
      <c r="L31" s="94">
        <v>0</v>
      </c>
      <c r="M31" s="94">
        <v>2.3E-2</v>
      </c>
      <c r="N31" s="94">
        <v>1.01</v>
      </c>
      <c r="O31" s="14">
        <f t="shared" si="0"/>
        <v>0.71300000000000008</v>
      </c>
    </row>
    <row r="32" spans="1:19" x14ac:dyDescent="0.2">
      <c r="A32" s="1">
        <v>44682</v>
      </c>
      <c r="B32" s="94">
        <v>1.3</v>
      </c>
      <c r="C32" s="94">
        <v>0.56999999999999995</v>
      </c>
      <c r="D32" s="94">
        <v>0.38</v>
      </c>
      <c r="E32" s="94">
        <v>0</v>
      </c>
      <c r="F32" s="94">
        <v>0.112</v>
      </c>
      <c r="G32" s="94">
        <v>0.112</v>
      </c>
      <c r="H32" s="94">
        <v>0.05</v>
      </c>
      <c r="I32" s="94">
        <v>2.524</v>
      </c>
      <c r="K32" s="94">
        <v>1.4410000000000001</v>
      </c>
      <c r="L32" s="94">
        <v>0</v>
      </c>
      <c r="M32" s="94">
        <v>0.106</v>
      </c>
      <c r="N32" s="94">
        <v>0.86499999999999999</v>
      </c>
      <c r="O32" s="14">
        <f t="shared" si="0"/>
        <v>0.47</v>
      </c>
    </row>
    <row r="33" spans="1:15" x14ac:dyDescent="0.2">
      <c r="A33" s="1">
        <v>44713</v>
      </c>
      <c r="B33" s="94">
        <v>1.3</v>
      </c>
      <c r="C33" s="94">
        <v>0.65</v>
      </c>
      <c r="D33" s="94">
        <v>0.37</v>
      </c>
      <c r="E33" s="94">
        <v>0</v>
      </c>
      <c r="F33" s="94">
        <v>0.10199999999999999</v>
      </c>
      <c r="G33" s="94">
        <v>0.10199999999999999</v>
      </c>
      <c r="H33" s="94">
        <v>7.0000000000000007E-2</v>
      </c>
      <c r="I33" s="94">
        <v>2.5939999999999999</v>
      </c>
      <c r="K33" s="94">
        <v>0.73350000000000004</v>
      </c>
      <c r="L33" s="94">
        <v>0</v>
      </c>
      <c r="M33" s="94">
        <v>5.7000000000000002E-2</v>
      </c>
      <c r="N33" s="94">
        <v>0.35499999999999998</v>
      </c>
      <c r="O33" s="14">
        <f t="shared" si="0"/>
        <v>0.32150000000000001</v>
      </c>
    </row>
    <row r="34" spans="1:15" x14ac:dyDescent="0.2">
      <c r="A34" s="1">
        <v>44743</v>
      </c>
      <c r="B34" s="94">
        <v>1.3</v>
      </c>
      <c r="C34" s="94">
        <v>0.7</v>
      </c>
      <c r="D34" s="94">
        <v>0.53</v>
      </c>
      <c r="E34" s="94">
        <v>0</v>
      </c>
      <c r="F34" s="94">
        <v>0.106</v>
      </c>
      <c r="G34" s="94">
        <v>0.106</v>
      </c>
      <c r="H34" s="94">
        <v>0.15</v>
      </c>
      <c r="I34" s="94">
        <v>2.8919999999999999</v>
      </c>
      <c r="K34" s="94">
        <v>0.65600000000000003</v>
      </c>
      <c r="L34" s="94">
        <v>0</v>
      </c>
      <c r="M34" s="94">
        <v>0.13400000000000001</v>
      </c>
      <c r="N34" s="94">
        <v>0.3</v>
      </c>
      <c r="O34" s="14">
        <f t="shared" si="0"/>
        <v>0.22200000000000003</v>
      </c>
    </row>
    <row r="35" spans="1:15" x14ac:dyDescent="0.2">
      <c r="A35" s="1">
        <v>44774</v>
      </c>
      <c r="B35" s="94">
        <v>1.25</v>
      </c>
      <c r="C35" s="94">
        <v>0.18</v>
      </c>
      <c r="D35" s="94">
        <v>0.63</v>
      </c>
      <c r="E35" s="94">
        <v>0</v>
      </c>
      <c r="F35" s="94">
        <v>0.09</v>
      </c>
      <c r="G35" s="94">
        <v>0.09</v>
      </c>
      <c r="H35" s="94">
        <v>7.0000000000000007E-2</v>
      </c>
      <c r="I35" s="94">
        <v>2.3099999999999996</v>
      </c>
      <c r="K35" s="94">
        <v>0.90300000000000002</v>
      </c>
      <c r="L35" s="94">
        <v>0</v>
      </c>
      <c r="M35" s="94">
        <v>3.4000000000000002E-2</v>
      </c>
      <c r="N35" s="94">
        <v>0.3</v>
      </c>
      <c r="O35" s="14">
        <f t="shared" si="0"/>
        <v>0.56899999999999995</v>
      </c>
    </row>
    <row r="36" spans="1:15" x14ac:dyDescent="0.2">
      <c r="A36" s="1">
        <v>44805</v>
      </c>
      <c r="B36" s="94">
        <v>1.27</v>
      </c>
      <c r="C36" s="94">
        <v>0.15</v>
      </c>
      <c r="D36" s="94">
        <v>0.57999999999999996</v>
      </c>
      <c r="E36" s="94">
        <v>0</v>
      </c>
      <c r="F36" s="94">
        <v>0.1</v>
      </c>
      <c r="G36" s="94">
        <v>0.1</v>
      </c>
      <c r="H36" s="94">
        <v>0.1</v>
      </c>
      <c r="I36" s="94">
        <v>2.3000000000000003</v>
      </c>
      <c r="K36" s="94">
        <v>0.78500000000000003</v>
      </c>
      <c r="L36" s="94">
        <v>0</v>
      </c>
      <c r="M36" s="94">
        <v>2.8000000000000001E-2</v>
      </c>
      <c r="N36" s="94">
        <v>0.3</v>
      </c>
      <c r="O36" s="14">
        <f t="shared" si="0"/>
        <v>0.45700000000000002</v>
      </c>
    </row>
    <row r="37" spans="1:15" x14ac:dyDescent="0.2">
      <c r="A37" s="1">
        <v>44835</v>
      </c>
      <c r="B37" s="94">
        <v>1.25</v>
      </c>
      <c r="C37" s="94">
        <v>0.14000000000000001</v>
      </c>
      <c r="D37" s="94">
        <v>0.53</v>
      </c>
      <c r="E37" s="94">
        <v>0</v>
      </c>
      <c r="F37" s="94">
        <v>8.5999999999999993E-2</v>
      </c>
      <c r="G37" s="94">
        <v>8.5999999999999993E-2</v>
      </c>
      <c r="H37" s="94">
        <v>0.05</v>
      </c>
      <c r="I37" s="94">
        <v>2.1419999999999999</v>
      </c>
      <c r="K37" s="94">
        <v>0.55400000000000005</v>
      </c>
      <c r="L37" s="94">
        <v>0</v>
      </c>
      <c r="M37" s="94">
        <v>7.2999999999999995E-2</v>
      </c>
      <c r="N37" s="94">
        <v>0.32500000000000001</v>
      </c>
      <c r="O37" s="14">
        <f t="shared" si="0"/>
        <v>0.15600000000000003</v>
      </c>
    </row>
    <row r="38" spans="1:15" x14ac:dyDescent="0.2">
      <c r="A38" s="1">
        <v>44866</v>
      </c>
      <c r="B38" s="94">
        <v>1.24</v>
      </c>
      <c r="C38" s="94">
        <v>0.19</v>
      </c>
      <c r="D38" s="94">
        <v>0.44</v>
      </c>
      <c r="E38" s="94">
        <v>0</v>
      </c>
      <c r="F38" s="94">
        <v>9.4E-2</v>
      </c>
      <c r="G38" s="94">
        <v>9.4E-2</v>
      </c>
      <c r="H38" s="94">
        <v>0.1</v>
      </c>
      <c r="I38" s="94">
        <v>2.1579999999999999</v>
      </c>
      <c r="K38" s="94">
        <v>0.46400000000000002</v>
      </c>
      <c r="L38" s="94">
        <v>0</v>
      </c>
      <c r="M38" s="94">
        <v>0.128</v>
      </c>
      <c r="N38" s="94">
        <v>0.17499999999999999</v>
      </c>
      <c r="O38" s="14">
        <f t="shared" si="0"/>
        <v>0.16100000000000003</v>
      </c>
    </row>
    <row r="39" spans="1:15" x14ac:dyDescent="0.2">
      <c r="A39" s="1">
        <v>44896</v>
      </c>
      <c r="B39" s="94">
        <v>1.24</v>
      </c>
      <c r="C39" s="94">
        <v>0.15</v>
      </c>
      <c r="D39" s="94">
        <v>0.41</v>
      </c>
      <c r="E39" s="94">
        <v>0</v>
      </c>
      <c r="F39" s="94">
        <v>0.10299999999999999</v>
      </c>
      <c r="G39" s="94">
        <v>0.10299999999999999</v>
      </c>
      <c r="H39" s="94">
        <v>0.1</v>
      </c>
      <c r="I39" s="94">
        <v>2.1059999999999999</v>
      </c>
      <c r="K39" s="94">
        <v>0.66641935484000003</v>
      </c>
      <c r="L39" s="94">
        <v>0</v>
      </c>
      <c r="M39" s="94">
        <v>0.27100000000000002</v>
      </c>
      <c r="N39" s="94">
        <v>0.2</v>
      </c>
      <c r="O39" s="14">
        <f t="shared" si="0"/>
        <v>0.19541935484</v>
      </c>
    </row>
    <row r="40" spans="1:15" x14ac:dyDescent="0.2">
      <c r="A40" s="1">
        <v>44927</v>
      </c>
      <c r="B40" s="94">
        <v>1.25</v>
      </c>
      <c r="C40" s="94">
        <v>0.17</v>
      </c>
      <c r="D40" s="94">
        <v>0.35</v>
      </c>
      <c r="E40" s="94">
        <v>0</v>
      </c>
      <c r="F40" s="94">
        <v>9.5000000000000001E-2</v>
      </c>
      <c r="G40" s="94">
        <v>9.5000000000000001E-2</v>
      </c>
      <c r="H40" s="94">
        <v>0.05</v>
      </c>
      <c r="I40" s="94">
        <v>2.0099999999999998</v>
      </c>
      <c r="K40" s="94">
        <v>0.55700000000000005</v>
      </c>
      <c r="L40" s="94">
        <v>0</v>
      </c>
      <c r="M40" s="94">
        <v>9.6000000000000002E-2</v>
      </c>
      <c r="N40" s="94">
        <v>0.22500000000000001</v>
      </c>
      <c r="O40" s="14">
        <f t="shared" si="0"/>
        <v>0.23600000000000007</v>
      </c>
    </row>
    <row r="41" spans="1:15" x14ac:dyDescent="0.2">
      <c r="A41" s="1">
        <v>44958</v>
      </c>
      <c r="B41" s="94">
        <v>1.2</v>
      </c>
      <c r="C41" s="94">
        <v>0.14000000000000001</v>
      </c>
      <c r="D41" s="94">
        <v>0.28999999999999998</v>
      </c>
      <c r="E41" s="94">
        <v>0</v>
      </c>
      <c r="F41" s="94">
        <v>8.4000000000000005E-2</v>
      </c>
      <c r="G41" s="94">
        <v>8.4000000000000005E-2</v>
      </c>
      <c r="H41" s="94">
        <v>0.1</v>
      </c>
      <c r="I41" s="94">
        <v>1.8980000000000001</v>
      </c>
      <c r="K41" s="94">
        <v>0.41599999999999998</v>
      </c>
      <c r="L41" s="94">
        <v>0</v>
      </c>
      <c r="M41" s="94">
        <v>8.1000000000000003E-2</v>
      </c>
      <c r="N41" s="94">
        <v>7.4999999999999997E-2</v>
      </c>
      <c r="O41" s="14">
        <f t="shared" si="0"/>
        <v>0.25999999999999995</v>
      </c>
    </row>
    <row r="42" spans="1:15" x14ac:dyDescent="0.2">
      <c r="A42" s="1">
        <v>44986</v>
      </c>
      <c r="B42" s="94">
        <v>1.1499999999999999</v>
      </c>
      <c r="C42" s="94">
        <v>0.16</v>
      </c>
      <c r="D42" s="94">
        <v>0.3</v>
      </c>
      <c r="E42" s="94">
        <v>6.336E-2</v>
      </c>
      <c r="F42" s="94">
        <v>8.4000000000000005E-2</v>
      </c>
      <c r="G42" s="94">
        <v>8.4000000000000005E-2</v>
      </c>
      <c r="H42" s="94">
        <v>7.0000000000000007E-2</v>
      </c>
      <c r="I42" s="94">
        <v>1.9113600000000002</v>
      </c>
      <c r="K42" s="94">
        <v>0.69</v>
      </c>
      <c r="L42" s="94">
        <v>0</v>
      </c>
      <c r="M42" s="94">
        <v>0.108</v>
      </c>
      <c r="N42" s="94">
        <v>0.375</v>
      </c>
      <c r="O42" s="14">
        <f t="shared" si="0"/>
        <v>0.20699999999999996</v>
      </c>
    </row>
    <row r="43" spans="1:15" x14ac:dyDescent="0.2">
      <c r="A43" s="1">
        <v>45017</v>
      </c>
      <c r="B43" s="94">
        <v>1.1200000000000001</v>
      </c>
      <c r="C43" s="94">
        <v>0.16</v>
      </c>
      <c r="D43" s="94">
        <v>0.49</v>
      </c>
      <c r="E43" s="94">
        <v>0.36975000000000002</v>
      </c>
      <c r="F43" s="94">
        <v>8.4000000000000005E-2</v>
      </c>
      <c r="G43" s="94">
        <v>8.4000000000000005E-2</v>
      </c>
      <c r="H43" s="94">
        <v>0.03</v>
      </c>
      <c r="I43" s="94">
        <v>2.3377500000000002</v>
      </c>
      <c r="K43" s="94">
        <v>0.84199999999999997</v>
      </c>
      <c r="L43" s="94">
        <v>0</v>
      </c>
      <c r="M43" s="94">
        <v>0.19900000000000001</v>
      </c>
      <c r="N43" s="94">
        <v>0.47499999999999998</v>
      </c>
      <c r="O43" s="14">
        <f t="shared" si="0"/>
        <v>0.16800000000000004</v>
      </c>
    </row>
    <row r="44" spans="1:15" x14ac:dyDescent="0.2">
      <c r="A44" s="1">
        <v>45047</v>
      </c>
      <c r="B44" s="94">
        <v>1.05</v>
      </c>
      <c r="C44" s="94">
        <v>0.15</v>
      </c>
      <c r="D44" s="94">
        <v>0.28999999999999998</v>
      </c>
      <c r="E44" s="94">
        <v>0.36975000000000002</v>
      </c>
      <c r="F44" s="94">
        <v>0.08</v>
      </c>
      <c r="G44" s="94">
        <v>0.08</v>
      </c>
      <c r="H44" s="94">
        <v>0.01</v>
      </c>
      <c r="I44" s="94">
        <v>2.0297499999999999</v>
      </c>
      <c r="K44" s="94">
        <v>1.119</v>
      </c>
      <c r="L44" s="94">
        <v>0.1</v>
      </c>
      <c r="M44" s="94">
        <v>0.19</v>
      </c>
      <c r="N44" s="94">
        <v>0.67500000000000004</v>
      </c>
      <c r="O44" s="14">
        <f t="shared" si="0"/>
        <v>0.15399999999999991</v>
      </c>
    </row>
    <row r="45" spans="1:15" x14ac:dyDescent="0.2">
      <c r="A45" s="1">
        <v>45078</v>
      </c>
      <c r="B45" s="94">
        <v>1.02</v>
      </c>
      <c r="C45" s="94">
        <v>0.15</v>
      </c>
      <c r="D45" s="94">
        <v>0.3</v>
      </c>
      <c r="E45" s="94">
        <v>0.36975000000000002</v>
      </c>
      <c r="F45" s="94">
        <v>8.8999999999999996E-2</v>
      </c>
      <c r="G45" s="94">
        <v>8.8999999999999996E-2</v>
      </c>
      <c r="H45" s="94">
        <v>0.01</v>
      </c>
      <c r="I45" s="94">
        <v>2.0277499999999997</v>
      </c>
      <c r="K45" s="94">
        <v>1.0980000000000001</v>
      </c>
      <c r="L45" s="94">
        <v>4.1000000000000002E-2</v>
      </c>
      <c r="M45" s="94">
        <v>0.24299999999999999</v>
      </c>
      <c r="N45" s="94">
        <v>0.67500000000000004</v>
      </c>
      <c r="O45" s="14">
        <f t="shared" si="0"/>
        <v>0.13900000000000012</v>
      </c>
    </row>
    <row r="46" spans="1:15" x14ac:dyDescent="0.2">
      <c r="A46" s="1">
        <v>45108</v>
      </c>
      <c r="B46" s="94">
        <v>0.95</v>
      </c>
      <c r="C46" s="94">
        <v>0.17</v>
      </c>
      <c r="D46" s="94">
        <v>0.42</v>
      </c>
      <c r="E46" s="94">
        <v>0.36975000000000002</v>
      </c>
      <c r="F46" s="94">
        <v>0.105</v>
      </c>
      <c r="G46" s="94">
        <v>0.105</v>
      </c>
      <c r="H46" s="94">
        <v>0</v>
      </c>
      <c r="I46" s="94">
        <v>2.1197499999999998</v>
      </c>
      <c r="K46" s="94">
        <v>0.93899999999999995</v>
      </c>
      <c r="L46" s="94">
        <v>2.5000000000000001E-2</v>
      </c>
      <c r="M46" s="94">
        <v>0.08</v>
      </c>
      <c r="N46" s="94">
        <v>0.67500000000000004</v>
      </c>
      <c r="O46" s="14">
        <f t="shared" si="0"/>
        <v>0.15899999999999992</v>
      </c>
    </row>
    <row r="47" spans="1:15" x14ac:dyDescent="0.2">
      <c r="A47" s="1">
        <v>45139</v>
      </c>
      <c r="B47" s="94">
        <v>0.8</v>
      </c>
      <c r="C47" s="94">
        <v>0.14000000000000001</v>
      </c>
      <c r="D47" s="94">
        <v>0.35</v>
      </c>
      <c r="E47" s="94">
        <v>0.36975000000000002</v>
      </c>
      <c r="F47" s="94">
        <v>0.14000000000000001</v>
      </c>
      <c r="G47" s="94">
        <v>0.14000000000000001</v>
      </c>
      <c r="H47" s="94">
        <v>0.03</v>
      </c>
      <c r="I47" s="94">
        <v>1.9697500000000001</v>
      </c>
      <c r="K47" s="94">
        <v>0.91900000000000004</v>
      </c>
      <c r="L47" s="94">
        <v>0</v>
      </c>
      <c r="M47" s="94">
        <v>0</v>
      </c>
      <c r="N47" s="94">
        <v>0.7</v>
      </c>
      <c r="O47" s="14">
        <f t="shared" si="0"/>
        <v>0.21900000000000008</v>
      </c>
    </row>
    <row r="48" spans="1:15" x14ac:dyDescent="0.2">
      <c r="A48" s="1">
        <v>45170</v>
      </c>
      <c r="B48" s="94">
        <v>0.75</v>
      </c>
      <c r="C48" s="94">
        <v>0.14000000000000001</v>
      </c>
      <c r="D48" s="94">
        <v>0.26</v>
      </c>
      <c r="E48" s="94">
        <v>0.36975000000000002</v>
      </c>
      <c r="F48" s="94">
        <v>8.8999999999999996E-2</v>
      </c>
      <c r="G48" s="94">
        <v>8.8999999999999996E-2</v>
      </c>
      <c r="H48" s="94">
        <v>5.5E-2</v>
      </c>
      <c r="I48" s="94">
        <v>1.7527499999999998</v>
      </c>
      <c r="K48" s="94">
        <v>0.91600000000000004</v>
      </c>
      <c r="L48" s="94">
        <v>0</v>
      </c>
      <c r="M48" s="94">
        <v>0</v>
      </c>
      <c r="N48" s="94">
        <v>0.7</v>
      </c>
      <c r="O48" s="14">
        <f t="shared" si="0"/>
        <v>0.21600000000000008</v>
      </c>
    </row>
    <row r="49" spans="1:15" x14ac:dyDescent="0.2">
      <c r="A49" s="1">
        <v>45200</v>
      </c>
      <c r="B49" s="94">
        <v>0.7</v>
      </c>
      <c r="C49" s="94">
        <v>0.15</v>
      </c>
      <c r="D49" s="94">
        <v>0.24</v>
      </c>
      <c r="E49" s="94">
        <v>0.36975000000000002</v>
      </c>
      <c r="F49" s="94">
        <v>6.5000000000000002E-2</v>
      </c>
      <c r="G49" s="94">
        <v>6.5000000000000002E-2</v>
      </c>
      <c r="H49" s="94">
        <v>5.5E-2</v>
      </c>
      <c r="I49" s="94">
        <v>1.6447499999999997</v>
      </c>
      <c r="K49" s="94">
        <v>0.80100000000000005</v>
      </c>
      <c r="L49" s="94">
        <v>0</v>
      </c>
      <c r="M49" s="94">
        <v>0</v>
      </c>
      <c r="N49" s="94">
        <v>0.67500000000000004</v>
      </c>
      <c r="O49" s="14">
        <f t="shared" si="0"/>
        <v>0.126</v>
      </c>
    </row>
    <row r="50" spans="1:15" x14ac:dyDescent="0.2">
      <c r="A50" s="1">
        <v>45231</v>
      </c>
      <c r="B50" s="94">
        <v>0.6</v>
      </c>
      <c r="C50" s="94">
        <v>0.11</v>
      </c>
      <c r="D50" s="94">
        <v>0.3</v>
      </c>
      <c r="E50" s="94">
        <v>0.36975000000000002</v>
      </c>
      <c r="F50" s="94">
        <v>5.5E-2</v>
      </c>
      <c r="G50" s="94">
        <v>5.5E-2</v>
      </c>
      <c r="H50" s="94">
        <v>0.04</v>
      </c>
      <c r="I50" s="94">
        <v>1.5297499999999999</v>
      </c>
      <c r="K50" s="94">
        <v>1.0189999999999999</v>
      </c>
      <c r="L50" s="94">
        <v>0</v>
      </c>
      <c r="M50" s="94">
        <v>0.113</v>
      </c>
      <c r="N50" s="94">
        <v>0.65</v>
      </c>
      <c r="O50" s="14">
        <f t="shared" si="0"/>
        <v>0.25599999999999989</v>
      </c>
    </row>
    <row r="51" spans="1:15" x14ac:dyDescent="0.2">
      <c r="A51" s="1">
        <v>45261</v>
      </c>
      <c r="B51" s="94">
        <v>0.55000000000000004</v>
      </c>
      <c r="C51" s="94">
        <v>0.13</v>
      </c>
      <c r="D51" s="94">
        <v>0.19</v>
      </c>
      <c r="E51" s="94">
        <v>0.36975000000000002</v>
      </c>
      <c r="F51" s="94">
        <v>0.06</v>
      </c>
      <c r="G51" s="94">
        <v>0.06</v>
      </c>
      <c r="H51" s="94">
        <v>0.03</v>
      </c>
      <c r="I51" s="94">
        <v>1.3897500000000003</v>
      </c>
      <c r="K51" s="94">
        <v>0.78800000000000003</v>
      </c>
      <c r="L51" s="94">
        <v>0</v>
      </c>
      <c r="M51" s="94">
        <v>6.2E-2</v>
      </c>
      <c r="N51" s="94">
        <v>0.6</v>
      </c>
      <c r="O51" s="14">
        <f t="shared" si="0"/>
        <v>0.126</v>
      </c>
    </row>
    <row r="52" spans="1:15" x14ac:dyDescent="0.2">
      <c r="A52" s="1">
        <v>45292</v>
      </c>
      <c r="B52" s="94">
        <v>0.57999999999999996</v>
      </c>
      <c r="C52" s="94">
        <v>0.28000000000000003</v>
      </c>
      <c r="D52" s="94">
        <v>0.26</v>
      </c>
      <c r="E52" s="94">
        <v>0.36975000000000002</v>
      </c>
      <c r="F52" s="94">
        <v>6.5000000000000002E-2</v>
      </c>
      <c r="G52" s="94">
        <v>6.5000000000000002E-2</v>
      </c>
      <c r="H52" s="94">
        <v>0.02</v>
      </c>
      <c r="I52" s="94">
        <v>1.63975</v>
      </c>
      <c r="K52" s="94">
        <v>1.385</v>
      </c>
      <c r="L52" s="94">
        <v>0</v>
      </c>
      <c r="M52" s="94">
        <v>0.65900000000000003</v>
      </c>
      <c r="N52" s="94">
        <v>0.6</v>
      </c>
      <c r="O52" s="14">
        <f t="shared" si="0"/>
        <v>0.126</v>
      </c>
    </row>
    <row r="53" spans="1:15" x14ac:dyDescent="0.2">
      <c r="A53" s="1">
        <v>45323</v>
      </c>
      <c r="B53" s="94">
        <v>0.57999999999999996</v>
      </c>
      <c r="C53" s="94">
        <v>0.16</v>
      </c>
      <c r="D53" s="94">
        <v>0.28999999999999998</v>
      </c>
      <c r="E53" s="94">
        <v>0.36975000000000002</v>
      </c>
      <c r="F53" s="94">
        <v>0.06</v>
      </c>
      <c r="G53" s="94">
        <v>0.06</v>
      </c>
      <c r="H53" s="94">
        <v>0</v>
      </c>
      <c r="I53" s="94">
        <v>1.5197500000000002</v>
      </c>
      <c r="K53" s="94">
        <v>0.876</v>
      </c>
      <c r="L53" s="94">
        <v>0</v>
      </c>
      <c r="M53" s="94">
        <v>0</v>
      </c>
      <c r="N53" s="94">
        <v>0.65</v>
      </c>
      <c r="O53" s="14">
        <f t="shared" si="0"/>
        <v>0.22599999999999998</v>
      </c>
    </row>
    <row r="54" spans="1:15" x14ac:dyDescent="0.2">
      <c r="A54" s="1">
        <v>45352</v>
      </c>
      <c r="B54" s="94">
        <v>0.55000000000000004</v>
      </c>
      <c r="C54" s="94">
        <v>0.16</v>
      </c>
      <c r="D54" s="94">
        <v>0.26</v>
      </c>
      <c r="E54" s="94">
        <v>0.36975000000000002</v>
      </c>
      <c r="F54" s="94">
        <v>0.05</v>
      </c>
      <c r="G54" s="94">
        <v>0.05</v>
      </c>
      <c r="H54" s="94">
        <v>0</v>
      </c>
      <c r="I54" s="94">
        <v>1.4397500000000001</v>
      </c>
      <c r="K54" s="94">
        <v>0.92600000000000005</v>
      </c>
      <c r="L54" s="94">
        <v>0</v>
      </c>
      <c r="M54" s="94">
        <v>0</v>
      </c>
      <c r="N54" s="94">
        <v>0.7</v>
      </c>
      <c r="O54" s="14">
        <f t="shared" si="0"/>
        <v>0.22600000000000009</v>
      </c>
    </row>
    <row r="55" spans="1:15" x14ac:dyDescent="0.2">
      <c r="A55" s="1">
        <v>45383</v>
      </c>
      <c r="B55" s="94">
        <v>0.54</v>
      </c>
      <c r="C55" s="94">
        <v>0.14000000000000001</v>
      </c>
      <c r="D55" s="94">
        <v>0.34</v>
      </c>
      <c r="E55" s="94">
        <v>0.36975000000000002</v>
      </c>
      <c r="F55" s="94">
        <v>0.06</v>
      </c>
      <c r="G55" s="94">
        <v>0.06</v>
      </c>
      <c r="H55" s="94">
        <v>0</v>
      </c>
      <c r="I55" s="94">
        <v>1.5097500000000001</v>
      </c>
      <c r="K55" s="94">
        <v>1.026</v>
      </c>
      <c r="L55" s="94">
        <v>0</v>
      </c>
      <c r="M55" s="94">
        <v>0</v>
      </c>
      <c r="N55" s="94">
        <v>0.8</v>
      </c>
      <c r="O55" s="14">
        <f t="shared" si="0"/>
        <v>0.22599999999999998</v>
      </c>
    </row>
    <row r="56" spans="1:15" x14ac:dyDescent="0.2">
      <c r="A56" s="1">
        <v>45413</v>
      </c>
      <c r="B56" s="94" t="e">
        <v>#N/A</v>
      </c>
      <c r="C56" s="94" t="e">
        <v>#N/A</v>
      </c>
      <c r="D56" s="94" t="e">
        <v>#N/A</v>
      </c>
      <c r="E56" s="94" t="e">
        <v>#N/A</v>
      </c>
      <c r="F56" s="94" t="e">
        <v>#N/A</v>
      </c>
      <c r="G56" s="94" t="e">
        <v>#N/A</v>
      </c>
      <c r="H56" s="94" t="e">
        <v>#N/A</v>
      </c>
      <c r="I56" s="94" t="e">
        <v>#N/A</v>
      </c>
      <c r="K56" s="94" t="e">
        <v>#N/A</v>
      </c>
      <c r="L56" s="94" t="e">
        <v>#N/A</v>
      </c>
      <c r="M56" s="94" t="e">
        <v>#N/A</v>
      </c>
      <c r="N56" s="94" t="e">
        <v>#N/A</v>
      </c>
      <c r="O56" s="14" t="e">
        <f t="shared" si="0"/>
        <v>#N/A</v>
      </c>
    </row>
    <row r="57" spans="1:15" x14ac:dyDescent="0.2">
      <c r="A57" s="1">
        <v>45444</v>
      </c>
      <c r="B57" s="94" t="e">
        <v>#N/A</v>
      </c>
      <c r="C57" s="94" t="e">
        <v>#N/A</v>
      </c>
      <c r="D57" s="94" t="e">
        <v>#N/A</v>
      </c>
      <c r="E57" s="94" t="e">
        <v>#N/A</v>
      </c>
      <c r="F57" s="94" t="e">
        <v>#N/A</v>
      </c>
      <c r="G57" s="94" t="e">
        <v>#N/A</v>
      </c>
      <c r="H57" s="94" t="e">
        <v>#N/A</v>
      </c>
      <c r="I57" s="94" t="e">
        <v>#N/A</v>
      </c>
      <c r="K57" s="94" t="e">
        <v>#N/A</v>
      </c>
      <c r="L57" s="94" t="e">
        <v>#N/A</v>
      </c>
      <c r="M57" s="94" t="e">
        <v>#N/A</v>
      </c>
      <c r="N57" s="94" t="e">
        <v>#N/A</v>
      </c>
      <c r="O57" s="14" t="e">
        <f t="shared" si="0"/>
        <v>#N/A</v>
      </c>
    </row>
    <row r="58" spans="1:15" x14ac:dyDescent="0.2">
      <c r="A58" s="1">
        <v>45474</v>
      </c>
      <c r="B58" s="94" t="e">
        <v>#N/A</v>
      </c>
      <c r="C58" s="94" t="e">
        <v>#N/A</v>
      </c>
      <c r="D58" s="94" t="e">
        <v>#N/A</v>
      </c>
      <c r="E58" s="94" t="e">
        <v>#N/A</v>
      </c>
      <c r="F58" s="94" t="e">
        <v>#N/A</v>
      </c>
      <c r="G58" s="94" t="e">
        <v>#N/A</v>
      </c>
      <c r="H58" s="94" t="e">
        <v>#N/A</v>
      </c>
      <c r="I58" s="94" t="e">
        <v>#N/A</v>
      </c>
      <c r="K58" s="94" t="e">
        <v>#N/A</v>
      </c>
      <c r="L58" s="94" t="e">
        <v>#N/A</v>
      </c>
      <c r="M58" s="94" t="e">
        <v>#N/A</v>
      </c>
      <c r="N58" s="94" t="e">
        <v>#N/A</v>
      </c>
      <c r="O58" s="14" t="e">
        <f t="shared" si="0"/>
        <v>#N/A</v>
      </c>
    </row>
    <row r="59" spans="1:15" x14ac:dyDescent="0.2">
      <c r="A59" s="1">
        <v>45505</v>
      </c>
      <c r="B59" s="94" t="e">
        <v>#N/A</v>
      </c>
      <c r="C59" s="94" t="e">
        <v>#N/A</v>
      </c>
      <c r="D59" s="94" t="e">
        <v>#N/A</v>
      </c>
      <c r="E59" s="94" t="e">
        <v>#N/A</v>
      </c>
      <c r="F59" s="94" t="e">
        <v>#N/A</v>
      </c>
      <c r="G59" s="94" t="e">
        <v>#N/A</v>
      </c>
      <c r="H59" s="94" t="e">
        <v>#N/A</v>
      </c>
      <c r="I59" s="94" t="e">
        <v>#N/A</v>
      </c>
      <c r="K59" s="94" t="e">
        <v>#N/A</v>
      </c>
      <c r="L59" s="94" t="e">
        <v>#N/A</v>
      </c>
      <c r="M59" s="94" t="e">
        <v>#N/A</v>
      </c>
      <c r="N59" s="94" t="e">
        <v>#N/A</v>
      </c>
      <c r="O59" s="14" t="e">
        <f t="shared" si="0"/>
        <v>#N/A</v>
      </c>
    </row>
    <row r="60" spans="1:15" x14ac:dyDescent="0.2">
      <c r="A60" s="1">
        <v>45536</v>
      </c>
      <c r="B60" s="94" t="e">
        <v>#N/A</v>
      </c>
      <c r="C60" s="94" t="e">
        <v>#N/A</v>
      </c>
      <c r="D60" s="94" t="e">
        <v>#N/A</v>
      </c>
      <c r="E60" s="94" t="e">
        <v>#N/A</v>
      </c>
      <c r="F60" s="94" t="e">
        <v>#N/A</v>
      </c>
      <c r="G60" s="94" t="e">
        <v>#N/A</v>
      </c>
      <c r="H60" s="94" t="e">
        <v>#N/A</v>
      </c>
      <c r="I60" s="94" t="e">
        <v>#N/A</v>
      </c>
      <c r="K60" s="94" t="e">
        <v>#N/A</v>
      </c>
      <c r="L60" s="94" t="e">
        <v>#N/A</v>
      </c>
      <c r="M60" s="94" t="e">
        <v>#N/A</v>
      </c>
      <c r="N60" s="94" t="e">
        <v>#N/A</v>
      </c>
      <c r="O60" s="14" t="e">
        <f t="shared" si="0"/>
        <v>#N/A</v>
      </c>
    </row>
    <row r="61" spans="1:15" x14ac:dyDescent="0.2">
      <c r="A61" s="1">
        <v>45566</v>
      </c>
      <c r="B61" s="94" t="e">
        <v>#N/A</v>
      </c>
      <c r="C61" s="94" t="e">
        <v>#N/A</v>
      </c>
      <c r="D61" s="94" t="e">
        <v>#N/A</v>
      </c>
      <c r="E61" s="94" t="e">
        <v>#N/A</v>
      </c>
      <c r="F61" s="94" t="e">
        <v>#N/A</v>
      </c>
      <c r="G61" s="94" t="e">
        <v>#N/A</v>
      </c>
      <c r="H61" s="94" t="e">
        <v>#N/A</v>
      </c>
      <c r="I61" s="94" t="e">
        <v>#N/A</v>
      </c>
      <c r="K61" s="94" t="e">
        <v>#N/A</v>
      </c>
      <c r="L61" s="94" t="e">
        <v>#N/A</v>
      </c>
      <c r="M61" s="94" t="e">
        <v>#N/A</v>
      </c>
      <c r="N61" s="94" t="e">
        <v>#N/A</v>
      </c>
      <c r="O61" s="14" t="e">
        <f t="shared" si="0"/>
        <v>#N/A</v>
      </c>
    </row>
    <row r="62" spans="1:15" x14ac:dyDescent="0.2">
      <c r="A62" s="1">
        <v>45597</v>
      </c>
      <c r="B62" s="94" t="e">
        <v>#N/A</v>
      </c>
      <c r="C62" s="94" t="e">
        <v>#N/A</v>
      </c>
      <c r="D62" s="94" t="e">
        <v>#N/A</v>
      </c>
      <c r="E62" s="94" t="e">
        <v>#N/A</v>
      </c>
      <c r="F62" s="94" t="e">
        <v>#N/A</v>
      </c>
      <c r="G62" s="94" t="e">
        <v>#N/A</v>
      </c>
      <c r="H62" s="94" t="e">
        <v>#N/A</v>
      </c>
      <c r="I62" s="94" t="e">
        <v>#N/A</v>
      </c>
      <c r="K62" s="94" t="e">
        <v>#N/A</v>
      </c>
      <c r="L62" s="94" t="e">
        <v>#N/A</v>
      </c>
      <c r="M62" s="94" t="e">
        <v>#N/A</v>
      </c>
      <c r="N62" s="94" t="e">
        <v>#N/A</v>
      </c>
      <c r="O62" s="14" t="e">
        <f t="shared" si="0"/>
        <v>#N/A</v>
      </c>
    </row>
    <row r="63" spans="1:15" x14ac:dyDescent="0.2">
      <c r="A63" s="48">
        <v>45627</v>
      </c>
      <c r="B63" s="95" t="e">
        <v>#N/A</v>
      </c>
      <c r="C63" s="95" t="e">
        <v>#N/A</v>
      </c>
      <c r="D63" s="95" t="e">
        <v>#N/A</v>
      </c>
      <c r="E63" s="95" t="e">
        <v>#N/A</v>
      </c>
      <c r="F63" s="95" t="e">
        <v>#N/A</v>
      </c>
      <c r="G63" s="95" t="e">
        <v>#N/A</v>
      </c>
      <c r="H63" s="95" t="e">
        <v>#N/A</v>
      </c>
      <c r="I63" s="95" t="e">
        <v>#N/A</v>
      </c>
      <c r="K63" s="95" t="e">
        <v>#N/A</v>
      </c>
      <c r="L63" s="95" t="e">
        <v>#N/A</v>
      </c>
      <c r="M63" s="95" t="e">
        <v>#N/A</v>
      </c>
      <c r="N63" s="95" t="e">
        <v>#N/A</v>
      </c>
      <c r="O63" s="51" t="e">
        <f t="shared" si="0"/>
        <v>#N/A</v>
      </c>
    </row>
    <row r="64" spans="1:15" x14ac:dyDescent="0.2">
      <c r="A64" s="278" t="s">
        <v>674</v>
      </c>
      <c r="H64" s="94"/>
    </row>
    <row r="65" spans="1:2" x14ac:dyDescent="0.2">
      <c r="A65" s="1"/>
    </row>
    <row r="66" spans="1:2" x14ac:dyDescent="0.2">
      <c r="B66" s="2"/>
    </row>
  </sheetData>
  <mergeCells count="2">
    <mergeCell ref="A25:H25"/>
    <mergeCell ref="K25:S25"/>
  </mergeCells>
  <conditionalFormatting sqref="B28:G63 I28:I63 H28:H64">
    <cfRule type="expression" dxfId="19" priority="12">
      <formula>ISNA(B28)</formula>
    </cfRule>
  </conditionalFormatting>
  <conditionalFormatting sqref="K28:N63">
    <cfRule type="expression" dxfId="18" priority="1">
      <formula>ISNA(K28)</formula>
    </cfRule>
  </conditionalFormatting>
  <hyperlinks>
    <hyperlink ref="A3" location="Contents!A1" display="Return to Contents" xr:uid="{00000000-0004-0000-0B00-000000000000}"/>
  </hyperlinks>
  <pageMargins left="0.7" right="0.7" top="0.75" bottom="0.75" header="0.3" footer="0.3"/>
  <pageSetup scale="70" fitToHeight="0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4"/>
  <dimension ref="A1:AC135"/>
  <sheetViews>
    <sheetView zoomScale="90" zoomScaleNormal="90" workbookViewId="0"/>
  </sheetViews>
  <sheetFormatPr defaultColWidth="9.42578125" defaultRowHeight="15" x14ac:dyDescent="0.25"/>
  <cols>
    <col min="1" max="1" width="7.42578125" style="107" customWidth="1"/>
    <col min="2" max="2" width="9.42578125" style="107"/>
    <col min="3" max="3" width="14.5703125" style="107" customWidth="1"/>
    <col min="4" max="14" width="9.42578125" style="107"/>
    <col min="15" max="16" width="9.42578125" style="108"/>
    <col min="17" max="17" width="20.42578125" style="107" customWidth="1"/>
    <col min="18" max="18" width="11.5703125" style="107" customWidth="1"/>
    <col min="19" max="27" width="9.42578125" style="107"/>
    <col min="28" max="29" width="9.42578125" style="108"/>
    <col min="30" max="16384" width="9.42578125" style="107"/>
  </cols>
  <sheetData>
    <row r="1" spans="1:18" x14ac:dyDescent="0.25">
      <c r="M1" s="120"/>
    </row>
    <row r="2" spans="1:18" ht="15.75" x14ac:dyDescent="0.25">
      <c r="A2" s="31" t="s">
        <v>644</v>
      </c>
      <c r="M2" s="120"/>
    </row>
    <row r="3" spans="1:18" x14ac:dyDescent="0.25">
      <c r="A3" s="16" t="s">
        <v>16</v>
      </c>
      <c r="M3" s="120"/>
      <c r="R3" s="112"/>
    </row>
    <row r="4" spans="1:18" x14ac:dyDescent="0.25">
      <c r="A4" s="112"/>
      <c r="B4" s="116"/>
      <c r="C4" s="116"/>
      <c r="D4" s="116"/>
      <c r="E4" s="116"/>
      <c r="F4" s="116"/>
      <c r="G4" s="116"/>
      <c r="H4" s="116"/>
      <c r="I4" s="116"/>
      <c r="J4" s="116"/>
      <c r="K4" s="116"/>
      <c r="R4" s="112"/>
    </row>
    <row r="5" spans="1:18" x14ac:dyDescent="0.25">
      <c r="A5" s="112"/>
      <c r="B5" s="116"/>
      <c r="C5" s="116"/>
      <c r="D5" s="116"/>
      <c r="E5" s="116"/>
      <c r="F5" s="116"/>
      <c r="G5" s="116"/>
      <c r="H5" s="116"/>
      <c r="I5" s="116"/>
      <c r="J5" s="116"/>
      <c r="K5" s="116"/>
      <c r="Q5" s="142" t="s">
        <v>343</v>
      </c>
      <c r="R5" s="143"/>
    </row>
    <row r="6" spans="1:18" x14ac:dyDescent="0.25">
      <c r="B6" s="116"/>
      <c r="C6" s="116"/>
      <c r="D6" s="116"/>
      <c r="E6" s="116"/>
      <c r="F6" s="116"/>
      <c r="G6" s="116"/>
      <c r="H6" s="116"/>
      <c r="I6" s="116"/>
      <c r="J6" s="116"/>
      <c r="K6" s="116"/>
      <c r="Q6" s="175" t="s">
        <v>279</v>
      </c>
      <c r="R6" s="336" t="s">
        <v>278</v>
      </c>
    </row>
    <row r="7" spans="1:18" x14ac:dyDescent="0.25">
      <c r="B7" s="116"/>
      <c r="C7" s="116"/>
      <c r="D7" s="116"/>
      <c r="E7" s="116"/>
      <c r="F7" s="116"/>
      <c r="G7" s="116"/>
      <c r="H7" s="116"/>
      <c r="I7" s="116"/>
      <c r="J7" s="116"/>
      <c r="K7" s="116"/>
      <c r="Q7" s="176" t="s">
        <v>280</v>
      </c>
      <c r="R7" s="242" t="s">
        <v>281</v>
      </c>
    </row>
    <row r="8" spans="1:18" x14ac:dyDescent="0.25">
      <c r="B8" s="116"/>
      <c r="C8" s="116"/>
      <c r="D8" s="116"/>
      <c r="E8" s="116"/>
      <c r="F8" s="116"/>
      <c r="G8" s="116"/>
      <c r="H8" s="116"/>
      <c r="I8" s="116"/>
      <c r="J8" s="116"/>
      <c r="K8" s="116"/>
      <c r="Q8" s="337" t="s">
        <v>277</v>
      </c>
      <c r="R8" s="338" t="s">
        <v>276</v>
      </c>
    </row>
    <row r="9" spans="1:18" x14ac:dyDescent="0.25">
      <c r="B9" s="116"/>
      <c r="C9" s="116"/>
      <c r="D9" s="116"/>
      <c r="E9" s="116"/>
      <c r="F9" s="116"/>
      <c r="G9" s="116"/>
      <c r="H9" s="116"/>
      <c r="I9" s="116"/>
      <c r="J9" s="116"/>
      <c r="K9" s="116"/>
    </row>
    <row r="10" spans="1:18" x14ac:dyDescent="0.25">
      <c r="B10" s="116"/>
      <c r="C10" s="116"/>
      <c r="D10" s="116"/>
      <c r="E10" s="116"/>
      <c r="F10" s="116"/>
      <c r="G10" s="116"/>
      <c r="H10" s="116"/>
      <c r="I10" s="116"/>
      <c r="J10" s="116"/>
      <c r="K10" s="116"/>
    </row>
    <row r="11" spans="1:18" x14ac:dyDescent="0.25">
      <c r="B11" s="116"/>
      <c r="C11" s="116"/>
      <c r="D11" s="116"/>
      <c r="E11" s="116"/>
      <c r="F11" s="116"/>
      <c r="G11" s="116"/>
      <c r="H11" s="116"/>
      <c r="I11" s="116"/>
      <c r="J11" s="116"/>
      <c r="K11" s="116"/>
    </row>
    <row r="12" spans="1:18" x14ac:dyDescent="0.25">
      <c r="B12" s="116"/>
      <c r="C12" s="116"/>
      <c r="D12" s="116"/>
      <c r="E12" s="116"/>
      <c r="F12" s="116"/>
      <c r="G12" s="116"/>
      <c r="H12" s="116"/>
      <c r="I12" s="116"/>
      <c r="J12" s="116"/>
      <c r="K12" s="116"/>
    </row>
    <row r="13" spans="1:18" x14ac:dyDescent="0.25">
      <c r="B13" s="116"/>
      <c r="C13" s="116"/>
      <c r="D13" s="116"/>
      <c r="E13" s="116"/>
      <c r="F13" s="116"/>
      <c r="G13" s="116"/>
      <c r="H13" s="116"/>
      <c r="I13" s="116"/>
      <c r="J13" s="116"/>
      <c r="K13" s="116"/>
    </row>
    <row r="14" spans="1:18" x14ac:dyDescent="0.25">
      <c r="B14" s="116"/>
      <c r="C14" s="116"/>
      <c r="D14" s="116"/>
      <c r="E14" s="116"/>
      <c r="F14" s="116"/>
      <c r="G14" s="116"/>
      <c r="H14" s="116"/>
      <c r="I14" s="116"/>
      <c r="J14" s="116"/>
      <c r="K14" s="116"/>
    </row>
    <row r="15" spans="1:18" x14ac:dyDescent="0.25">
      <c r="B15" s="116"/>
      <c r="C15" s="116"/>
      <c r="D15" s="116"/>
      <c r="E15" s="116"/>
      <c r="F15" s="116"/>
      <c r="G15" s="116"/>
      <c r="H15" s="116"/>
      <c r="I15" s="116"/>
      <c r="J15" s="116"/>
      <c r="K15" s="116"/>
    </row>
    <row r="16" spans="1:18" x14ac:dyDescent="0.25">
      <c r="B16" s="116"/>
      <c r="C16" s="116"/>
      <c r="D16" s="116"/>
      <c r="E16" s="116"/>
      <c r="F16" s="116"/>
      <c r="G16" s="116"/>
      <c r="H16" s="116"/>
      <c r="I16" s="116"/>
      <c r="J16" s="116"/>
      <c r="K16" s="116"/>
    </row>
    <row r="17" spans="2:29" x14ac:dyDescent="0.25">
      <c r="B17" s="116"/>
      <c r="C17" s="116"/>
      <c r="D17" s="116"/>
      <c r="E17" s="116"/>
      <c r="F17" s="116"/>
      <c r="G17" s="116"/>
      <c r="H17" s="116"/>
      <c r="I17" s="116"/>
      <c r="J17" s="116"/>
      <c r="K17" s="116"/>
    </row>
    <row r="18" spans="2:29" x14ac:dyDescent="0.25">
      <c r="B18" s="116"/>
      <c r="C18" s="116"/>
      <c r="D18" s="116"/>
      <c r="E18" s="116"/>
      <c r="F18" s="116"/>
      <c r="G18" s="116"/>
      <c r="H18" s="116"/>
      <c r="I18" s="116"/>
      <c r="J18" s="116"/>
      <c r="K18" s="116"/>
    </row>
    <row r="19" spans="2:29" x14ac:dyDescent="0.25">
      <c r="B19" s="116"/>
      <c r="C19" s="116"/>
      <c r="D19" s="147"/>
      <c r="E19" s="147"/>
      <c r="F19" s="116"/>
      <c r="G19" s="116"/>
      <c r="H19" s="116"/>
      <c r="I19" s="116"/>
      <c r="J19" s="116"/>
      <c r="K19" s="116"/>
    </row>
    <row r="20" spans="2:29" x14ac:dyDescent="0.25">
      <c r="B20" s="116"/>
      <c r="C20" s="116"/>
      <c r="D20" s="116"/>
      <c r="E20" s="116"/>
      <c r="F20" s="116"/>
      <c r="G20" s="116"/>
      <c r="H20" s="116"/>
      <c r="I20" s="116"/>
      <c r="J20" s="116"/>
      <c r="K20" s="116"/>
    </row>
    <row r="21" spans="2:29" x14ac:dyDescent="0.25">
      <c r="B21" s="116"/>
      <c r="C21" s="116"/>
      <c r="D21" s="116"/>
      <c r="E21" s="116"/>
      <c r="F21" s="116"/>
      <c r="G21" s="116"/>
      <c r="H21" s="116"/>
      <c r="I21" s="116"/>
      <c r="J21" s="116"/>
      <c r="K21" s="116"/>
    </row>
    <row r="22" spans="2:29" x14ac:dyDescent="0.25">
      <c r="B22" s="116"/>
      <c r="C22" s="116"/>
      <c r="D22" s="116"/>
      <c r="E22" s="116"/>
      <c r="F22" s="116"/>
      <c r="G22" s="116"/>
      <c r="H22" s="116"/>
      <c r="I22" s="116"/>
      <c r="J22" s="116"/>
      <c r="K22" s="116"/>
    </row>
    <row r="24" spans="2:29" x14ac:dyDescent="0.25">
      <c r="B24"/>
      <c r="C24"/>
      <c r="D24" s="478" t="s">
        <v>48</v>
      </c>
      <c r="E24" s="478"/>
      <c r="F24" s="478"/>
      <c r="G24" s="478"/>
      <c r="H24" s="478"/>
      <c r="I24" s="23"/>
      <c r="J24" s="478" t="s">
        <v>284</v>
      </c>
      <c r="K24" s="478"/>
      <c r="L24" s="478"/>
      <c r="M24" s="478"/>
    </row>
    <row r="25" spans="2:29" x14ac:dyDescent="0.25">
      <c r="B25" s="8"/>
      <c r="C25" s="8"/>
      <c r="D25" s="65">
        <v>2021</v>
      </c>
      <c r="E25" s="65">
        <v>2022</v>
      </c>
      <c r="F25" s="65">
        <v>2023</v>
      </c>
      <c r="G25" s="65">
        <v>2024</v>
      </c>
      <c r="H25" s="65">
        <v>2025</v>
      </c>
      <c r="I25" s="25"/>
      <c r="J25" s="65">
        <v>2022</v>
      </c>
      <c r="K25" s="65">
        <v>2023</v>
      </c>
      <c r="L25" s="65">
        <v>2024</v>
      </c>
      <c r="M25" s="65">
        <v>2025</v>
      </c>
    </row>
    <row r="26" spans="2:29" s="119" customFormat="1" ht="12.75" x14ac:dyDescent="0.2">
      <c r="B26" s="21"/>
      <c r="C26" s="21" t="s">
        <v>279</v>
      </c>
      <c r="D26" s="321">
        <v>1.6878833895714285</v>
      </c>
      <c r="E26" s="321">
        <v>2.4033992095238097</v>
      </c>
      <c r="F26" s="321">
        <v>1.9620342025714284</v>
      </c>
      <c r="G26" s="321">
        <v>2.0902183323809522</v>
      </c>
      <c r="H26" s="321">
        <v>2.0328798185952381</v>
      </c>
      <c r="I26" s="322"/>
      <c r="J26" s="20">
        <f t="shared" ref="J26:M28" si="0">E26-D26</f>
        <v>0.71551581995238123</v>
      </c>
      <c r="K26" s="20">
        <f t="shared" si="0"/>
        <v>-0.44136500695238134</v>
      </c>
      <c r="L26" s="20">
        <f t="shared" si="0"/>
        <v>0.12818412980952387</v>
      </c>
      <c r="M26" s="20">
        <f t="shared" si="0"/>
        <v>-5.7338513785714085E-2</v>
      </c>
      <c r="O26" s="154"/>
      <c r="P26" s="154"/>
      <c r="AB26" s="154"/>
      <c r="AC26" s="154"/>
    </row>
    <row r="27" spans="2:29" s="119" customFormat="1" ht="12.75" x14ac:dyDescent="0.2">
      <c r="C27" s="21" t="s">
        <v>282</v>
      </c>
      <c r="D27" s="321">
        <f>+D29-D26</f>
        <v>0.50144994272857146</v>
      </c>
      <c r="E27" s="321">
        <f>+E29-E26</f>
        <v>0.68274945057619041</v>
      </c>
      <c r="F27" s="321">
        <f>+F29-F26</f>
        <v>0.67767014582857166</v>
      </c>
      <c r="G27" s="321">
        <f>+G29-G26</f>
        <v>0.59059838101904782</v>
      </c>
      <c r="H27" s="321">
        <f>+H29-H26</f>
        <v>0.63526072180476145</v>
      </c>
      <c r="I27" s="322"/>
      <c r="J27" s="20">
        <f t="shared" si="0"/>
        <v>0.18129950784761895</v>
      </c>
      <c r="K27" s="20">
        <f t="shared" si="0"/>
        <v>-5.0793047476187514E-3</v>
      </c>
      <c r="L27" s="20">
        <f t="shared" si="0"/>
        <v>-8.7071764809523833E-2</v>
      </c>
      <c r="M27" s="20">
        <f t="shared" si="0"/>
        <v>4.4662340785713628E-2</v>
      </c>
      <c r="O27" s="154"/>
      <c r="P27" s="154"/>
      <c r="AB27" s="154"/>
      <c r="AC27" s="154"/>
    </row>
    <row r="28" spans="2:29" s="119" customFormat="1" ht="12.75" x14ac:dyDescent="0.2">
      <c r="C28" s="123" t="s">
        <v>283</v>
      </c>
      <c r="D28" s="323">
        <f>+D30-D29</f>
        <v>0.82952622230000017</v>
      </c>
      <c r="E28" s="323">
        <f>+E30-E29</f>
        <v>0.88350473529999984</v>
      </c>
      <c r="F28" s="323">
        <f>+F30-F29</f>
        <v>0.88177133169999999</v>
      </c>
      <c r="G28" s="323">
        <f>+G30-G29</f>
        <v>0.85621868440000037</v>
      </c>
      <c r="H28" s="323">
        <f>+H30-H29</f>
        <v>0.87163829470000076</v>
      </c>
      <c r="I28" s="324"/>
      <c r="J28" s="325">
        <f t="shared" si="0"/>
        <v>5.3978512999999673E-2</v>
      </c>
      <c r="K28" s="325">
        <f t="shared" si="0"/>
        <v>-1.7334035999998498E-3</v>
      </c>
      <c r="L28" s="325">
        <f t="shared" si="0"/>
        <v>-2.555264729999962E-2</v>
      </c>
      <c r="M28" s="325">
        <f t="shared" si="0"/>
        <v>1.5419610300000386E-2</v>
      </c>
      <c r="O28" s="154"/>
      <c r="P28" s="154"/>
      <c r="AB28" s="154"/>
      <c r="AC28" s="154"/>
    </row>
    <row r="29" spans="2:29" s="119" customFormat="1" ht="12.75" x14ac:dyDescent="0.2">
      <c r="C29" s="21" t="s">
        <v>280</v>
      </c>
      <c r="D29" s="321">
        <v>2.1893333322999999</v>
      </c>
      <c r="E29" s="321">
        <v>3.0861486601000001</v>
      </c>
      <c r="F29" s="321">
        <v>2.6397043484</v>
      </c>
      <c r="G29" s="321">
        <v>2.6808167134000001</v>
      </c>
      <c r="H29" s="321">
        <v>2.6681405403999996</v>
      </c>
      <c r="I29" s="322"/>
      <c r="J29" s="20">
        <f t="shared" ref="J29:M30" si="1">E29-D29</f>
        <v>0.89681532780000017</v>
      </c>
      <c r="K29" s="20">
        <f t="shared" si="1"/>
        <v>-0.4464443117000001</v>
      </c>
      <c r="L29" s="20">
        <f t="shared" si="1"/>
        <v>4.111236500000004E-2</v>
      </c>
      <c r="M29" s="20">
        <f t="shared" si="1"/>
        <v>-1.2676173000000457E-2</v>
      </c>
      <c r="O29" s="154"/>
      <c r="P29" s="154"/>
      <c r="AB29" s="154"/>
      <c r="AC29" s="154"/>
    </row>
    <row r="30" spans="2:29" s="119" customFormat="1" ht="12.75" x14ac:dyDescent="0.2">
      <c r="B30" s="344"/>
      <c r="C30" s="326" t="s">
        <v>277</v>
      </c>
      <c r="D30" s="411">
        <v>3.0188595546000001</v>
      </c>
      <c r="E30" s="411">
        <v>3.9696533954</v>
      </c>
      <c r="F30" s="411">
        <v>3.5214756801</v>
      </c>
      <c r="G30" s="411">
        <v>3.5370353978000004</v>
      </c>
      <c r="H30" s="411">
        <v>3.5397788351000004</v>
      </c>
      <c r="I30" s="327"/>
      <c r="J30" s="50">
        <f t="shared" si="1"/>
        <v>0.95079384079999985</v>
      </c>
      <c r="K30" s="50">
        <f t="shared" si="1"/>
        <v>-0.44817771529999995</v>
      </c>
      <c r="L30" s="50">
        <f t="shared" si="1"/>
        <v>1.5559717700000419E-2</v>
      </c>
      <c r="M30" s="50">
        <f t="shared" si="1"/>
        <v>2.743437299999929E-3</v>
      </c>
      <c r="O30" s="154"/>
      <c r="P30" s="154"/>
      <c r="AB30" s="154"/>
      <c r="AC30" s="154"/>
    </row>
    <row r="31" spans="2:29" s="119" customFormat="1" ht="12.75" x14ac:dyDescent="0.2">
      <c r="B31" s="21"/>
      <c r="C31" s="57"/>
      <c r="D31" s="321"/>
      <c r="E31" s="321"/>
      <c r="F31" s="321"/>
      <c r="G31" s="321"/>
      <c r="H31" s="321"/>
      <c r="I31" s="21"/>
      <c r="J31" s="20">
        <f>+SUM(J26:J28)</f>
        <v>0.95079384079999985</v>
      </c>
      <c r="K31" s="20">
        <f>+SUM(K26:K28)</f>
        <v>-0.44817771529999995</v>
      </c>
      <c r="L31" s="20">
        <f>+SUM(L26:L28)</f>
        <v>1.5559717700000419E-2</v>
      </c>
      <c r="M31" s="20">
        <f>+SUM(M26:M28)</f>
        <v>2.743437299999929E-3</v>
      </c>
      <c r="O31" s="154"/>
      <c r="P31" s="154"/>
      <c r="AB31" s="154"/>
      <c r="AC31" s="154"/>
    </row>
    <row r="32" spans="2:29" x14ac:dyDescent="0.25">
      <c r="B32" s="278" t="s">
        <v>679</v>
      </c>
      <c r="C32"/>
      <c r="D32"/>
      <c r="E32" s="2"/>
      <c r="F32"/>
      <c r="G32"/>
      <c r="H32"/>
      <c r="I32"/>
      <c r="J32" s="2"/>
      <c r="K32" s="19"/>
      <c r="L32" s="19"/>
      <c r="M32" s="19"/>
    </row>
    <row r="35" spans="2:29" s="119" customFormat="1" ht="12.75" x14ac:dyDescent="0.2">
      <c r="D35" s="119" t="s">
        <v>490</v>
      </c>
      <c r="E35" s="119" t="s">
        <v>494</v>
      </c>
      <c r="F35" s="119" t="s">
        <v>447</v>
      </c>
      <c r="G35" s="119" t="s">
        <v>457</v>
      </c>
      <c r="I35" s="189" t="s">
        <v>491</v>
      </c>
      <c r="J35" s="119" t="s">
        <v>493</v>
      </c>
      <c r="K35" s="119" t="s">
        <v>492</v>
      </c>
      <c r="L35" s="119" t="s">
        <v>457</v>
      </c>
      <c r="O35" s="154"/>
      <c r="P35" s="154"/>
      <c r="AB35" s="154"/>
      <c r="AC35" s="154"/>
    </row>
    <row r="36" spans="2:29" s="119" customFormat="1" ht="12.75" x14ac:dyDescent="0.2">
      <c r="B36" s="119">
        <f t="shared" ref="B36:B87" si="2">YEAR(C36)</f>
        <v>2021</v>
      </c>
      <c r="C36" s="331">
        <v>44197</v>
      </c>
      <c r="D36" s="332">
        <v>2.3342499999999999</v>
      </c>
      <c r="E36" s="115" t="e">
        <v>#N/A</v>
      </c>
      <c r="F36" s="333"/>
      <c r="G36" s="333">
        <v>2.3342499999999999</v>
      </c>
      <c r="H36" s="334"/>
      <c r="I36" s="332">
        <v>1.3040476190476191</v>
      </c>
      <c r="J36" s="115" t="e">
        <v>#N/A</v>
      </c>
      <c r="K36" s="333"/>
      <c r="L36" s="333">
        <v>1.3040476190476191</v>
      </c>
      <c r="M36" s="334"/>
      <c r="O36" s="154"/>
      <c r="P36" s="154"/>
      <c r="AB36" s="154"/>
      <c r="AC36" s="154"/>
    </row>
    <row r="37" spans="2:29" s="119" customFormat="1" ht="12.75" x14ac:dyDescent="0.2">
      <c r="B37" s="119">
        <f t="shared" si="2"/>
        <v>2021</v>
      </c>
      <c r="C37" s="331">
        <v>44228</v>
      </c>
      <c r="D37" s="332">
        <v>2.5009999999999999</v>
      </c>
      <c r="E37" s="115" t="e">
        <v>#N/A</v>
      </c>
      <c r="F37" s="333">
        <f t="shared" ref="F37:F46" si="3">AVERAGEIF($B$36:$B$95,B37,$G$36:$G$95)</f>
        <v>3.0011208333333332</v>
      </c>
      <c r="G37" s="333">
        <v>2.5009999999999999</v>
      </c>
      <c r="H37" s="334"/>
      <c r="I37" s="332">
        <v>1.4828571428571429</v>
      </c>
      <c r="J37" s="115" t="e">
        <v>#N/A</v>
      </c>
      <c r="K37" s="333">
        <f t="shared" ref="K37:K46" si="4">AVERAGEIF($B$36:$B$95,B37,$L$36:$L$95)</f>
        <v>1.682797619047619</v>
      </c>
      <c r="L37" s="333">
        <v>1.4828571428571429</v>
      </c>
      <c r="M37" s="334"/>
      <c r="O37" s="154"/>
      <c r="P37" s="154"/>
      <c r="AB37" s="154"/>
      <c r="AC37" s="154"/>
    </row>
    <row r="38" spans="2:29" s="119" customFormat="1" ht="12.75" x14ac:dyDescent="0.2">
      <c r="B38" s="119">
        <f t="shared" si="2"/>
        <v>2021</v>
      </c>
      <c r="C38" s="331">
        <v>44256</v>
      </c>
      <c r="D38" s="332">
        <v>2.8104</v>
      </c>
      <c r="E38" s="115" t="e">
        <v>#N/A</v>
      </c>
      <c r="F38" s="333">
        <f t="shared" si="3"/>
        <v>3.0011208333333332</v>
      </c>
      <c r="G38" s="333">
        <v>2.8104</v>
      </c>
      <c r="H38" s="334"/>
      <c r="I38" s="332">
        <v>1.5573809523809523</v>
      </c>
      <c r="J38" s="115" t="e">
        <v>#N/A</v>
      </c>
      <c r="K38" s="333">
        <f t="shared" si="4"/>
        <v>1.682797619047619</v>
      </c>
      <c r="L38" s="333">
        <v>1.5573809523809523</v>
      </c>
      <c r="M38" s="334"/>
      <c r="O38" s="154"/>
      <c r="P38" s="154"/>
      <c r="AB38" s="154"/>
      <c r="AC38" s="154"/>
    </row>
    <row r="39" spans="2:29" s="119" customFormat="1" ht="12.75" x14ac:dyDescent="0.2">
      <c r="B39" s="119">
        <f t="shared" si="2"/>
        <v>2021</v>
      </c>
      <c r="C39" s="331">
        <v>44287</v>
      </c>
      <c r="D39" s="332">
        <v>2.85825</v>
      </c>
      <c r="E39" s="115" t="e">
        <v>#N/A</v>
      </c>
      <c r="F39" s="333">
        <f t="shared" si="3"/>
        <v>3.0011208333333332</v>
      </c>
      <c r="G39" s="333">
        <v>2.85825</v>
      </c>
      <c r="H39" s="334"/>
      <c r="I39" s="332">
        <v>1.5430952380952381</v>
      </c>
      <c r="J39" s="115" t="e">
        <v>#N/A</v>
      </c>
      <c r="K39" s="333">
        <f t="shared" si="4"/>
        <v>1.682797619047619</v>
      </c>
      <c r="L39" s="333">
        <v>1.5430952380952381</v>
      </c>
      <c r="M39" s="334"/>
      <c r="O39" s="154"/>
      <c r="P39" s="154"/>
      <c r="AB39" s="154"/>
      <c r="AC39" s="154"/>
    </row>
    <row r="40" spans="2:29" s="119" customFormat="1" ht="12.75" x14ac:dyDescent="0.2">
      <c r="B40" s="119">
        <f t="shared" si="2"/>
        <v>2021</v>
      </c>
      <c r="C40" s="331">
        <v>44317</v>
      </c>
      <c r="D40" s="332">
        <v>2.9851999999999999</v>
      </c>
      <c r="E40" s="115" t="e">
        <v>#N/A</v>
      </c>
      <c r="F40" s="333">
        <f t="shared" si="3"/>
        <v>3.0011208333333332</v>
      </c>
      <c r="G40" s="333">
        <v>2.9851999999999999</v>
      </c>
      <c r="H40" s="334"/>
      <c r="I40" s="332">
        <v>1.6316666666666666</v>
      </c>
      <c r="J40" s="115" t="e">
        <v>#N/A</v>
      </c>
      <c r="K40" s="333">
        <f t="shared" si="4"/>
        <v>1.682797619047619</v>
      </c>
      <c r="L40" s="333">
        <v>1.6316666666666666</v>
      </c>
      <c r="M40" s="334"/>
      <c r="O40" s="154"/>
      <c r="P40" s="154"/>
      <c r="AB40" s="154"/>
      <c r="AC40" s="154"/>
    </row>
    <row r="41" spans="2:29" s="119" customFormat="1" ht="12.75" x14ac:dyDescent="0.2">
      <c r="B41" s="119">
        <f t="shared" si="2"/>
        <v>2021</v>
      </c>
      <c r="C41" s="331">
        <v>44348</v>
      </c>
      <c r="D41" s="332">
        <v>3.0637500000000002</v>
      </c>
      <c r="E41" s="115" t="e">
        <v>#N/A</v>
      </c>
      <c r="F41" s="333">
        <f t="shared" si="3"/>
        <v>3.0011208333333332</v>
      </c>
      <c r="G41" s="333">
        <v>3.0637500000000002</v>
      </c>
      <c r="H41" s="334"/>
      <c r="I41" s="332">
        <v>1.7419047619047618</v>
      </c>
      <c r="J41" s="115" t="e">
        <v>#N/A</v>
      </c>
      <c r="K41" s="333">
        <f t="shared" si="4"/>
        <v>1.682797619047619</v>
      </c>
      <c r="L41" s="333">
        <v>1.7419047619047618</v>
      </c>
      <c r="M41" s="334"/>
      <c r="O41" s="154"/>
      <c r="P41" s="154"/>
      <c r="AB41" s="154"/>
      <c r="AC41" s="154"/>
    </row>
    <row r="42" spans="2:29" s="119" customFormat="1" ht="12.75" x14ac:dyDescent="0.2">
      <c r="B42" s="119">
        <f t="shared" si="2"/>
        <v>2021</v>
      </c>
      <c r="C42" s="331">
        <v>44378</v>
      </c>
      <c r="D42" s="332">
        <v>3.1360000000000001</v>
      </c>
      <c r="E42" s="115" t="e">
        <v>#N/A</v>
      </c>
      <c r="F42" s="333">
        <f t="shared" si="3"/>
        <v>3.0011208333333332</v>
      </c>
      <c r="G42" s="333">
        <v>3.1360000000000001</v>
      </c>
      <c r="H42" s="334"/>
      <c r="I42" s="332">
        <v>1.7897619047619049</v>
      </c>
      <c r="J42" s="115" t="e">
        <v>#N/A</v>
      </c>
      <c r="K42" s="333">
        <f t="shared" si="4"/>
        <v>1.682797619047619</v>
      </c>
      <c r="L42" s="333">
        <v>1.7897619047619049</v>
      </c>
      <c r="M42" s="334"/>
      <c r="O42" s="154"/>
      <c r="P42" s="154"/>
      <c r="AB42" s="154"/>
      <c r="AC42" s="154"/>
    </row>
    <row r="43" spans="2:29" s="119" customFormat="1" ht="12.75" x14ac:dyDescent="0.2">
      <c r="B43" s="119">
        <f t="shared" si="2"/>
        <v>2021</v>
      </c>
      <c r="C43" s="331">
        <v>44409</v>
      </c>
      <c r="D43" s="332">
        <v>3.1577999999999999</v>
      </c>
      <c r="E43" s="115" t="e">
        <v>#N/A</v>
      </c>
      <c r="F43" s="333">
        <f t="shared" si="3"/>
        <v>3.0011208333333332</v>
      </c>
      <c r="G43" s="333">
        <v>3.1577999999999999</v>
      </c>
      <c r="H43" s="334"/>
      <c r="I43" s="332">
        <v>1.6845238095238095</v>
      </c>
      <c r="J43" s="115" t="e">
        <v>#N/A</v>
      </c>
      <c r="K43" s="333">
        <f t="shared" si="4"/>
        <v>1.682797619047619</v>
      </c>
      <c r="L43" s="333">
        <v>1.6845238095238095</v>
      </c>
      <c r="M43" s="334"/>
      <c r="O43" s="154"/>
      <c r="P43" s="154"/>
      <c r="AB43" s="154"/>
      <c r="AC43" s="154"/>
    </row>
    <row r="44" spans="2:29" s="119" customFormat="1" ht="12.75" x14ac:dyDescent="0.2">
      <c r="B44" s="119">
        <f t="shared" si="2"/>
        <v>2021</v>
      </c>
      <c r="C44" s="331">
        <v>44440</v>
      </c>
      <c r="D44" s="332">
        <v>3.1749999999999998</v>
      </c>
      <c r="E44" s="115" t="e">
        <v>#N/A</v>
      </c>
      <c r="F44" s="333">
        <f t="shared" si="3"/>
        <v>3.0011208333333332</v>
      </c>
      <c r="G44" s="333">
        <v>3.1749999999999998</v>
      </c>
      <c r="H44" s="334"/>
      <c r="I44" s="332">
        <v>1.7735714285714284</v>
      </c>
      <c r="J44" s="115" t="e">
        <v>#N/A</v>
      </c>
      <c r="K44" s="333">
        <f t="shared" si="4"/>
        <v>1.682797619047619</v>
      </c>
      <c r="L44" s="333">
        <v>1.7735714285714284</v>
      </c>
      <c r="M44" s="334"/>
      <c r="O44" s="154"/>
      <c r="P44" s="154"/>
      <c r="AB44" s="154"/>
      <c r="AC44" s="154"/>
    </row>
    <row r="45" spans="2:29" s="119" customFormat="1" ht="12.75" x14ac:dyDescent="0.2">
      <c r="B45" s="119">
        <f t="shared" si="2"/>
        <v>2021</v>
      </c>
      <c r="C45" s="331">
        <v>44470</v>
      </c>
      <c r="D45" s="332">
        <v>3.2905000000000002</v>
      </c>
      <c r="E45" s="115" t="e">
        <v>#N/A</v>
      </c>
      <c r="F45" s="333">
        <f t="shared" si="3"/>
        <v>3.0011208333333332</v>
      </c>
      <c r="G45" s="333">
        <v>3.2905000000000002</v>
      </c>
      <c r="H45" s="334"/>
      <c r="I45" s="332">
        <v>1.9890476190476192</v>
      </c>
      <c r="J45" s="115" t="e">
        <v>#N/A</v>
      </c>
      <c r="K45" s="333">
        <f t="shared" si="4"/>
        <v>1.682797619047619</v>
      </c>
      <c r="L45" s="333">
        <v>1.9890476190476192</v>
      </c>
      <c r="M45" s="334"/>
      <c r="O45" s="154"/>
      <c r="P45" s="154"/>
      <c r="AB45" s="154"/>
      <c r="AC45" s="154"/>
    </row>
    <row r="46" spans="2:29" s="119" customFormat="1" ht="12.75" x14ac:dyDescent="0.2">
      <c r="B46" s="119">
        <f t="shared" si="2"/>
        <v>2021</v>
      </c>
      <c r="C46" s="331">
        <v>44501</v>
      </c>
      <c r="D46" s="332">
        <v>3.3948</v>
      </c>
      <c r="E46" s="115" t="e">
        <v>#N/A</v>
      </c>
      <c r="F46" s="333">
        <f t="shared" si="3"/>
        <v>3.0011208333333332</v>
      </c>
      <c r="G46" s="333">
        <v>3.3948</v>
      </c>
      <c r="H46" s="334"/>
      <c r="I46" s="332">
        <v>1.9297619047619048</v>
      </c>
      <c r="J46" s="115" t="e">
        <v>#N/A</v>
      </c>
      <c r="K46" s="333">
        <f t="shared" si="4"/>
        <v>1.682797619047619</v>
      </c>
      <c r="L46" s="333">
        <v>1.9297619047619048</v>
      </c>
      <c r="M46" s="334"/>
      <c r="O46" s="154"/>
      <c r="P46" s="154"/>
      <c r="AB46" s="154"/>
      <c r="AC46" s="154"/>
    </row>
    <row r="47" spans="2:29" s="119" customFormat="1" ht="12.75" x14ac:dyDescent="0.2">
      <c r="B47" s="119">
        <f t="shared" si="2"/>
        <v>2021</v>
      </c>
      <c r="C47" s="331">
        <v>44531</v>
      </c>
      <c r="D47" s="332">
        <v>3.3064999999999998</v>
      </c>
      <c r="E47" s="115" t="e">
        <v>#N/A</v>
      </c>
      <c r="F47" s="333"/>
      <c r="G47" s="333">
        <v>3.3064999999999998</v>
      </c>
      <c r="H47" s="334"/>
      <c r="I47" s="332">
        <v>1.7659523809523809</v>
      </c>
      <c r="J47" s="115" t="e">
        <v>#N/A</v>
      </c>
      <c r="K47" s="333"/>
      <c r="L47" s="333">
        <v>1.7659523809523809</v>
      </c>
      <c r="M47" s="334"/>
      <c r="O47" s="154"/>
      <c r="P47" s="154"/>
      <c r="AB47" s="154"/>
      <c r="AC47" s="154"/>
    </row>
    <row r="48" spans="2:29" s="119" customFormat="1" ht="12.75" x14ac:dyDescent="0.2">
      <c r="B48" s="119">
        <f t="shared" si="2"/>
        <v>2022</v>
      </c>
      <c r="C48" s="331">
        <v>44562</v>
      </c>
      <c r="D48" s="332">
        <v>3.3146</v>
      </c>
      <c r="E48" s="115" t="e">
        <v>#N/A</v>
      </c>
      <c r="F48" s="333"/>
      <c r="G48" s="333">
        <v>3.3146</v>
      </c>
      <c r="H48" s="334"/>
      <c r="I48" s="332">
        <v>2.0597619047619049</v>
      </c>
      <c r="J48" s="115" t="e">
        <v>#N/A</v>
      </c>
      <c r="K48" s="333"/>
      <c r="L48" s="333">
        <v>2.0597619047619049</v>
      </c>
      <c r="M48" s="334"/>
      <c r="O48" s="154"/>
      <c r="P48" s="154"/>
      <c r="AB48" s="154"/>
      <c r="AC48" s="154"/>
    </row>
    <row r="49" spans="2:29" s="119" customFormat="1" ht="12.75" x14ac:dyDescent="0.2">
      <c r="B49" s="119">
        <f t="shared" si="2"/>
        <v>2022</v>
      </c>
      <c r="C49" s="331">
        <v>44593</v>
      </c>
      <c r="D49" s="332">
        <v>3.5172500000000002</v>
      </c>
      <c r="E49" s="115" t="e">
        <v>#N/A</v>
      </c>
      <c r="F49" s="333">
        <f>AVERAGEIF($B$36:$B$95,B49,$G$36:$G$95)</f>
        <v>3.9566166666666667</v>
      </c>
      <c r="G49" s="333">
        <v>3.5172500000000002</v>
      </c>
      <c r="H49" s="334"/>
      <c r="I49" s="332">
        <v>2.3126190476190476</v>
      </c>
      <c r="J49" s="115" t="e">
        <v>#N/A</v>
      </c>
      <c r="K49" s="333">
        <f>AVERAGEIF($B$36:$B$95,B49,$L$36:$L$95)</f>
        <v>2.3995436507936505</v>
      </c>
      <c r="L49" s="333">
        <v>2.3126190476190476</v>
      </c>
      <c r="M49" s="334"/>
      <c r="O49" s="154"/>
      <c r="P49" s="154"/>
      <c r="AB49" s="154"/>
      <c r="AC49" s="154"/>
    </row>
    <row r="50" spans="2:29" s="119" customFormat="1" ht="12.75" x14ac:dyDescent="0.2">
      <c r="B50" s="119">
        <f t="shared" si="2"/>
        <v>2022</v>
      </c>
      <c r="C50" s="331">
        <v>44621</v>
      </c>
      <c r="D50" s="332">
        <v>4.2217500000000001</v>
      </c>
      <c r="E50" s="115" t="e">
        <v>#N/A</v>
      </c>
      <c r="F50" s="333">
        <f t="shared" ref="F50:F58" si="5">AVERAGEIF($B$36:$B$95,B50,$G$36:$G$95)</f>
        <v>3.9566166666666667</v>
      </c>
      <c r="G50" s="333">
        <v>4.2217500000000001</v>
      </c>
      <c r="H50" s="334"/>
      <c r="I50" s="332">
        <v>2.7916666666666665</v>
      </c>
      <c r="J50" s="115" t="e">
        <v>#N/A</v>
      </c>
      <c r="K50" s="333">
        <f t="shared" ref="K50:K58" si="6">AVERAGEIF($B$36:$B$95,B50,$L$36:$L$95)</f>
        <v>2.3995436507936505</v>
      </c>
      <c r="L50" s="333">
        <v>2.7916666666666665</v>
      </c>
      <c r="M50" s="334"/>
      <c r="O50" s="154"/>
      <c r="P50" s="154"/>
      <c r="AB50" s="154"/>
      <c r="AC50" s="154"/>
    </row>
    <row r="51" spans="2:29" s="119" customFormat="1" ht="12.75" x14ac:dyDescent="0.2">
      <c r="B51" s="119">
        <f t="shared" si="2"/>
        <v>2022</v>
      </c>
      <c r="C51" s="331">
        <v>44652</v>
      </c>
      <c r="D51" s="332">
        <v>4.1085000000000003</v>
      </c>
      <c r="E51" s="115" t="e">
        <v>#N/A</v>
      </c>
      <c r="F51" s="333">
        <f t="shared" si="5"/>
        <v>3.9566166666666667</v>
      </c>
      <c r="G51" s="333">
        <v>4.1085000000000003</v>
      </c>
      <c r="H51" s="334"/>
      <c r="I51" s="332">
        <v>2.4899999999999998</v>
      </c>
      <c r="J51" s="115" t="e">
        <v>#N/A</v>
      </c>
      <c r="K51" s="333">
        <f t="shared" si="6"/>
        <v>2.3995436507936505</v>
      </c>
      <c r="L51" s="333">
        <v>2.4899999999999998</v>
      </c>
      <c r="M51" s="334"/>
      <c r="O51" s="154"/>
      <c r="P51" s="154"/>
      <c r="AB51" s="154"/>
      <c r="AC51" s="154"/>
    </row>
    <row r="52" spans="2:29" s="119" customFormat="1" ht="12.75" x14ac:dyDescent="0.2">
      <c r="B52" s="119">
        <f t="shared" si="2"/>
        <v>2022</v>
      </c>
      <c r="C52" s="331">
        <v>44682</v>
      </c>
      <c r="D52" s="332">
        <v>4.4436</v>
      </c>
      <c r="E52" s="115" t="e">
        <v>#N/A</v>
      </c>
      <c r="F52" s="333">
        <f t="shared" si="5"/>
        <v>3.9566166666666667</v>
      </c>
      <c r="G52" s="333">
        <v>4.4436</v>
      </c>
      <c r="H52" s="334"/>
      <c r="I52" s="332">
        <v>2.6995238095238094</v>
      </c>
      <c r="J52" s="115" t="e">
        <v>#N/A</v>
      </c>
      <c r="K52" s="333">
        <f t="shared" si="6"/>
        <v>2.3995436507936505</v>
      </c>
      <c r="L52" s="333">
        <v>2.6995238095238094</v>
      </c>
      <c r="M52" s="334"/>
      <c r="O52" s="154"/>
      <c r="P52" s="154"/>
      <c r="AB52" s="154"/>
      <c r="AC52" s="154"/>
    </row>
    <row r="53" spans="2:29" s="119" customFormat="1" ht="12.75" x14ac:dyDescent="0.2">
      <c r="B53" s="119">
        <f t="shared" si="2"/>
        <v>2022</v>
      </c>
      <c r="C53" s="331">
        <v>44713</v>
      </c>
      <c r="D53" s="332">
        <v>4.9289999999999994</v>
      </c>
      <c r="E53" s="115" t="e">
        <v>#N/A</v>
      </c>
      <c r="F53" s="333">
        <f t="shared" si="5"/>
        <v>3.9566166666666667</v>
      </c>
      <c r="G53" s="333">
        <v>4.9289999999999994</v>
      </c>
      <c r="H53" s="334"/>
      <c r="I53" s="332">
        <v>2.9216666666666664</v>
      </c>
      <c r="J53" s="115" t="e">
        <v>#N/A</v>
      </c>
      <c r="K53" s="333">
        <f t="shared" si="6"/>
        <v>2.3995436507936505</v>
      </c>
      <c r="L53" s="333">
        <v>2.9216666666666664</v>
      </c>
      <c r="M53" s="334"/>
      <c r="O53" s="154"/>
      <c r="P53" s="154"/>
      <c r="AB53" s="154"/>
      <c r="AC53" s="154"/>
    </row>
    <row r="54" spans="2:29" s="119" customFormat="1" ht="12.75" x14ac:dyDescent="0.2">
      <c r="B54" s="119">
        <f t="shared" si="2"/>
        <v>2022</v>
      </c>
      <c r="C54" s="331">
        <v>44743</v>
      </c>
      <c r="D54" s="332">
        <v>4.5592500000000005</v>
      </c>
      <c r="E54" s="115" t="e">
        <v>#N/A</v>
      </c>
      <c r="F54" s="333">
        <f t="shared" si="5"/>
        <v>3.9566166666666667</v>
      </c>
      <c r="G54" s="333">
        <v>4.5592500000000005</v>
      </c>
      <c r="H54" s="334"/>
      <c r="I54" s="332">
        <v>2.665</v>
      </c>
      <c r="J54" s="115" t="e">
        <v>#N/A</v>
      </c>
      <c r="K54" s="333">
        <f t="shared" si="6"/>
        <v>2.3995436507936505</v>
      </c>
      <c r="L54" s="333">
        <v>2.665</v>
      </c>
      <c r="M54" s="334"/>
      <c r="O54" s="154"/>
      <c r="P54" s="154"/>
      <c r="AB54" s="154"/>
      <c r="AC54" s="154"/>
    </row>
    <row r="55" spans="2:29" s="119" customFormat="1" ht="12.75" x14ac:dyDescent="0.2">
      <c r="B55" s="119">
        <f t="shared" si="2"/>
        <v>2022</v>
      </c>
      <c r="C55" s="331">
        <v>44774</v>
      </c>
      <c r="D55" s="332">
        <v>3.9750000000000001</v>
      </c>
      <c r="E55" s="115" t="e">
        <v>#N/A</v>
      </c>
      <c r="F55" s="333">
        <f t="shared" si="5"/>
        <v>3.9566166666666667</v>
      </c>
      <c r="G55" s="333">
        <v>3.9750000000000001</v>
      </c>
      <c r="H55" s="334"/>
      <c r="I55" s="332">
        <v>2.3916666666666666</v>
      </c>
      <c r="J55" s="115" t="e">
        <v>#N/A</v>
      </c>
      <c r="K55" s="333">
        <f t="shared" si="6"/>
        <v>2.3995436507936505</v>
      </c>
      <c r="L55" s="333">
        <v>2.3916666666666666</v>
      </c>
      <c r="M55" s="334"/>
      <c r="O55" s="154"/>
      <c r="P55" s="154"/>
      <c r="AB55" s="154"/>
      <c r="AC55" s="154"/>
    </row>
    <row r="56" spans="2:29" s="119" customFormat="1" ht="12.75" x14ac:dyDescent="0.2">
      <c r="B56" s="119">
        <f t="shared" si="2"/>
        <v>2022</v>
      </c>
      <c r="C56" s="331">
        <v>44805</v>
      </c>
      <c r="D56" s="332">
        <v>3.7002499999999996</v>
      </c>
      <c r="E56" s="115" t="e">
        <v>#N/A</v>
      </c>
      <c r="F56" s="333">
        <f t="shared" si="5"/>
        <v>3.9566166666666667</v>
      </c>
      <c r="G56" s="333">
        <v>3.7002499999999996</v>
      </c>
      <c r="H56" s="334"/>
      <c r="I56" s="332">
        <v>2.1371428571428575</v>
      </c>
      <c r="J56" s="115" t="e">
        <v>#N/A</v>
      </c>
      <c r="K56" s="333">
        <f t="shared" si="6"/>
        <v>2.3995436507936505</v>
      </c>
      <c r="L56" s="333">
        <v>2.1371428571428575</v>
      </c>
      <c r="M56" s="334"/>
      <c r="O56" s="154"/>
      <c r="P56" s="154"/>
      <c r="AB56" s="154"/>
      <c r="AC56" s="154"/>
    </row>
    <row r="57" spans="2:29" s="119" customFormat="1" ht="12.75" x14ac:dyDescent="0.2">
      <c r="B57" s="119">
        <f t="shared" si="2"/>
        <v>2022</v>
      </c>
      <c r="C57" s="331">
        <v>44835</v>
      </c>
      <c r="D57" s="332">
        <v>3.8151999999999999</v>
      </c>
      <c r="E57" s="115" t="e">
        <v>#N/A</v>
      </c>
      <c r="F57" s="333">
        <f t="shared" si="5"/>
        <v>3.9566166666666667</v>
      </c>
      <c r="G57" s="333">
        <v>3.8151999999999999</v>
      </c>
      <c r="H57" s="334"/>
      <c r="I57" s="332">
        <v>2.222142857142857</v>
      </c>
      <c r="J57" s="115" t="e">
        <v>#N/A</v>
      </c>
      <c r="K57" s="333">
        <f t="shared" si="6"/>
        <v>2.3995436507936505</v>
      </c>
      <c r="L57" s="333">
        <v>2.222142857142857</v>
      </c>
      <c r="M57" s="334"/>
      <c r="O57" s="154"/>
      <c r="P57" s="154"/>
      <c r="AB57" s="154"/>
      <c r="AC57" s="154"/>
    </row>
    <row r="58" spans="2:29" s="119" customFormat="1" ht="12.75" x14ac:dyDescent="0.2">
      <c r="B58" s="119">
        <f t="shared" si="2"/>
        <v>2022</v>
      </c>
      <c r="C58" s="331">
        <v>44866</v>
      </c>
      <c r="D58" s="332">
        <v>3.6850000000000001</v>
      </c>
      <c r="E58" s="115" t="e">
        <v>#N/A</v>
      </c>
      <c r="F58" s="333">
        <f t="shared" si="5"/>
        <v>3.9566166666666667</v>
      </c>
      <c r="G58" s="333">
        <v>3.6850000000000001</v>
      </c>
      <c r="H58" s="334"/>
      <c r="I58" s="332">
        <v>2.1766666666666667</v>
      </c>
      <c r="J58" s="115" t="e">
        <v>#N/A</v>
      </c>
      <c r="K58" s="333">
        <f t="shared" si="6"/>
        <v>2.3995436507936505</v>
      </c>
      <c r="L58" s="333">
        <v>2.1766666666666667</v>
      </c>
      <c r="M58" s="334"/>
      <c r="O58" s="154"/>
      <c r="P58" s="154"/>
      <c r="AB58" s="154"/>
      <c r="AC58" s="154"/>
    </row>
    <row r="59" spans="2:29" s="119" customFormat="1" ht="12.75" x14ac:dyDescent="0.2">
      <c r="B59" s="119">
        <f t="shared" si="2"/>
        <v>2022</v>
      </c>
      <c r="C59" s="331">
        <v>44896</v>
      </c>
      <c r="D59" s="332">
        <v>3.21</v>
      </c>
      <c r="E59" s="115" t="e">
        <v>#N/A</v>
      </c>
      <c r="F59" s="333"/>
      <c r="G59" s="333">
        <v>3.21</v>
      </c>
      <c r="H59" s="334"/>
      <c r="I59" s="332">
        <v>1.9266666666666667</v>
      </c>
      <c r="J59" s="115" t="e">
        <v>#N/A</v>
      </c>
      <c r="K59" s="333"/>
      <c r="L59" s="333">
        <v>1.9266666666666667</v>
      </c>
      <c r="M59" s="334"/>
      <c r="O59" s="154"/>
      <c r="P59" s="154"/>
      <c r="AB59" s="154"/>
      <c r="AC59" s="154"/>
    </row>
    <row r="60" spans="2:29" s="119" customFormat="1" ht="12.75" x14ac:dyDescent="0.2">
      <c r="B60" s="119">
        <f t="shared" si="2"/>
        <v>2023</v>
      </c>
      <c r="C60" s="331">
        <v>44927</v>
      </c>
      <c r="D60" s="332">
        <v>3.3391999999999999</v>
      </c>
      <c r="E60" s="115" t="e">
        <v>#N/A</v>
      </c>
      <c r="F60" s="333"/>
      <c r="G60" s="333">
        <v>3.3391999999999999</v>
      </c>
      <c r="H60" s="334"/>
      <c r="I60" s="332">
        <v>1.9642857142857142</v>
      </c>
      <c r="J60" s="115" t="e">
        <v>#N/A</v>
      </c>
      <c r="K60" s="333"/>
      <c r="L60" s="333">
        <v>1.9642857142857142</v>
      </c>
      <c r="M60" s="334"/>
      <c r="O60" s="154"/>
      <c r="P60" s="154"/>
      <c r="AB60" s="154"/>
      <c r="AC60" s="154"/>
    </row>
    <row r="61" spans="2:29" s="119" customFormat="1" ht="12.75" x14ac:dyDescent="0.2">
      <c r="B61" s="119">
        <f t="shared" si="2"/>
        <v>2023</v>
      </c>
      <c r="C61" s="331">
        <v>44958</v>
      </c>
      <c r="D61" s="332">
        <v>3.3887499999999999</v>
      </c>
      <c r="E61" s="115" t="e">
        <v>#N/A</v>
      </c>
      <c r="F61" s="333">
        <f>AVERAGEIF($B$36:$B$95,B61,$G$36:$G$95)</f>
        <v>3.5180249999999997</v>
      </c>
      <c r="G61" s="333">
        <v>3.3887499999999999</v>
      </c>
      <c r="H61" s="334"/>
      <c r="I61" s="332">
        <v>1.9664285714285714</v>
      </c>
      <c r="J61" s="115" t="e">
        <v>#N/A</v>
      </c>
      <c r="K61" s="333">
        <f>AVERAGEIF($B$36:$B$95,B61,$L$36:$L$95)</f>
        <v>1.9635317460317461</v>
      </c>
      <c r="L61" s="333">
        <v>1.9664285714285714</v>
      </c>
      <c r="M61" s="334"/>
      <c r="O61" s="154"/>
      <c r="P61" s="154"/>
      <c r="AB61" s="154"/>
      <c r="AC61" s="154"/>
    </row>
    <row r="62" spans="2:29" s="119" customFormat="1" ht="12.75" x14ac:dyDescent="0.2">
      <c r="B62" s="119">
        <f t="shared" si="2"/>
        <v>2023</v>
      </c>
      <c r="C62" s="331">
        <v>44986</v>
      </c>
      <c r="D62" s="332">
        <v>3.4219999999999997</v>
      </c>
      <c r="E62" s="115" t="e">
        <v>#N/A</v>
      </c>
      <c r="F62" s="333">
        <f t="shared" ref="F62:F70" si="7">AVERAGEIF($B$36:$B$95,B62,$G$36:$G$95)</f>
        <v>3.5180249999999997</v>
      </c>
      <c r="G62" s="333">
        <v>3.4219999999999997</v>
      </c>
      <c r="H62" s="334"/>
      <c r="I62" s="332">
        <v>1.8673809523809526</v>
      </c>
      <c r="J62" s="115" t="e">
        <v>#N/A</v>
      </c>
      <c r="K62" s="333">
        <f t="shared" ref="K62:K70" si="8">AVERAGEIF($B$36:$B$95,B62,$L$36:$L$95)</f>
        <v>1.9635317460317461</v>
      </c>
      <c r="L62" s="333">
        <v>1.8673809523809526</v>
      </c>
      <c r="M62" s="334"/>
      <c r="O62" s="154"/>
      <c r="P62" s="154"/>
      <c r="AB62" s="154"/>
      <c r="AC62" s="154"/>
    </row>
    <row r="63" spans="2:29" s="119" customFormat="1" ht="12.75" x14ac:dyDescent="0.2">
      <c r="B63" s="119">
        <f t="shared" si="2"/>
        <v>2023</v>
      </c>
      <c r="C63" s="331">
        <v>45017</v>
      </c>
      <c r="D63" s="332">
        <v>3.6030000000000002</v>
      </c>
      <c r="E63" s="115" t="e">
        <v>#N/A</v>
      </c>
      <c r="F63" s="335">
        <f t="shared" si="7"/>
        <v>3.5180249999999997</v>
      </c>
      <c r="G63" s="333">
        <v>3.6030000000000002</v>
      </c>
      <c r="H63" s="334"/>
      <c r="I63" s="332">
        <v>2.0152380952380953</v>
      </c>
      <c r="J63" s="115" t="e">
        <v>#N/A</v>
      </c>
      <c r="K63" s="333">
        <f t="shared" si="8"/>
        <v>1.9635317460317461</v>
      </c>
      <c r="L63" s="333">
        <v>2.0152380952380953</v>
      </c>
      <c r="M63" s="334"/>
      <c r="O63" s="154"/>
      <c r="P63" s="154"/>
      <c r="AB63" s="154"/>
      <c r="AC63" s="154"/>
    </row>
    <row r="64" spans="2:29" s="119" customFormat="1" ht="12.75" x14ac:dyDescent="0.2">
      <c r="B64" s="119">
        <f t="shared" si="2"/>
        <v>2023</v>
      </c>
      <c r="C64" s="331">
        <v>45047</v>
      </c>
      <c r="D64" s="332">
        <v>3.5548000000000002</v>
      </c>
      <c r="E64" s="115" t="e">
        <v>#N/A</v>
      </c>
      <c r="F64" s="335">
        <f t="shared" si="7"/>
        <v>3.5180249999999997</v>
      </c>
      <c r="G64" s="333">
        <v>3.5548000000000002</v>
      </c>
      <c r="H64" s="334"/>
      <c r="I64" s="332">
        <v>1.7969047619047618</v>
      </c>
      <c r="J64" s="115" t="e">
        <v>#N/A</v>
      </c>
      <c r="K64" s="333">
        <f t="shared" si="8"/>
        <v>1.9635317460317461</v>
      </c>
      <c r="L64" s="333">
        <v>1.7969047619047618</v>
      </c>
      <c r="M64" s="334"/>
      <c r="O64" s="154"/>
      <c r="P64" s="154"/>
      <c r="AB64" s="154"/>
      <c r="AC64" s="154"/>
    </row>
    <row r="65" spans="2:29" s="119" customFormat="1" ht="12.75" x14ac:dyDescent="0.2">
      <c r="B65" s="119">
        <f t="shared" si="2"/>
        <v>2023</v>
      </c>
      <c r="C65" s="331">
        <v>45078</v>
      </c>
      <c r="D65" s="332">
        <v>3.5710000000000002</v>
      </c>
      <c r="E65" s="115" t="e">
        <v>#N/A</v>
      </c>
      <c r="F65" s="335">
        <f t="shared" si="7"/>
        <v>3.5180249999999997</v>
      </c>
      <c r="G65" s="333">
        <v>3.5710000000000002</v>
      </c>
      <c r="H65" s="334"/>
      <c r="I65" s="332">
        <v>1.7819047619047619</v>
      </c>
      <c r="J65" s="115" t="e">
        <v>#N/A</v>
      </c>
      <c r="K65" s="333">
        <f t="shared" si="8"/>
        <v>1.9635317460317461</v>
      </c>
      <c r="L65" s="333">
        <v>1.7819047619047619</v>
      </c>
      <c r="M65" s="334"/>
      <c r="O65" s="154"/>
      <c r="P65" s="154"/>
      <c r="AB65" s="154"/>
      <c r="AC65" s="154"/>
    </row>
    <row r="66" spans="2:29" s="119" customFormat="1" ht="12.75" x14ac:dyDescent="0.2">
      <c r="B66" s="119">
        <f t="shared" si="2"/>
        <v>2023</v>
      </c>
      <c r="C66" s="331">
        <v>45108</v>
      </c>
      <c r="D66" s="332">
        <v>3.597</v>
      </c>
      <c r="E66" s="115" t="e">
        <v>#N/A</v>
      </c>
      <c r="F66" s="335">
        <f t="shared" si="7"/>
        <v>3.5180249999999997</v>
      </c>
      <c r="G66" s="333">
        <v>3.597</v>
      </c>
      <c r="H66" s="334"/>
      <c r="I66" s="332">
        <v>1.9073809523809524</v>
      </c>
      <c r="J66" s="115" t="e">
        <v>#N/A</v>
      </c>
      <c r="K66" s="333">
        <f t="shared" si="8"/>
        <v>1.9635317460317461</v>
      </c>
      <c r="L66" s="333">
        <v>1.9073809523809524</v>
      </c>
      <c r="M66" s="334"/>
      <c r="O66" s="154"/>
      <c r="P66" s="154"/>
      <c r="AB66" s="154"/>
      <c r="AC66" s="154"/>
    </row>
    <row r="67" spans="2:29" s="119" customFormat="1" ht="12.75" x14ac:dyDescent="0.2">
      <c r="B67" s="119">
        <f t="shared" si="2"/>
        <v>2023</v>
      </c>
      <c r="C67" s="331">
        <v>45139</v>
      </c>
      <c r="D67" s="332">
        <v>3.8397500000000004</v>
      </c>
      <c r="E67" s="115" t="e">
        <v>#N/A</v>
      </c>
      <c r="F67" s="335">
        <f t="shared" si="7"/>
        <v>3.5180249999999997</v>
      </c>
      <c r="G67" s="333">
        <v>3.8397500000000004</v>
      </c>
      <c r="H67" s="334"/>
      <c r="I67" s="332">
        <v>2.0511904761904765</v>
      </c>
      <c r="J67" s="115" t="e">
        <v>#N/A</v>
      </c>
      <c r="K67" s="333">
        <f t="shared" si="8"/>
        <v>1.9635317460317461</v>
      </c>
      <c r="L67" s="333">
        <v>2.0511904761904765</v>
      </c>
      <c r="M67" s="334"/>
      <c r="O67" s="154"/>
      <c r="P67" s="154"/>
      <c r="AB67" s="154"/>
      <c r="AC67" s="154"/>
    </row>
    <row r="68" spans="2:29" s="119" customFormat="1" ht="12.75" x14ac:dyDescent="0.2">
      <c r="B68" s="119">
        <f t="shared" si="2"/>
        <v>2023</v>
      </c>
      <c r="C68" s="331">
        <v>45170</v>
      </c>
      <c r="D68" s="332">
        <v>3.8360000000000003</v>
      </c>
      <c r="E68" s="115" t="e">
        <v>#N/A</v>
      </c>
      <c r="F68" s="335">
        <f t="shared" si="7"/>
        <v>3.5180249999999997</v>
      </c>
      <c r="G68" s="333">
        <v>3.8360000000000003</v>
      </c>
      <c r="H68" s="334"/>
      <c r="I68" s="332">
        <v>2.2314285714285713</v>
      </c>
      <c r="J68" s="115" t="e">
        <v>#N/A</v>
      </c>
      <c r="K68" s="333">
        <f t="shared" si="8"/>
        <v>1.9635317460317461</v>
      </c>
      <c r="L68" s="333">
        <v>2.2314285714285713</v>
      </c>
      <c r="M68" s="334"/>
      <c r="O68" s="154"/>
      <c r="P68" s="154"/>
      <c r="AB68" s="154"/>
      <c r="AC68" s="154"/>
    </row>
    <row r="69" spans="2:29" s="119" customFormat="1" ht="12.75" x14ac:dyDescent="0.2">
      <c r="B69" s="119">
        <f t="shared" si="2"/>
        <v>2023</v>
      </c>
      <c r="C69" s="331">
        <v>45200</v>
      </c>
      <c r="D69" s="332">
        <v>3.6127999999999996</v>
      </c>
      <c r="E69" s="115" t="e">
        <v>#N/A</v>
      </c>
      <c r="F69" s="335">
        <f t="shared" si="7"/>
        <v>3.5180249999999997</v>
      </c>
      <c r="G69" s="333">
        <v>3.6127999999999996</v>
      </c>
      <c r="H69" s="334"/>
      <c r="I69" s="332">
        <v>2.157142857142857</v>
      </c>
      <c r="J69" s="115" t="e">
        <v>#N/A</v>
      </c>
      <c r="K69" s="333">
        <f t="shared" si="8"/>
        <v>1.9635317460317461</v>
      </c>
      <c r="L69" s="333">
        <v>2.157142857142857</v>
      </c>
      <c r="M69" s="334"/>
      <c r="O69" s="154"/>
      <c r="P69" s="154"/>
      <c r="AB69" s="154"/>
      <c r="AC69" s="154"/>
    </row>
    <row r="70" spans="2:29" s="119" customFormat="1" ht="12.75" x14ac:dyDescent="0.2">
      <c r="B70" s="119">
        <f t="shared" si="2"/>
        <v>2023</v>
      </c>
      <c r="C70" s="331">
        <v>45231</v>
      </c>
      <c r="D70" s="332">
        <v>3.3180000000000001</v>
      </c>
      <c r="E70" s="115" t="e">
        <v>#N/A</v>
      </c>
      <c r="F70" s="333">
        <f t="shared" si="7"/>
        <v>3.5180249999999997</v>
      </c>
      <c r="G70" s="333">
        <v>3.3180000000000001</v>
      </c>
      <c r="H70" s="334"/>
      <c r="I70" s="332">
        <v>1.9747619047619047</v>
      </c>
      <c r="J70" s="115" t="e">
        <v>#N/A</v>
      </c>
      <c r="K70" s="333">
        <f t="shared" si="8"/>
        <v>1.9635317460317461</v>
      </c>
      <c r="L70" s="333">
        <v>1.9747619047619047</v>
      </c>
      <c r="M70" s="334"/>
      <c r="O70" s="154"/>
      <c r="P70" s="154"/>
      <c r="AB70" s="154"/>
      <c r="AC70" s="154"/>
    </row>
    <row r="71" spans="2:29" s="119" customFormat="1" ht="12.75" x14ac:dyDescent="0.2">
      <c r="B71" s="119">
        <f t="shared" si="2"/>
        <v>2023</v>
      </c>
      <c r="C71" s="331">
        <v>45261</v>
      </c>
      <c r="D71" s="332">
        <v>3.1339999999999999</v>
      </c>
      <c r="E71" s="115" t="e">
        <v>#N/A</v>
      </c>
      <c r="F71" s="333"/>
      <c r="G71" s="333">
        <v>3.1339999999999999</v>
      </c>
      <c r="H71" s="334"/>
      <c r="I71" s="332">
        <v>1.8483333333333332</v>
      </c>
      <c r="J71" s="115" t="e">
        <v>#N/A</v>
      </c>
      <c r="K71" s="333"/>
      <c r="L71" s="333">
        <v>1.8483333333333332</v>
      </c>
      <c r="M71" s="334"/>
      <c r="O71" s="154"/>
      <c r="P71" s="154"/>
      <c r="AB71" s="154"/>
      <c r="AC71" s="154"/>
    </row>
    <row r="72" spans="2:29" s="119" customFormat="1" ht="12.75" x14ac:dyDescent="0.2">
      <c r="B72" s="119">
        <f t="shared" si="2"/>
        <v>2024</v>
      </c>
      <c r="C72" s="331">
        <v>45292</v>
      </c>
      <c r="D72" s="332">
        <v>3.0754000000000001</v>
      </c>
      <c r="E72" s="115" t="e">
        <v>#N/A</v>
      </c>
      <c r="F72" s="333"/>
      <c r="G72" s="333">
        <v>3.0754000000000001</v>
      </c>
      <c r="H72" s="334"/>
      <c r="I72" s="332">
        <v>1.9076190476190478</v>
      </c>
      <c r="J72" s="115" t="e">
        <v>#N/A</v>
      </c>
      <c r="K72" s="333"/>
      <c r="L72" s="333">
        <v>1.9076190476190478</v>
      </c>
      <c r="M72" s="334"/>
      <c r="O72" s="154"/>
      <c r="P72" s="154"/>
      <c r="AB72" s="154"/>
      <c r="AC72" s="154"/>
    </row>
    <row r="73" spans="2:29" s="119" customFormat="1" ht="12.75" x14ac:dyDescent="0.2">
      <c r="B73" s="119">
        <f t="shared" si="2"/>
        <v>2024</v>
      </c>
      <c r="C73" s="331">
        <v>45323</v>
      </c>
      <c r="D73" s="332">
        <v>3.2114999999999996</v>
      </c>
      <c r="E73" s="115" t="e">
        <v>#N/A</v>
      </c>
      <c r="F73" s="333">
        <f>AVERAGEIF($B$36:$B$95,B73,$G$36:$G$95)</f>
        <v>3.5306169999999999</v>
      </c>
      <c r="G73" s="333">
        <v>3.2114999999999996</v>
      </c>
      <c r="H73" s="334"/>
      <c r="I73" s="332">
        <v>1.9876190476190476</v>
      </c>
      <c r="J73" s="115" t="e">
        <v>#N/A</v>
      </c>
      <c r="K73" s="333">
        <f>AVERAGEIF($B$36:$B$95,B73,$L$36:$L$95)</f>
        <v>2.0892460317460317</v>
      </c>
      <c r="L73" s="333">
        <v>1.9876190476190476</v>
      </c>
      <c r="M73" s="334"/>
      <c r="O73" s="154"/>
      <c r="P73" s="154"/>
      <c r="AB73" s="154"/>
      <c r="AC73" s="154"/>
    </row>
    <row r="74" spans="2:29" s="119" customFormat="1" ht="12.75" x14ac:dyDescent="0.2">
      <c r="B74" s="119">
        <f t="shared" si="2"/>
        <v>2024</v>
      </c>
      <c r="C74" s="331">
        <v>45352</v>
      </c>
      <c r="D74" s="332">
        <v>3.4255</v>
      </c>
      <c r="E74" s="115" t="e">
        <v>#N/A</v>
      </c>
      <c r="F74" s="333">
        <f t="shared" ref="F74:F82" si="9">AVERAGEIF($B$36:$B$95,B74,$G$36:$G$95)</f>
        <v>3.5306169999999999</v>
      </c>
      <c r="G74" s="333">
        <v>3.4255</v>
      </c>
      <c r="H74" s="334"/>
      <c r="I74" s="332">
        <v>2.0335714285714284</v>
      </c>
      <c r="J74" s="115" t="e">
        <v>#N/A</v>
      </c>
      <c r="K74" s="333">
        <f t="shared" ref="K74:K82" si="10">AVERAGEIF($B$36:$B$95,B74,$L$36:$L$95)</f>
        <v>2.0892460317460317</v>
      </c>
      <c r="L74" s="333">
        <v>2.0335714285714284</v>
      </c>
      <c r="M74" s="334"/>
      <c r="O74" s="154"/>
      <c r="P74" s="154"/>
      <c r="AB74" s="154"/>
      <c r="AC74" s="154"/>
    </row>
    <row r="75" spans="2:29" s="119" customFormat="1" ht="12.75" x14ac:dyDescent="0.2">
      <c r="B75" s="119">
        <f t="shared" si="2"/>
        <v>2024</v>
      </c>
      <c r="C75" s="331">
        <v>45383</v>
      </c>
      <c r="D75" s="332">
        <v>3.6113999999999997</v>
      </c>
      <c r="E75" s="115">
        <v>3.6113999999999997</v>
      </c>
      <c r="F75" s="333">
        <f t="shared" si="9"/>
        <v>3.5306169999999999</v>
      </c>
      <c r="G75" s="333">
        <v>3.6113999999999997</v>
      </c>
      <c r="H75" s="334"/>
      <c r="I75" s="332">
        <v>2.1421428571428569</v>
      </c>
      <c r="J75" s="115">
        <v>2.1421428571428569</v>
      </c>
      <c r="K75" s="333">
        <f t="shared" si="10"/>
        <v>2.0892460317460317</v>
      </c>
      <c r="L75" s="333">
        <v>2.1421428571428569</v>
      </c>
      <c r="M75" s="334"/>
      <c r="O75" s="154"/>
      <c r="P75" s="154"/>
      <c r="AB75" s="154"/>
      <c r="AC75" s="154"/>
    </row>
    <row r="76" spans="2:29" s="119" customFormat="1" ht="12.75" x14ac:dyDescent="0.2">
      <c r="B76" s="119">
        <f t="shared" si="2"/>
        <v>2024</v>
      </c>
      <c r="C76" s="331">
        <v>45413</v>
      </c>
      <c r="D76" s="332" t="e">
        <v>#N/A</v>
      </c>
      <c r="E76" s="115">
        <v>3.6628629999999998</v>
      </c>
      <c r="F76" s="333">
        <f t="shared" si="9"/>
        <v>3.5306169999999999</v>
      </c>
      <c r="G76" s="333">
        <v>3.6628629999999998</v>
      </c>
      <c r="H76" s="334"/>
      <c r="I76" s="332" t="e">
        <v>#N/A</v>
      </c>
      <c r="J76" s="115">
        <v>2.0952380952380953</v>
      </c>
      <c r="K76" s="333">
        <f t="shared" si="10"/>
        <v>2.0892460317460317</v>
      </c>
      <c r="L76" s="333">
        <v>2.0952380952380953</v>
      </c>
      <c r="M76" s="334"/>
      <c r="O76" s="154"/>
      <c r="P76" s="154"/>
      <c r="AB76" s="154"/>
      <c r="AC76" s="154"/>
    </row>
    <row r="77" spans="2:29" s="119" customFormat="1" ht="12.75" x14ac:dyDescent="0.2">
      <c r="B77" s="119">
        <f t="shared" si="2"/>
        <v>2024</v>
      </c>
      <c r="C77" s="331">
        <v>45444</v>
      </c>
      <c r="D77" s="332" t="e">
        <v>#N/A</v>
      </c>
      <c r="E77" s="115">
        <v>3.7050700000000001</v>
      </c>
      <c r="F77" s="333">
        <f t="shared" si="9"/>
        <v>3.5306169999999999</v>
      </c>
      <c r="G77" s="333">
        <v>3.7050700000000001</v>
      </c>
      <c r="H77" s="334"/>
      <c r="I77" s="332" t="e">
        <v>#N/A</v>
      </c>
      <c r="J77" s="115">
        <v>2.1428571428571428</v>
      </c>
      <c r="K77" s="333">
        <f t="shared" si="10"/>
        <v>2.0892460317460317</v>
      </c>
      <c r="L77" s="333">
        <v>2.1428571428571428</v>
      </c>
      <c r="M77" s="334"/>
      <c r="O77" s="154"/>
      <c r="P77" s="154"/>
      <c r="AB77" s="154"/>
      <c r="AC77" s="154"/>
    </row>
    <row r="78" spans="2:29" s="119" customFormat="1" ht="12.75" x14ac:dyDescent="0.2">
      <c r="B78" s="119">
        <f t="shared" si="2"/>
        <v>2024</v>
      </c>
      <c r="C78" s="331">
        <v>45474</v>
      </c>
      <c r="D78" s="332" t="e">
        <v>#N/A</v>
      </c>
      <c r="E78" s="115">
        <v>3.702153</v>
      </c>
      <c r="F78" s="333">
        <f t="shared" si="9"/>
        <v>3.5306169999999999</v>
      </c>
      <c r="G78" s="333">
        <v>3.702153</v>
      </c>
      <c r="H78" s="334"/>
      <c r="I78" s="332" t="e">
        <v>#N/A</v>
      </c>
      <c r="J78" s="115">
        <v>2.1428571428571428</v>
      </c>
      <c r="K78" s="333">
        <f t="shared" si="10"/>
        <v>2.0892460317460317</v>
      </c>
      <c r="L78" s="333">
        <v>2.1428571428571428</v>
      </c>
      <c r="M78" s="334"/>
      <c r="O78" s="154"/>
      <c r="P78" s="154"/>
      <c r="AB78" s="154"/>
      <c r="AC78" s="154"/>
    </row>
    <row r="79" spans="2:29" s="119" customFormat="1" ht="12.75" x14ac:dyDescent="0.2">
      <c r="B79" s="119">
        <f t="shared" si="2"/>
        <v>2024</v>
      </c>
      <c r="C79" s="331">
        <v>45505</v>
      </c>
      <c r="D79" s="332" t="e">
        <v>#N/A</v>
      </c>
      <c r="E79" s="115">
        <v>3.724891</v>
      </c>
      <c r="F79" s="333">
        <f t="shared" si="9"/>
        <v>3.5306169999999999</v>
      </c>
      <c r="G79" s="333">
        <v>3.724891</v>
      </c>
      <c r="H79" s="334"/>
      <c r="I79" s="332" t="e">
        <v>#N/A</v>
      </c>
      <c r="J79" s="115">
        <v>2.1428571428571428</v>
      </c>
      <c r="K79" s="333">
        <f t="shared" si="10"/>
        <v>2.0892460317460317</v>
      </c>
      <c r="L79" s="333">
        <v>2.1428571428571428</v>
      </c>
      <c r="M79" s="334"/>
      <c r="O79" s="154"/>
      <c r="P79" s="154"/>
      <c r="AB79" s="154"/>
      <c r="AC79" s="154"/>
    </row>
    <row r="80" spans="2:29" s="119" customFormat="1" ht="12.75" x14ac:dyDescent="0.2">
      <c r="B80" s="119">
        <f t="shared" si="2"/>
        <v>2024</v>
      </c>
      <c r="C80" s="331">
        <v>45536</v>
      </c>
      <c r="D80" s="332" t="e">
        <v>#N/A</v>
      </c>
      <c r="E80" s="115">
        <v>3.6802779999999999</v>
      </c>
      <c r="F80" s="333">
        <f t="shared" si="9"/>
        <v>3.5306169999999999</v>
      </c>
      <c r="G80" s="333">
        <v>3.6802779999999999</v>
      </c>
      <c r="H80" s="334"/>
      <c r="I80" s="332" t="e">
        <v>#N/A</v>
      </c>
      <c r="J80" s="115">
        <v>2.1428571428571428</v>
      </c>
      <c r="K80" s="333">
        <f t="shared" si="10"/>
        <v>2.0892460317460317</v>
      </c>
      <c r="L80" s="333">
        <v>2.1428571428571428</v>
      </c>
      <c r="M80" s="334"/>
      <c r="O80" s="154"/>
      <c r="P80" s="154"/>
      <c r="AB80" s="154"/>
      <c r="AC80" s="154"/>
    </row>
    <row r="81" spans="2:29" s="119" customFormat="1" ht="12.75" x14ac:dyDescent="0.2">
      <c r="B81" s="119">
        <f t="shared" si="2"/>
        <v>2024</v>
      </c>
      <c r="C81" s="331">
        <v>45566</v>
      </c>
      <c r="D81" s="332" t="e">
        <v>#N/A</v>
      </c>
      <c r="E81" s="115">
        <v>3.5860250000000002</v>
      </c>
      <c r="F81" s="333">
        <f t="shared" si="9"/>
        <v>3.5306169999999999</v>
      </c>
      <c r="G81" s="333">
        <v>3.5860250000000002</v>
      </c>
      <c r="H81" s="334"/>
      <c r="I81" s="332" t="e">
        <v>#N/A</v>
      </c>
      <c r="J81" s="115">
        <v>2.1190476190476191</v>
      </c>
      <c r="K81" s="333">
        <f t="shared" si="10"/>
        <v>2.0892460317460317</v>
      </c>
      <c r="L81" s="333">
        <v>2.1190476190476191</v>
      </c>
      <c r="M81" s="334"/>
      <c r="O81" s="154"/>
      <c r="P81" s="154"/>
      <c r="AB81" s="154"/>
      <c r="AC81" s="154"/>
    </row>
    <row r="82" spans="2:29" s="119" customFormat="1" ht="12.75" x14ac:dyDescent="0.2">
      <c r="B82" s="119">
        <f t="shared" si="2"/>
        <v>2024</v>
      </c>
      <c r="C82" s="331">
        <v>45597</v>
      </c>
      <c r="D82" s="332" t="e">
        <v>#N/A</v>
      </c>
      <c r="E82" s="115">
        <v>3.5335719999999999</v>
      </c>
      <c r="F82" s="333">
        <f t="shared" si="9"/>
        <v>3.5306169999999999</v>
      </c>
      <c r="G82" s="333">
        <v>3.5335719999999999</v>
      </c>
      <c r="H82" s="334"/>
      <c r="I82" s="332" t="e">
        <v>#N/A</v>
      </c>
      <c r="J82" s="115">
        <v>2.1190476190476191</v>
      </c>
      <c r="K82" s="333">
        <f t="shared" si="10"/>
        <v>2.0892460317460317</v>
      </c>
      <c r="L82" s="333">
        <v>2.1190476190476191</v>
      </c>
      <c r="M82" s="334"/>
      <c r="O82" s="154"/>
      <c r="P82" s="154"/>
      <c r="AB82" s="154"/>
      <c r="AC82" s="154"/>
    </row>
    <row r="83" spans="2:29" s="119" customFormat="1" ht="12.75" x14ac:dyDescent="0.2">
      <c r="B83" s="119">
        <f t="shared" si="2"/>
        <v>2024</v>
      </c>
      <c r="C83" s="331">
        <v>45627</v>
      </c>
      <c r="D83" s="332" t="e">
        <v>#N/A</v>
      </c>
      <c r="E83" s="115">
        <v>3.4487520000000003</v>
      </c>
      <c r="F83" s="333"/>
      <c r="G83" s="333">
        <v>3.4487520000000003</v>
      </c>
      <c r="H83" s="334"/>
      <c r="I83" s="332" t="e">
        <v>#N/A</v>
      </c>
      <c r="J83" s="115">
        <v>2.0952380952380953</v>
      </c>
      <c r="K83" s="333"/>
      <c r="L83" s="333">
        <v>2.0952380952380953</v>
      </c>
      <c r="M83" s="334"/>
      <c r="O83" s="154"/>
      <c r="P83" s="154"/>
      <c r="AB83" s="154"/>
      <c r="AC83" s="154"/>
    </row>
    <row r="84" spans="2:29" s="119" customFormat="1" ht="12.75" x14ac:dyDescent="0.2">
      <c r="B84" s="119">
        <f t="shared" si="2"/>
        <v>2025</v>
      </c>
      <c r="C84" s="331">
        <v>45658</v>
      </c>
      <c r="D84" s="332" t="e">
        <v>#N/A</v>
      </c>
      <c r="E84" s="115">
        <v>3.4020780000000004</v>
      </c>
      <c r="F84" s="333"/>
      <c r="G84" s="333">
        <v>3.4020780000000004</v>
      </c>
      <c r="H84" s="334"/>
      <c r="I84" s="332" t="e">
        <v>#N/A</v>
      </c>
      <c r="J84" s="115">
        <v>2.0952380952380953</v>
      </c>
      <c r="K84" s="333"/>
      <c r="L84" s="333">
        <v>2.0952380952380953</v>
      </c>
      <c r="M84" s="334"/>
      <c r="O84" s="154"/>
      <c r="P84" s="154"/>
      <c r="AB84" s="154"/>
      <c r="AC84" s="154"/>
    </row>
    <row r="85" spans="2:29" s="119" customFormat="1" ht="12.75" x14ac:dyDescent="0.2">
      <c r="B85" s="119">
        <f t="shared" si="2"/>
        <v>2025</v>
      </c>
      <c r="C85" s="331">
        <v>45689</v>
      </c>
      <c r="D85" s="332" t="e">
        <v>#N/A</v>
      </c>
      <c r="E85" s="115">
        <v>3.4252640000000003</v>
      </c>
      <c r="F85" s="333">
        <f>AVERAGEIF($B$36:$B$95,B85,$G$36:$G$95)</f>
        <v>3.5357229166666664</v>
      </c>
      <c r="G85" s="333">
        <v>3.4252640000000003</v>
      </c>
      <c r="H85" s="334"/>
      <c r="I85" s="332" t="e">
        <v>#N/A</v>
      </c>
      <c r="J85" s="115">
        <v>2.0952380952380953</v>
      </c>
      <c r="K85" s="333">
        <f>AVERAGEIF($B$36:$B$95,B85,$L$36:$L$95)</f>
        <v>2.0337301587301586</v>
      </c>
      <c r="L85" s="333">
        <v>2.0952380952380953</v>
      </c>
      <c r="M85" s="334"/>
      <c r="O85" s="154"/>
      <c r="P85" s="154"/>
      <c r="AB85" s="154"/>
      <c r="AC85" s="154"/>
    </row>
    <row r="86" spans="2:29" s="119" customFormat="1" ht="12.75" x14ac:dyDescent="0.2">
      <c r="B86" s="119">
        <f t="shared" si="2"/>
        <v>2025</v>
      </c>
      <c r="C86" s="331">
        <v>45717</v>
      </c>
      <c r="D86" s="332" t="e">
        <v>#N/A</v>
      </c>
      <c r="E86" s="115">
        <v>3.5348739999999998</v>
      </c>
      <c r="F86" s="333">
        <f t="shared" ref="F86:F94" si="11">AVERAGEIF($B$36:$B$95,B86,$G$36:$G$95)</f>
        <v>3.5357229166666664</v>
      </c>
      <c r="G86" s="333">
        <v>3.5348739999999998</v>
      </c>
      <c r="H86" s="334"/>
      <c r="I86" s="332" t="e">
        <v>#N/A</v>
      </c>
      <c r="J86" s="115">
        <v>2.0952380952380953</v>
      </c>
      <c r="K86" s="333">
        <f t="shared" ref="K86:K94" si="12">AVERAGEIF($B$36:$B$95,B86,$L$36:$L$95)</f>
        <v>2.0337301587301586</v>
      </c>
      <c r="L86" s="333">
        <v>2.0952380952380953</v>
      </c>
      <c r="M86" s="334"/>
      <c r="O86" s="154"/>
      <c r="P86" s="154"/>
      <c r="AB86" s="154"/>
      <c r="AC86" s="154"/>
    </row>
    <row r="87" spans="2:29" s="119" customFormat="1" ht="12.75" x14ac:dyDescent="0.2">
      <c r="B87" s="119">
        <f t="shared" si="2"/>
        <v>2025</v>
      </c>
      <c r="C87" s="331">
        <v>45748</v>
      </c>
      <c r="D87" s="332" t="e">
        <v>#N/A</v>
      </c>
      <c r="E87" s="115">
        <v>3.5723450000000003</v>
      </c>
      <c r="F87" s="333">
        <f t="shared" si="11"/>
        <v>3.5357229166666664</v>
      </c>
      <c r="G87" s="333">
        <v>3.5723450000000003</v>
      </c>
      <c r="H87" s="334"/>
      <c r="I87" s="332" t="e">
        <v>#N/A</v>
      </c>
      <c r="J87" s="115">
        <v>2.0476190476190474</v>
      </c>
      <c r="K87" s="333">
        <f t="shared" si="12"/>
        <v>2.0337301587301586</v>
      </c>
      <c r="L87" s="333">
        <v>2.0476190476190474</v>
      </c>
      <c r="M87" s="334"/>
      <c r="O87" s="154"/>
      <c r="P87" s="154"/>
      <c r="AB87" s="154"/>
      <c r="AC87" s="154"/>
    </row>
    <row r="88" spans="2:29" s="119" customFormat="1" ht="12.75" x14ac:dyDescent="0.2">
      <c r="B88" s="119">
        <f t="shared" ref="B88:B95" si="13">YEAR(C88)</f>
        <v>2025</v>
      </c>
      <c r="C88" s="331">
        <v>45778</v>
      </c>
      <c r="D88" s="332" t="e">
        <v>#N/A</v>
      </c>
      <c r="E88" s="115">
        <v>3.6505450000000002</v>
      </c>
      <c r="F88" s="333">
        <f t="shared" si="11"/>
        <v>3.5357229166666664</v>
      </c>
      <c r="G88" s="333">
        <v>3.6505450000000002</v>
      </c>
      <c r="H88" s="334"/>
      <c r="I88" s="332" t="e">
        <v>#N/A</v>
      </c>
      <c r="J88" s="115">
        <v>2.0476190476190474</v>
      </c>
      <c r="K88" s="333">
        <f t="shared" si="12"/>
        <v>2.0337301587301586</v>
      </c>
      <c r="L88" s="333">
        <v>2.0476190476190474</v>
      </c>
      <c r="M88" s="334"/>
      <c r="O88" s="154"/>
      <c r="P88" s="154"/>
      <c r="AB88" s="154"/>
      <c r="AC88" s="154"/>
    </row>
    <row r="89" spans="2:29" s="119" customFormat="1" ht="12.75" x14ac:dyDescent="0.2">
      <c r="B89" s="119">
        <f t="shared" si="13"/>
        <v>2025</v>
      </c>
      <c r="C89" s="331">
        <v>45809</v>
      </c>
      <c r="D89" s="332" t="e">
        <v>#N/A</v>
      </c>
      <c r="E89" s="115">
        <v>3.6988859999999999</v>
      </c>
      <c r="F89" s="333">
        <f t="shared" si="11"/>
        <v>3.5357229166666664</v>
      </c>
      <c r="G89" s="333">
        <v>3.6988859999999999</v>
      </c>
      <c r="H89" s="334"/>
      <c r="I89" s="332" t="e">
        <v>#N/A</v>
      </c>
      <c r="J89" s="115">
        <v>2.0476190476190474</v>
      </c>
      <c r="K89" s="333">
        <f t="shared" si="12"/>
        <v>2.0337301587301586</v>
      </c>
      <c r="L89" s="333">
        <v>2.0476190476190474</v>
      </c>
      <c r="M89" s="334"/>
      <c r="O89" s="154"/>
      <c r="P89" s="154"/>
      <c r="AB89" s="154"/>
      <c r="AC89" s="154"/>
    </row>
    <row r="90" spans="2:29" s="119" customFormat="1" ht="12.75" x14ac:dyDescent="0.2">
      <c r="B90" s="119">
        <f t="shared" si="13"/>
        <v>2025</v>
      </c>
      <c r="C90" s="331">
        <v>45839</v>
      </c>
      <c r="D90" s="332" t="e">
        <v>#N/A</v>
      </c>
      <c r="E90" s="115">
        <v>3.6880360000000003</v>
      </c>
      <c r="F90" s="333">
        <f t="shared" si="11"/>
        <v>3.5357229166666664</v>
      </c>
      <c r="G90" s="333">
        <v>3.6880360000000003</v>
      </c>
      <c r="H90" s="334"/>
      <c r="I90" s="332" t="e">
        <v>#N/A</v>
      </c>
      <c r="J90" s="115">
        <v>2.0238095238095237</v>
      </c>
      <c r="K90" s="333">
        <f t="shared" si="12"/>
        <v>2.0337301587301586</v>
      </c>
      <c r="L90" s="333">
        <v>2.0238095238095237</v>
      </c>
      <c r="M90" s="334"/>
      <c r="O90" s="154"/>
      <c r="P90" s="154"/>
      <c r="AB90" s="154"/>
      <c r="AC90" s="154"/>
    </row>
    <row r="91" spans="2:29" s="119" customFormat="1" ht="12.75" x14ac:dyDescent="0.2">
      <c r="B91" s="119">
        <f t="shared" si="13"/>
        <v>2025</v>
      </c>
      <c r="C91" s="331">
        <v>45870</v>
      </c>
      <c r="D91" s="332" t="e">
        <v>#N/A</v>
      </c>
      <c r="E91" s="115">
        <v>3.7003879999999998</v>
      </c>
      <c r="F91" s="333">
        <f t="shared" si="11"/>
        <v>3.5357229166666664</v>
      </c>
      <c r="G91" s="333">
        <v>3.7003879999999998</v>
      </c>
      <c r="H91" s="334"/>
      <c r="I91" s="332" t="e">
        <v>#N/A</v>
      </c>
      <c r="J91" s="115">
        <v>2.0238095238095237</v>
      </c>
      <c r="K91" s="333">
        <f t="shared" si="12"/>
        <v>2.0337301587301586</v>
      </c>
      <c r="L91" s="333">
        <v>2.0238095238095237</v>
      </c>
      <c r="M91" s="334"/>
      <c r="O91" s="154"/>
      <c r="P91" s="154"/>
      <c r="AB91" s="154"/>
      <c r="AC91" s="154"/>
    </row>
    <row r="92" spans="2:29" s="119" customFormat="1" ht="12.75" x14ac:dyDescent="0.2">
      <c r="B92" s="119">
        <f t="shared" si="13"/>
        <v>2025</v>
      </c>
      <c r="C92" s="331">
        <v>45901</v>
      </c>
      <c r="D92" s="332" t="e">
        <v>#N/A</v>
      </c>
      <c r="E92" s="115">
        <v>3.6002990000000001</v>
      </c>
      <c r="F92" s="333">
        <f t="shared" si="11"/>
        <v>3.5357229166666664</v>
      </c>
      <c r="G92" s="333">
        <v>3.6002990000000001</v>
      </c>
      <c r="H92" s="334"/>
      <c r="I92" s="332" t="e">
        <v>#N/A</v>
      </c>
      <c r="J92" s="115">
        <v>2.0238095238095237</v>
      </c>
      <c r="K92" s="333">
        <f t="shared" si="12"/>
        <v>2.0337301587301586</v>
      </c>
      <c r="L92" s="333">
        <v>2.0238095238095237</v>
      </c>
      <c r="M92" s="334"/>
      <c r="O92" s="154"/>
      <c r="P92" s="154"/>
      <c r="AB92" s="154"/>
      <c r="AC92" s="154"/>
    </row>
    <row r="93" spans="2:29" s="119" customFormat="1" ht="12.75" x14ac:dyDescent="0.2">
      <c r="B93" s="119">
        <f t="shared" si="13"/>
        <v>2025</v>
      </c>
      <c r="C93" s="331">
        <v>45931</v>
      </c>
      <c r="D93" s="332" t="e">
        <v>#N/A</v>
      </c>
      <c r="E93" s="115">
        <v>3.4829590000000001</v>
      </c>
      <c r="F93" s="333">
        <f t="shared" si="11"/>
        <v>3.5357229166666664</v>
      </c>
      <c r="G93" s="333">
        <v>3.4829590000000001</v>
      </c>
      <c r="H93" s="334"/>
      <c r="I93" s="332" t="e">
        <v>#N/A</v>
      </c>
      <c r="J93" s="115">
        <v>1.9761904761904763</v>
      </c>
      <c r="K93" s="333">
        <f t="shared" si="12"/>
        <v>2.0337301587301586</v>
      </c>
      <c r="L93" s="333">
        <v>1.9761904761904763</v>
      </c>
      <c r="M93" s="334"/>
      <c r="O93" s="154"/>
      <c r="P93" s="154"/>
      <c r="AB93" s="154"/>
      <c r="AC93" s="154"/>
    </row>
    <row r="94" spans="2:29" s="119" customFormat="1" ht="12.75" x14ac:dyDescent="0.2">
      <c r="B94" s="119">
        <f t="shared" si="13"/>
        <v>2025</v>
      </c>
      <c r="C94" s="331">
        <v>45962</v>
      </c>
      <c r="D94" s="332" t="e">
        <v>#N/A</v>
      </c>
      <c r="E94" s="115">
        <v>3.3893590000000002</v>
      </c>
      <c r="F94" s="333">
        <f t="shared" si="11"/>
        <v>3.5357229166666664</v>
      </c>
      <c r="G94" s="333">
        <v>3.3893590000000002</v>
      </c>
      <c r="H94" s="334"/>
      <c r="I94" s="332" t="e">
        <v>#N/A</v>
      </c>
      <c r="J94" s="115">
        <v>1.9761904761904763</v>
      </c>
      <c r="K94" s="333">
        <f t="shared" si="12"/>
        <v>2.0337301587301586</v>
      </c>
      <c r="L94" s="333">
        <v>1.9761904761904763</v>
      </c>
      <c r="M94" s="334"/>
      <c r="O94" s="154"/>
      <c r="P94" s="154"/>
      <c r="AB94" s="154"/>
      <c r="AC94" s="154"/>
    </row>
    <row r="95" spans="2:29" s="119" customFormat="1" ht="12.75" x14ac:dyDescent="0.2">
      <c r="B95" s="119">
        <f t="shared" si="13"/>
        <v>2025</v>
      </c>
      <c r="C95" s="331">
        <v>45992</v>
      </c>
      <c r="D95" s="332" t="e">
        <v>#N/A</v>
      </c>
      <c r="E95" s="115">
        <v>3.2836419999999999</v>
      </c>
      <c r="F95" s="333"/>
      <c r="G95" s="333">
        <v>3.2836419999999999</v>
      </c>
      <c r="H95" s="334"/>
      <c r="I95" s="332" t="e">
        <v>#N/A</v>
      </c>
      <c r="J95" s="115">
        <v>1.9523809523809523</v>
      </c>
      <c r="K95" s="333"/>
      <c r="L95" s="333">
        <v>1.9523809523809523</v>
      </c>
      <c r="M95" s="334"/>
      <c r="O95" s="154"/>
      <c r="P95" s="154"/>
      <c r="AB95" s="154"/>
      <c r="AC95" s="154"/>
    </row>
    <row r="96" spans="2:29" s="119" customFormat="1" ht="12.75" x14ac:dyDescent="0.2">
      <c r="G96" s="333"/>
      <c r="O96" s="154"/>
      <c r="P96" s="154"/>
      <c r="AB96" s="154"/>
      <c r="AC96" s="154"/>
    </row>
    <row r="97" spans="2:29" s="119" customFormat="1" ht="12.75" x14ac:dyDescent="0.2">
      <c r="G97" s="333"/>
      <c r="O97" s="154"/>
      <c r="P97" s="154"/>
      <c r="AB97" s="154"/>
      <c r="AC97" s="154"/>
    </row>
    <row r="98" spans="2:29" s="119" customFormat="1" ht="12.75" x14ac:dyDescent="0.2">
      <c r="G98" s="333"/>
      <c r="O98" s="154"/>
      <c r="P98" s="154"/>
      <c r="AB98" s="154"/>
      <c r="AC98" s="154"/>
    </row>
    <row r="99" spans="2:29" s="119" customFormat="1" ht="12.75" x14ac:dyDescent="0.2">
      <c r="B99" s="58"/>
      <c r="C99" s="58" t="s">
        <v>0</v>
      </c>
      <c r="G99" s="333"/>
      <c r="O99" s="154"/>
      <c r="P99" s="154"/>
      <c r="AB99" s="154"/>
      <c r="AC99" s="154"/>
    </row>
    <row r="100" spans="2:29" s="119" customFormat="1" ht="12.75" x14ac:dyDescent="0.2">
      <c r="B100" s="21">
        <v>2.5</v>
      </c>
      <c r="C100" s="20">
        <v>-0.5</v>
      </c>
      <c r="G100" s="333"/>
      <c r="O100" s="154"/>
      <c r="P100" s="154"/>
      <c r="AB100" s="154"/>
      <c r="AC100" s="154"/>
    </row>
    <row r="101" spans="2:29" s="119" customFormat="1" ht="12.75" x14ac:dyDescent="0.2">
      <c r="B101" s="21">
        <v>2.5</v>
      </c>
      <c r="C101" s="20">
        <v>0.5</v>
      </c>
      <c r="G101" s="333"/>
      <c r="O101" s="154"/>
      <c r="P101" s="154"/>
      <c r="AB101" s="154"/>
      <c r="AC101" s="154"/>
    </row>
    <row r="102" spans="2:29" s="119" customFormat="1" ht="12.75" x14ac:dyDescent="0.2">
      <c r="G102" s="333"/>
      <c r="O102" s="154"/>
      <c r="P102" s="154"/>
      <c r="AB102" s="154"/>
      <c r="AC102" s="154"/>
    </row>
    <row r="103" spans="2:29" s="119" customFormat="1" ht="12.75" x14ac:dyDescent="0.2">
      <c r="G103" s="333"/>
      <c r="O103" s="154"/>
      <c r="P103" s="154"/>
      <c r="AB103" s="154"/>
      <c r="AC103" s="154"/>
    </row>
    <row r="104" spans="2:29" s="119" customFormat="1" ht="12.75" x14ac:dyDescent="0.2">
      <c r="G104" s="333"/>
      <c r="O104" s="154"/>
      <c r="P104" s="154"/>
      <c r="AB104" s="154"/>
      <c r="AC104" s="154"/>
    </row>
    <row r="105" spans="2:29" s="119" customFormat="1" ht="12.75" x14ac:dyDescent="0.2">
      <c r="G105" s="333"/>
      <c r="O105" s="154"/>
      <c r="P105" s="154"/>
      <c r="AB105" s="154"/>
      <c r="AC105" s="154"/>
    </row>
    <row r="106" spans="2:29" s="119" customFormat="1" ht="12.75" x14ac:dyDescent="0.2">
      <c r="G106" s="333"/>
      <c r="O106" s="154"/>
      <c r="P106" s="154"/>
      <c r="AB106" s="154"/>
      <c r="AC106" s="154"/>
    </row>
    <row r="107" spans="2:29" s="119" customFormat="1" ht="12.75" x14ac:dyDescent="0.2">
      <c r="G107" s="333"/>
      <c r="O107" s="154"/>
      <c r="P107" s="154"/>
      <c r="AB107" s="154"/>
      <c r="AC107" s="154"/>
    </row>
    <row r="108" spans="2:29" s="119" customFormat="1" ht="12.75" x14ac:dyDescent="0.2">
      <c r="G108" s="333"/>
      <c r="O108" s="154"/>
      <c r="P108" s="154"/>
      <c r="AB108" s="154"/>
      <c r="AC108" s="154"/>
    </row>
    <row r="109" spans="2:29" s="119" customFormat="1" ht="12.75" x14ac:dyDescent="0.2">
      <c r="G109" s="333"/>
      <c r="O109" s="154"/>
      <c r="P109" s="154"/>
      <c r="AB109" s="154"/>
      <c r="AC109" s="154"/>
    </row>
    <row r="110" spans="2:29" s="119" customFormat="1" ht="12.75" x14ac:dyDescent="0.2">
      <c r="G110" s="333"/>
      <c r="O110" s="154"/>
      <c r="P110" s="154"/>
      <c r="AB110" s="154"/>
      <c r="AC110" s="154"/>
    </row>
    <row r="111" spans="2:29" s="119" customFormat="1" ht="12.75" x14ac:dyDescent="0.2">
      <c r="G111" s="333"/>
      <c r="O111" s="154"/>
      <c r="P111" s="154"/>
      <c r="AB111" s="154"/>
      <c r="AC111" s="154"/>
    </row>
    <row r="112" spans="2:29" s="119" customFormat="1" ht="12.75" x14ac:dyDescent="0.2">
      <c r="G112" s="333"/>
      <c r="O112" s="154"/>
      <c r="P112" s="154"/>
      <c r="AB112" s="154"/>
      <c r="AC112" s="154"/>
    </row>
    <row r="113" spans="7:29" s="119" customFormat="1" ht="12.75" x14ac:dyDescent="0.2">
      <c r="G113" s="333"/>
      <c r="O113" s="154"/>
      <c r="P113" s="154"/>
      <c r="AB113" s="154"/>
      <c r="AC113" s="154"/>
    </row>
    <row r="114" spans="7:29" s="119" customFormat="1" ht="12.75" x14ac:dyDescent="0.2">
      <c r="G114" s="333"/>
      <c r="O114" s="154"/>
      <c r="P114" s="154"/>
      <c r="AB114" s="154"/>
      <c r="AC114" s="154"/>
    </row>
    <row r="115" spans="7:29" s="119" customFormat="1" ht="12.75" x14ac:dyDescent="0.2">
      <c r="G115" s="333"/>
      <c r="O115" s="154"/>
      <c r="P115" s="154"/>
      <c r="AB115" s="154"/>
      <c r="AC115" s="154"/>
    </row>
    <row r="116" spans="7:29" s="119" customFormat="1" ht="12.75" x14ac:dyDescent="0.2">
      <c r="G116" s="333"/>
      <c r="O116" s="154"/>
      <c r="P116" s="154"/>
      <c r="AB116" s="154"/>
      <c r="AC116" s="154"/>
    </row>
    <row r="117" spans="7:29" s="119" customFormat="1" ht="12.75" x14ac:dyDescent="0.2">
      <c r="G117" s="333"/>
      <c r="O117" s="154"/>
      <c r="P117" s="154"/>
      <c r="AB117" s="154"/>
      <c r="AC117" s="154"/>
    </row>
    <row r="118" spans="7:29" s="119" customFormat="1" ht="12.75" x14ac:dyDescent="0.2">
      <c r="G118" s="333"/>
      <c r="O118" s="154"/>
      <c r="P118" s="154"/>
      <c r="AB118" s="154"/>
      <c r="AC118" s="154"/>
    </row>
    <row r="119" spans="7:29" s="119" customFormat="1" ht="12.75" x14ac:dyDescent="0.2">
      <c r="G119" s="333"/>
      <c r="O119" s="154"/>
      <c r="P119" s="154"/>
      <c r="AB119" s="154"/>
      <c r="AC119" s="154"/>
    </row>
    <row r="120" spans="7:29" s="119" customFormat="1" ht="12.75" x14ac:dyDescent="0.2">
      <c r="O120" s="154"/>
      <c r="P120" s="154"/>
      <c r="AB120" s="154"/>
      <c r="AC120" s="154"/>
    </row>
    <row r="121" spans="7:29" s="119" customFormat="1" ht="12.75" x14ac:dyDescent="0.2">
      <c r="O121" s="154"/>
      <c r="P121" s="154"/>
      <c r="AB121" s="154"/>
      <c r="AC121" s="154"/>
    </row>
    <row r="122" spans="7:29" s="119" customFormat="1" ht="12.75" x14ac:dyDescent="0.2">
      <c r="O122" s="154"/>
      <c r="P122" s="154"/>
      <c r="AB122" s="154"/>
      <c r="AC122" s="154"/>
    </row>
    <row r="123" spans="7:29" s="119" customFormat="1" ht="12.75" x14ac:dyDescent="0.2">
      <c r="O123" s="154"/>
      <c r="P123" s="154"/>
      <c r="AB123" s="154"/>
      <c r="AC123" s="154"/>
    </row>
    <row r="124" spans="7:29" s="119" customFormat="1" ht="12.75" x14ac:dyDescent="0.2">
      <c r="O124" s="154"/>
      <c r="P124" s="154"/>
      <c r="AB124" s="154"/>
      <c r="AC124" s="154"/>
    </row>
    <row r="125" spans="7:29" s="119" customFormat="1" ht="12.75" x14ac:dyDescent="0.2">
      <c r="O125" s="154"/>
      <c r="P125" s="154"/>
      <c r="AB125" s="154"/>
      <c r="AC125" s="154"/>
    </row>
    <row r="126" spans="7:29" s="119" customFormat="1" ht="12.75" x14ac:dyDescent="0.2">
      <c r="O126" s="154"/>
      <c r="P126" s="154"/>
      <c r="AB126" s="154"/>
      <c r="AC126" s="154"/>
    </row>
    <row r="127" spans="7:29" s="119" customFormat="1" ht="12.75" x14ac:dyDescent="0.2">
      <c r="O127" s="154"/>
      <c r="P127" s="154"/>
      <c r="AB127" s="154"/>
      <c r="AC127" s="154"/>
    </row>
    <row r="128" spans="7:29" s="119" customFormat="1" ht="12.75" x14ac:dyDescent="0.2">
      <c r="O128" s="154"/>
      <c r="P128" s="154"/>
      <c r="AB128" s="154"/>
      <c r="AC128" s="154"/>
    </row>
    <row r="129" spans="15:29" s="119" customFormat="1" ht="12.75" x14ac:dyDescent="0.2">
      <c r="O129" s="154"/>
      <c r="P129" s="154"/>
      <c r="AB129" s="154"/>
      <c r="AC129" s="154"/>
    </row>
    <row r="130" spans="15:29" s="119" customFormat="1" ht="12.75" x14ac:dyDescent="0.2">
      <c r="O130" s="154"/>
      <c r="P130" s="154"/>
      <c r="AB130" s="154"/>
      <c r="AC130" s="154"/>
    </row>
    <row r="131" spans="15:29" s="119" customFormat="1" ht="12.75" x14ac:dyDescent="0.2">
      <c r="O131" s="154"/>
      <c r="P131" s="154"/>
      <c r="AB131" s="154"/>
      <c r="AC131" s="154"/>
    </row>
    <row r="132" spans="15:29" s="119" customFormat="1" ht="12.75" x14ac:dyDescent="0.2">
      <c r="O132" s="154"/>
      <c r="P132" s="154"/>
      <c r="AB132" s="154"/>
      <c r="AC132" s="154"/>
    </row>
    <row r="133" spans="15:29" s="119" customFormat="1" ht="12.75" x14ac:dyDescent="0.2">
      <c r="O133" s="154"/>
      <c r="P133" s="154"/>
      <c r="AB133" s="154"/>
      <c r="AC133" s="154"/>
    </row>
    <row r="134" spans="15:29" s="119" customFormat="1" ht="12.75" x14ac:dyDescent="0.2">
      <c r="O134" s="154"/>
      <c r="P134" s="154"/>
      <c r="AB134" s="154"/>
      <c r="AC134" s="154"/>
    </row>
    <row r="135" spans="15:29" s="119" customFormat="1" ht="12.75" x14ac:dyDescent="0.2">
      <c r="O135" s="154"/>
      <c r="P135" s="154"/>
      <c r="AB135" s="154"/>
      <c r="AC135" s="154"/>
    </row>
  </sheetData>
  <mergeCells count="2">
    <mergeCell ref="D24:H24"/>
    <mergeCell ref="J24:M24"/>
  </mergeCells>
  <conditionalFormatting sqref="D36:E95 I36:J95">
    <cfRule type="expression" dxfId="17" priority="18" stopIfTrue="1">
      <formula>ISNA(D36)</formula>
    </cfRule>
  </conditionalFormatting>
  <hyperlinks>
    <hyperlink ref="A3" location="Contents!A1" display="Return to Contents" xr:uid="{00000000-0004-0000-0C00-000000000000}"/>
  </hyperlinks>
  <pageMargins left="0.7" right="0.7" top="0.75" bottom="0.75" header="0.3" footer="0.3"/>
  <pageSetup orientation="landscape" verticalDpi="599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5"/>
  <dimension ref="A1:AC122"/>
  <sheetViews>
    <sheetView workbookViewId="0"/>
  </sheetViews>
  <sheetFormatPr defaultColWidth="9.42578125" defaultRowHeight="15" x14ac:dyDescent="0.25"/>
  <cols>
    <col min="1" max="1" width="7.42578125" style="107" customWidth="1"/>
    <col min="2" max="2" width="9.42578125" style="107"/>
    <col min="3" max="3" width="14.5703125" style="107" customWidth="1"/>
    <col min="4" max="14" width="9.42578125" style="107"/>
    <col min="15" max="16" width="9.42578125" style="108"/>
    <col min="17" max="17" width="19.5703125" style="107" customWidth="1"/>
    <col min="18" max="18" width="12" style="107" customWidth="1"/>
    <col min="19" max="27" width="9.42578125" style="107"/>
    <col min="28" max="29" width="9.42578125" style="108"/>
    <col min="30" max="16384" width="9.42578125" style="107"/>
  </cols>
  <sheetData>
    <row r="1" spans="1:18" x14ac:dyDescent="0.25">
      <c r="L1" s="120"/>
    </row>
    <row r="2" spans="1:18" ht="15.75" x14ac:dyDescent="0.25">
      <c r="A2" s="31" t="s">
        <v>644</v>
      </c>
      <c r="L2" s="120"/>
    </row>
    <row r="3" spans="1:18" x14ac:dyDescent="0.25">
      <c r="A3" s="16" t="s">
        <v>16</v>
      </c>
      <c r="R3" s="112"/>
    </row>
    <row r="4" spans="1:18" x14ac:dyDescent="0.25">
      <c r="A4" s="253"/>
      <c r="B4" s="254"/>
      <c r="C4" s="254"/>
      <c r="D4" s="254"/>
      <c r="E4" s="254"/>
      <c r="F4" s="254"/>
      <c r="G4" s="254"/>
      <c r="H4" s="254"/>
      <c r="I4" s="254"/>
      <c r="J4" s="254"/>
      <c r="R4" s="112"/>
    </row>
    <row r="5" spans="1:18" x14ac:dyDescent="0.25">
      <c r="A5" s="253"/>
      <c r="B5" s="254"/>
      <c r="C5" s="254"/>
      <c r="D5" s="254"/>
      <c r="E5" s="254"/>
      <c r="F5" s="254"/>
      <c r="G5" s="254"/>
      <c r="H5" s="254"/>
      <c r="I5" s="254"/>
      <c r="J5" s="254"/>
      <c r="Q5" s="142" t="s">
        <v>343</v>
      </c>
      <c r="R5" s="143"/>
    </row>
    <row r="6" spans="1:18" x14ac:dyDescent="0.25">
      <c r="A6" s="254"/>
      <c r="B6" s="254"/>
      <c r="C6" s="254"/>
      <c r="D6" s="254"/>
      <c r="E6" s="254"/>
      <c r="F6" s="254"/>
      <c r="G6" s="254"/>
      <c r="H6" s="254"/>
      <c r="I6" s="254"/>
      <c r="J6" s="254"/>
      <c r="Q6" s="257" t="s">
        <v>279</v>
      </c>
      <c r="R6" s="228" t="s">
        <v>278</v>
      </c>
    </row>
    <row r="7" spans="1:18" x14ac:dyDescent="0.25">
      <c r="A7" s="254"/>
      <c r="B7" s="254"/>
      <c r="C7" s="254"/>
      <c r="D7" s="254"/>
      <c r="E7" s="254"/>
      <c r="F7" s="254"/>
      <c r="G7" s="254"/>
      <c r="H7" s="254"/>
      <c r="I7" s="254"/>
      <c r="J7" s="254"/>
      <c r="Q7" s="258" t="s">
        <v>280</v>
      </c>
      <c r="R7" s="186" t="s">
        <v>286</v>
      </c>
    </row>
    <row r="8" spans="1:18" x14ac:dyDescent="0.25">
      <c r="A8" s="254"/>
      <c r="B8" s="254"/>
      <c r="C8" s="254"/>
      <c r="D8" s="254"/>
      <c r="E8" s="254"/>
      <c r="F8" s="254"/>
      <c r="G8" s="254"/>
      <c r="H8" s="254"/>
      <c r="I8" s="254"/>
      <c r="J8" s="254"/>
      <c r="Q8" s="259" t="s">
        <v>420</v>
      </c>
      <c r="R8" s="229" t="s">
        <v>285</v>
      </c>
    </row>
    <row r="9" spans="1:18" x14ac:dyDescent="0.25">
      <c r="A9" s="254"/>
      <c r="B9" s="254"/>
      <c r="C9" s="254"/>
      <c r="D9" s="254"/>
      <c r="E9" s="254"/>
      <c r="F9" s="254"/>
      <c r="G9" s="254"/>
      <c r="H9" s="254"/>
      <c r="I9" s="254"/>
      <c r="J9" s="254"/>
    </row>
    <row r="10" spans="1:18" x14ac:dyDescent="0.25">
      <c r="A10" s="254"/>
      <c r="B10" s="254"/>
      <c r="C10" s="254"/>
      <c r="D10" s="254"/>
      <c r="E10" s="254"/>
      <c r="F10" s="254"/>
      <c r="G10" s="254"/>
      <c r="H10" s="254"/>
      <c r="I10" s="254"/>
      <c r="J10" s="254"/>
    </row>
    <row r="11" spans="1:18" x14ac:dyDescent="0.25">
      <c r="A11" s="254"/>
      <c r="B11" s="254"/>
      <c r="C11" s="254"/>
      <c r="D11" s="254"/>
      <c r="E11" s="254"/>
      <c r="F11" s="254"/>
      <c r="G11" s="254"/>
      <c r="H11" s="254"/>
      <c r="I11" s="254"/>
      <c r="J11" s="254"/>
    </row>
    <row r="12" spans="1:18" x14ac:dyDescent="0.25">
      <c r="A12" s="254"/>
      <c r="B12" s="254"/>
      <c r="C12" s="254"/>
      <c r="D12" s="254"/>
      <c r="E12" s="254"/>
      <c r="F12" s="254"/>
      <c r="G12" s="254"/>
      <c r="H12" s="254"/>
      <c r="I12" s="254"/>
      <c r="J12" s="254"/>
    </row>
    <row r="13" spans="1:18" x14ac:dyDescent="0.25">
      <c r="A13" s="254"/>
      <c r="B13" s="254"/>
      <c r="C13" s="254"/>
      <c r="D13" s="254"/>
      <c r="E13" s="254"/>
      <c r="F13" s="254"/>
      <c r="G13" s="254"/>
      <c r="H13" s="254"/>
      <c r="I13" s="254"/>
      <c r="J13" s="254"/>
    </row>
    <row r="14" spans="1:18" x14ac:dyDescent="0.25">
      <c r="A14" s="254"/>
      <c r="B14" s="254"/>
      <c r="C14" s="254"/>
      <c r="D14" s="254"/>
      <c r="E14" s="254"/>
      <c r="F14" s="254"/>
      <c r="G14" s="254"/>
      <c r="H14" s="254"/>
      <c r="I14" s="254"/>
      <c r="J14" s="254"/>
    </row>
    <row r="15" spans="1:18" x14ac:dyDescent="0.25">
      <c r="A15" s="254"/>
      <c r="B15" s="254"/>
      <c r="C15" s="254"/>
      <c r="D15" s="254"/>
      <c r="E15" s="254"/>
      <c r="F15" s="254"/>
      <c r="G15" s="254"/>
      <c r="H15" s="254"/>
      <c r="I15" s="254"/>
      <c r="J15" s="254"/>
    </row>
    <row r="16" spans="1:18" x14ac:dyDescent="0.25">
      <c r="A16" s="254"/>
      <c r="B16" s="254"/>
      <c r="C16" s="254"/>
      <c r="D16" s="254"/>
      <c r="E16" s="254"/>
      <c r="F16" s="254"/>
      <c r="G16" s="254"/>
      <c r="H16" s="254"/>
      <c r="I16" s="254"/>
      <c r="J16" s="254"/>
    </row>
    <row r="17" spans="1:29" x14ac:dyDescent="0.25">
      <c r="A17" s="254"/>
      <c r="B17" s="254"/>
      <c r="C17" s="254"/>
      <c r="D17" s="254"/>
      <c r="E17" s="254"/>
      <c r="F17" s="254"/>
      <c r="G17" s="254"/>
      <c r="H17" s="254"/>
      <c r="I17" s="254"/>
      <c r="J17" s="254"/>
    </row>
    <row r="18" spans="1:29" x14ac:dyDescent="0.25">
      <c r="A18" s="254"/>
      <c r="B18" s="254"/>
      <c r="C18" s="254"/>
      <c r="D18" s="254"/>
      <c r="E18" s="254"/>
      <c r="F18" s="254"/>
      <c r="G18" s="254"/>
      <c r="H18" s="254"/>
      <c r="I18" s="254"/>
      <c r="J18" s="254"/>
    </row>
    <row r="19" spans="1:29" x14ac:dyDescent="0.25">
      <c r="A19" s="254"/>
      <c r="B19" s="254"/>
      <c r="C19" s="254"/>
      <c r="D19" s="254"/>
      <c r="E19" s="254"/>
      <c r="F19" s="254"/>
      <c r="G19" s="254"/>
      <c r="H19" s="254"/>
      <c r="I19" s="254"/>
      <c r="J19" s="254"/>
    </row>
    <row r="20" spans="1:29" x14ac:dyDescent="0.25">
      <c r="A20" s="254"/>
      <c r="B20" s="254"/>
      <c r="C20" s="254"/>
      <c r="D20" s="254"/>
      <c r="E20" s="254"/>
      <c r="F20" s="254"/>
      <c r="G20" s="254"/>
      <c r="H20" s="254"/>
      <c r="I20" s="254"/>
      <c r="J20" s="254"/>
    </row>
    <row r="21" spans="1:29" x14ac:dyDescent="0.25">
      <c r="A21" s="254"/>
      <c r="B21" s="254"/>
      <c r="C21" s="254"/>
      <c r="D21" s="254"/>
      <c r="E21" s="254"/>
      <c r="F21" s="254"/>
      <c r="G21" s="254"/>
      <c r="H21" s="254"/>
      <c r="I21" s="254"/>
      <c r="J21" s="254"/>
    </row>
    <row r="22" spans="1:29" x14ac:dyDescent="0.25">
      <c r="A22" s="254"/>
      <c r="B22" s="254"/>
      <c r="C22" s="254"/>
      <c r="D22" s="254"/>
      <c r="E22" s="254"/>
      <c r="F22" s="254"/>
      <c r="G22" s="254"/>
      <c r="H22" s="254"/>
      <c r="I22" s="254"/>
      <c r="J22" s="254"/>
    </row>
    <row r="24" spans="1:29" s="328" customFormat="1" ht="14.25" x14ac:dyDescent="0.2">
      <c r="B24" s="21"/>
      <c r="C24" s="21"/>
      <c r="D24" s="478" t="s">
        <v>48</v>
      </c>
      <c r="E24" s="478"/>
      <c r="F24" s="478"/>
      <c r="G24" s="478"/>
      <c r="H24" s="478"/>
      <c r="I24" s="23"/>
      <c r="J24" s="478" t="s">
        <v>284</v>
      </c>
      <c r="K24" s="478"/>
      <c r="L24" s="478"/>
      <c r="M24" s="478"/>
      <c r="O24" s="154"/>
      <c r="P24" s="154"/>
      <c r="AB24" s="154"/>
      <c r="AC24" s="154"/>
    </row>
    <row r="25" spans="1:29" s="328" customFormat="1" ht="14.25" x14ac:dyDescent="0.2">
      <c r="B25" s="60"/>
      <c r="C25" s="60"/>
      <c r="D25" s="65">
        <v>2021</v>
      </c>
      <c r="E25" s="65">
        <v>2022</v>
      </c>
      <c r="F25" s="65">
        <v>2023</v>
      </c>
      <c r="G25" s="65">
        <v>2024</v>
      </c>
      <c r="H25" s="65">
        <v>2025</v>
      </c>
      <c r="I25" s="25"/>
      <c r="J25" s="65">
        <v>2022</v>
      </c>
      <c r="K25" s="65">
        <v>2023</v>
      </c>
      <c r="L25" s="65">
        <v>2024</v>
      </c>
      <c r="M25" s="65">
        <v>2025</v>
      </c>
      <c r="O25" s="154"/>
      <c r="P25" s="154"/>
      <c r="AB25" s="154"/>
      <c r="AC25" s="154"/>
    </row>
    <row r="26" spans="1:29" s="328" customFormat="1" ht="14.25" x14ac:dyDescent="0.2">
      <c r="C26" s="21" t="s">
        <v>279</v>
      </c>
      <c r="D26" s="321">
        <v>1.6878833895714285</v>
      </c>
      <c r="E26" s="321">
        <v>2.4033992095238097</v>
      </c>
      <c r="F26" s="321">
        <v>1.9620342025714284</v>
      </c>
      <c r="G26" s="321">
        <v>2.0902183323809522</v>
      </c>
      <c r="H26" s="321">
        <v>2.0328798185952381</v>
      </c>
      <c r="I26" s="322"/>
      <c r="J26" s="20">
        <f t="shared" ref="J26:M30" si="0">E26-D26</f>
        <v>0.71551581995238123</v>
      </c>
      <c r="K26" s="20">
        <f t="shared" si="0"/>
        <v>-0.44136500695238134</v>
      </c>
      <c r="L26" s="20">
        <f t="shared" si="0"/>
        <v>0.12818412980952387</v>
      </c>
      <c r="M26" s="20">
        <f t="shared" si="0"/>
        <v>-5.7338513785714085E-2</v>
      </c>
      <c r="O26" s="154"/>
      <c r="P26" s="154"/>
      <c r="AB26" s="154"/>
      <c r="AC26" s="154"/>
    </row>
    <row r="27" spans="1:29" s="328" customFormat="1" ht="14.25" x14ac:dyDescent="0.2">
      <c r="C27" s="21" t="s">
        <v>282</v>
      </c>
      <c r="D27" s="321">
        <f>+D29-D26</f>
        <v>0.42541094182857164</v>
      </c>
      <c r="E27" s="321">
        <f>+E29-E26</f>
        <v>1.2003417497761903</v>
      </c>
      <c r="F27" s="321">
        <f>+F29-F26</f>
        <v>0.86973971552857177</v>
      </c>
      <c r="G27" s="321">
        <f>+G29-G26</f>
        <v>0.6439923165190482</v>
      </c>
      <c r="H27" s="321">
        <f>+H29-H26</f>
        <v>0.82347323190476196</v>
      </c>
      <c r="I27" s="322"/>
      <c r="J27" s="20">
        <f t="shared" si="0"/>
        <v>0.77493080794761871</v>
      </c>
      <c r="K27" s="20">
        <f t="shared" si="0"/>
        <v>-0.33060203424761858</v>
      </c>
      <c r="L27" s="20">
        <f t="shared" si="0"/>
        <v>-0.22574739900952356</v>
      </c>
      <c r="M27" s="20">
        <f t="shared" si="0"/>
        <v>0.17948091538571376</v>
      </c>
      <c r="O27" s="154"/>
      <c r="P27" s="154"/>
      <c r="AB27" s="154"/>
      <c r="AC27" s="154"/>
    </row>
    <row r="28" spans="1:29" s="328" customFormat="1" ht="14.25" x14ac:dyDescent="0.2">
      <c r="C28" s="123" t="s">
        <v>283</v>
      </c>
      <c r="D28" s="323">
        <f>+D30-D29</f>
        <v>1.1760896318999996</v>
      </c>
      <c r="E28" s="323">
        <f>+E30-E29</f>
        <v>1.4104875259000003</v>
      </c>
      <c r="F28" s="323">
        <f>+F30-F29</f>
        <v>1.3825737637999995</v>
      </c>
      <c r="G28" s="323">
        <f>+G30-G29</f>
        <v>1.2568258157999996</v>
      </c>
      <c r="H28" s="323">
        <f>+H30-H29</f>
        <v>1.2926777264</v>
      </c>
      <c r="I28" s="324"/>
      <c r="J28" s="325">
        <f t="shared" si="0"/>
        <v>0.23439789400000066</v>
      </c>
      <c r="K28" s="325">
        <f t="shared" si="0"/>
        <v>-2.7913762100000739E-2</v>
      </c>
      <c r="L28" s="325">
        <f t="shared" si="0"/>
        <v>-0.12574794799999989</v>
      </c>
      <c r="M28" s="325">
        <f t="shared" si="0"/>
        <v>3.585191060000037E-2</v>
      </c>
      <c r="O28" s="154"/>
      <c r="P28" s="154"/>
      <c r="AB28" s="154"/>
      <c r="AC28" s="154"/>
    </row>
    <row r="29" spans="1:29" s="328" customFormat="1" ht="14.25" x14ac:dyDescent="0.2">
      <c r="C29" s="21" t="s">
        <v>433</v>
      </c>
      <c r="D29" s="321">
        <v>2.1132943314000001</v>
      </c>
      <c r="E29" s="321">
        <v>3.6037409593</v>
      </c>
      <c r="F29" s="321">
        <v>2.8317739181000001</v>
      </c>
      <c r="G29" s="321">
        <v>2.7342106489000004</v>
      </c>
      <c r="H29" s="321">
        <v>2.8563530505000001</v>
      </c>
      <c r="I29" s="322"/>
      <c r="J29" s="20">
        <f t="shared" si="0"/>
        <v>1.4904466278999999</v>
      </c>
      <c r="K29" s="20">
        <f t="shared" si="0"/>
        <v>-0.77196704119999993</v>
      </c>
      <c r="L29" s="20">
        <f t="shared" si="0"/>
        <v>-9.7563269199999691E-2</v>
      </c>
      <c r="M29" s="20">
        <f t="shared" si="0"/>
        <v>0.12214240159999967</v>
      </c>
      <c r="O29" s="154"/>
      <c r="P29" s="154"/>
      <c r="AB29" s="154"/>
      <c r="AC29" s="154"/>
    </row>
    <row r="30" spans="1:29" s="328" customFormat="1" ht="14.25" x14ac:dyDescent="0.2">
      <c r="B30" s="412"/>
      <c r="C30" s="123" t="s">
        <v>420</v>
      </c>
      <c r="D30" s="411">
        <v>3.2893839632999997</v>
      </c>
      <c r="E30" s="411">
        <v>5.0142284852000003</v>
      </c>
      <c r="F30" s="411">
        <v>4.2143476818999996</v>
      </c>
      <c r="G30" s="411">
        <v>3.9910364647000001</v>
      </c>
      <c r="H30" s="411">
        <v>4.1490307769000001</v>
      </c>
      <c r="I30" s="327"/>
      <c r="J30" s="50">
        <f t="shared" si="0"/>
        <v>1.7248445219000006</v>
      </c>
      <c r="K30" s="50">
        <f t="shared" si="0"/>
        <v>-0.79988080330000066</v>
      </c>
      <c r="L30" s="50">
        <f t="shared" si="0"/>
        <v>-0.22331121719999958</v>
      </c>
      <c r="M30" s="50">
        <f t="shared" si="0"/>
        <v>0.15799431220000004</v>
      </c>
      <c r="O30" s="154"/>
      <c r="P30" s="154"/>
      <c r="AB30" s="154"/>
      <c r="AC30" s="154"/>
    </row>
    <row r="31" spans="1:29" s="328" customFormat="1" ht="14.25" x14ac:dyDescent="0.2">
      <c r="B31" s="21"/>
      <c r="C31" s="57"/>
      <c r="D31" s="321"/>
      <c r="E31" s="321"/>
      <c r="F31" s="321"/>
      <c r="G31" s="321"/>
      <c r="H31" s="321"/>
      <c r="I31" s="21"/>
      <c r="J31" s="20">
        <f>+SUM(J26:J28)</f>
        <v>1.7248445219000006</v>
      </c>
      <c r="K31" s="20">
        <f>+SUM(K26:K28)</f>
        <v>-0.79988080330000066</v>
      </c>
      <c r="L31" s="20">
        <f>+SUM(L26:L28)</f>
        <v>-0.22331121719999958</v>
      </c>
      <c r="M31" s="20">
        <f>+SUM(M26:M28)</f>
        <v>0.15799431220000004</v>
      </c>
      <c r="O31" s="154"/>
      <c r="P31" s="154"/>
      <c r="AB31" s="154"/>
      <c r="AC31" s="154"/>
    </row>
    <row r="32" spans="1:29" s="328" customFormat="1" ht="14.25" x14ac:dyDescent="0.2">
      <c r="B32" s="278" t="s">
        <v>679</v>
      </c>
      <c r="C32" s="21"/>
      <c r="D32" s="21"/>
      <c r="E32" s="57"/>
      <c r="F32" s="21"/>
      <c r="G32" s="21"/>
      <c r="H32" s="21"/>
      <c r="I32" s="21"/>
      <c r="J32" s="57"/>
      <c r="K32" s="339"/>
      <c r="L32" s="339"/>
      <c r="M32" s="339"/>
      <c r="O32" s="154"/>
      <c r="P32" s="154"/>
      <c r="AB32" s="154"/>
      <c r="AC32" s="154"/>
    </row>
    <row r="33" spans="2:29" s="328" customFormat="1" ht="14.25" x14ac:dyDescent="0.2">
      <c r="O33" s="154"/>
      <c r="P33" s="154"/>
      <c r="AB33" s="154"/>
      <c r="AC33" s="154"/>
    </row>
    <row r="34" spans="2:29" s="328" customFormat="1" ht="14.25" x14ac:dyDescent="0.2">
      <c r="O34" s="154"/>
      <c r="P34" s="154"/>
      <c r="AB34" s="154"/>
      <c r="AC34" s="154"/>
    </row>
    <row r="35" spans="2:29" s="328" customFormat="1" ht="14.25" x14ac:dyDescent="0.2">
      <c r="D35" s="189" t="s">
        <v>495</v>
      </c>
      <c r="E35" s="119" t="s">
        <v>445</v>
      </c>
      <c r="F35" s="119" t="s">
        <v>496</v>
      </c>
      <c r="G35" s="119" t="s">
        <v>457</v>
      </c>
      <c r="H35" s="119"/>
      <c r="I35" s="189" t="s">
        <v>491</v>
      </c>
      <c r="J35" s="119" t="s">
        <v>446</v>
      </c>
      <c r="K35" s="119" t="s">
        <v>492</v>
      </c>
      <c r="L35" s="119" t="s">
        <v>457</v>
      </c>
      <c r="O35" s="154"/>
      <c r="P35" s="154"/>
      <c r="AB35" s="154"/>
      <c r="AC35" s="154"/>
    </row>
    <row r="36" spans="2:29" s="328" customFormat="1" x14ac:dyDescent="0.25">
      <c r="B36" s="413">
        <f t="shared" ref="B36:B87" si="1">YEAR(C36)</f>
        <v>2021</v>
      </c>
      <c r="C36" s="414">
        <v>44197</v>
      </c>
      <c r="D36" s="415">
        <v>2.6805000000000003</v>
      </c>
      <c r="E36" s="416" t="e">
        <v>#N/A</v>
      </c>
      <c r="F36" s="417"/>
      <c r="G36" s="417">
        <v>2.6805000000000003</v>
      </c>
      <c r="H36" s="418"/>
      <c r="I36" s="415">
        <v>1.3040476190476191</v>
      </c>
      <c r="J36" s="416" t="e">
        <v>#N/A</v>
      </c>
      <c r="K36" s="417"/>
      <c r="L36" s="417">
        <v>1.3040476190476191</v>
      </c>
      <c r="M36" s="330"/>
      <c r="O36" s="154"/>
      <c r="P36" s="154"/>
      <c r="AB36" s="154"/>
      <c r="AC36" s="154"/>
    </row>
    <row r="37" spans="2:29" s="328" customFormat="1" x14ac:dyDescent="0.25">
      <c r="B37" s="413">
        <f t="shared" si="1"/>
        <v>2021</v>
      </c>
      <c r="C37" s="414">
        <v>44228</v>
      </c>
      <c r="D37" s="415">
        <v>2.847</v>
      </c>
      <c r="E37" s="416" t="e">
        <v>#N/A</v>
      </c>
      <c r="F37" s="417">
        <f t="shared" ref="F37:F46" si="2">AVERAGEIF($B$36:$B$95,B37,$G$36:$G$95)</f>
        <v>3.2805166666666667</v>
      </c>
      <c r="G37" s="417">
        <v>2.847</v>
      </c>
      <c r="H37" s="418"/>
      <c r="I37" s="415">
        <v>1.4828571428571429</v>
      </c>
      <c r="J37" s="416" t="e">
        <v>#N/A</v>
      </c>
      <c r="K37" s="417">
        <f>AVERAGEIF($B$36:$B$95,B37,$L$36:$L$95)</f>
        <v>1.682797619047619</v>
      </c>
      <c r="L37" s="417">
        <v>1.4828571428571429</v>
      </c>
      <c r="M37" s="330"/>
      <c r="O37" s="154"/>
      <c r="P37" s="154"/>
      <c r="AB37" s="154"/>
      <c r="AC37" s="154"/>
    </row>
    <row r="38" spans="2:29" s="328" customFormat="1" x14ac:dyDescent="0.25">
      <c r="B38" s="413">
        <f t="shared" si="1"/>
        <v>2021</v>
      </c>
      <c r="C38" s="414">
        <v>44256</v>
      </c>
      <c r="D38" s="415">
        <v>3.1522000000000001</v>
      </c>
      <c r="E38" s="416" t="e">
        <v>#N/A</v>
      </c>
      <c r="F38" s="417">
        <f t="shared" si="2"/>
        <v>3.2805166666666667</v>
      </c>
      <c r="G38" s="417">
        <v>3.1522000000000001</v>
      </c>
      <c r="H38" s="418"/>
      <c r="I38" s="415">
        <v>1.5573809523809523</v>
      </c>
      <c r="J38" s="416" t="e">
        <v>#N/A</v>
      </c>
      <c r="K38" s="417">
        <f t="shared" ref="K38:K46" si="3">AVERAGEIF($B$36:$B$95,B38,$L$36:$L$95)</f>
        <v>1.682797619047619</v>
      </c>
      <c r="L38" s="417">
        <v>1.5573809523809523</v>
      </c>
      <c r="M38" s="330"/>
      <c r="O38" s="154"/>
      <c r="P38" s="154"/>
      <c r="AB38" s="154"/>
      <c r="AC38" s="154"/>
    </row>
    <row r="39" spans="2:29" s="328" customFormat="1" x14ac:dyDescent="0.25">
      <c r="B39" s="413">
        <f t="shared" si="1"/>
        <v>2021</v>
      </c>
      <c r="C39" s="414">
        <v>44287</v>
      </c>
      <c r="D39" s="415">
        <v>3.1302499999999998</v>
      </c>
      <c r="E39" s="416" t="e">
        <v>#N/A</v>
      </c>
      <c r="F39" s="417">
        <f t="shared" si="2"/>
        <v>3.2805166666666667</v>
      </c>
      <c r="G39" s="417">
        <v>3.1302499999999998</v>
      </c>
      <c r="H39" s="418"/>
      <c r="I39" s="415">
        <v>1.5430952380952381</v>
      </c>
      <c r="J39" s="416" t="e">
        <v>#N/A</v>
      </c>
      <c r="K39" s="417">
        <f t="shared" si="3"/>
        <v>1.682797619047619</v>
      </c>
      <c r="L39" s="417">
        <v>1.5430952380952381</v>
      </c>
      <c r="M39" s="330"/>
      <c r="O39" s="154"/>
      <c r="P39" s="154"/>
      <c r="AB39" s="154"/>
      <c r="AC39" s="154"/>
    </row>
    <row r="40" spans="2:29" s="328" customFormat="1" x14ac:dyDescent="0.25">
      <c r="B40" s="413">
        <f t="shared" si="1"/>
        <v>2021</v>
      </c>
      <c r="C40" s="414">
        <v>44317</v>
      </c>
      <c r="D40" s="415">
        <v>3.2170000000000001</v>
      </c>
      <c r="E40" s="416" t="e">
        <v>#N/A</v>
      </c>
      <c r="F40" s="417">
        <f t="shared" si="2"/>
        <v>3.2805166666666667</v>
      </c>
      <c r="G40" s="417">
        <v>3.2170000000000001</v>
      </c>
      <c r="H40" s="418"/>
      <c r="I40" s="415">
        <v>1.6316666666666666</v>
      </c>
      <c r="J40" s="416" t="e">
        <v>#N/A</v>
      </c>
      <c r="K40" s="417">
        <f t="shared" si="3"/>
        <v>1.682797619047619</v>
      </c>
      <c r="L40" s="417">
        <v>1.6316666666666666</v>
      </c>
      <c r="M40" s="330"/>
      <c r="O40" s="154"/>
      <c r="P40" s="154"/>
      <c r="AB40" s="154"/>
      <c r="AC40" s="154"/>
    </row>
    <row r="41" spans="2:29" s="328" customFormat="1" x14ac:dyDescent="0.25">
      <c r="B41" s="413">
        <f t="shared" si="1"/>
        <v>2021</v>
      </c>
      <c r="C41" s="414">
        <v>44348</v>
      </c>
      <c r="D41" s="415">
        <v>3.2867500000000001</v>
      </c>
      <c r="E41" s="416" t="e">
        <v>#N/A</v>
      </c>
      <c r="F41" s="417">
        <f t="shared" si="2"/>
        <v>3.2805166666666667</v>
      </c>
      <c r="G41" s="417">
        <v>3.2867500000000001</v>
      </c>
      <c r="H41" s="418"/>
      <c r="I41" s="415">
        <v>1.7419047619047618</v>
      </c>
      <c r="J41" s="416" t="e">
        <v>#N/A</v>
      </c>
      <c r="K41" s="417">
        <f t="shared" si="3"/>
        <v>1.682797619047619</v>
      </c>
      <c r="L41" s="417">
        <v>1.7419047619047618</v>
      </c>
      <c r="M41" s="330"/>
      <c r="O41" s="154"/>
      <c r="P41" s="154"/>
      <c r="AB41" s="154"/>
      <c r="AC41" s="154"/>
    </row>
    <row r="42" spans="2:29" s="328" customFormat="1" x14ac:dyDescent="0.25">
      <c r="B42" s="413">
        <f t="shared" si="1"/>
        <v>2021</v>
      </c>
      <c r="C42" s="414">
        <v>44378</v>
      </c>
      <c r="D42" s="415">
        <v>3.3387500000000001</v>
      </c>
      <c r="E42" s="416" t="e">
        <v>#N/A</v>
      </c>
      <c r="F42" s="417">
        <f t="shared" si="2"/>
        <v>3.2805166666666667</v>
      </c>
      <c r="G42" s="417">
        <v>3.3387500000000001</v>
      </c>
      <c r="H42" s="418"/>
      <c r="I42" s="415">
        <v>1.7897619047619049</v>
      </c>
      <c r="J42" s="416" t="e">
        <v>#N/A</v>
      </c>
      <c r="K42" s="417">
        <f t="shared" si="3"/>
        <v>1.682797619047619</v>
      </c>
      <c r="L42" s="417">
        <v>1.7897619047619049</v>
      </c>
      <c r="M42" s="330"/>
      <c r="O42" s="154"/>
      <c r="P42" s="154"/>
      <c r="AB42" s="154"/>
      <c r="AC42" s="154"/>
    </row>
    <row r="43" spans="2:29" s="328" customFormat="1" x14ac:dyDescent="0.25">
      <c r="B43" s="413">
        <f t="shared" si="1"/>
        <v>2021</v>
      </c>
      <c r="C43" s="414">
        <v>44409</v>
      </c>
      <c r="D43" s="415">
        <v>3.35</v>
      </c>
      <c r="E43" s="416" t="e">
        <v>#N/A</v>
      </c>
      <c r="F43" s="417">
        <f t="shared" si="2"/>
        <v>3.2805166666666667</v>
      </c>
      <c r="G43" s="417">
        <v>3.35</v>
      </c>
      <c r="H43" s="418"/>
      <c r="I43" s="415">
        <v>1.6845238095238095</v>
      </c>
      <c r="J43" s="416" t="e">
        <v>#N/A</v>
      </c>
      <c r="K43" s="417">
        <f t="shared" si="3"/>
        <v>1.682797619047619</v>
      </c>
      <c r="L43" s="417">
        <v>1.6845238095238095</v>
      </c>
      <c r="M43" s="330"/>
      <c r="O43" s="154"/>
      <c r="P43" s="154"/>
      <c r="AB43" s="154"/>
      <c r="AC43" s="154"/>
    </row>
    <row r="44" spans="2:29" s="328" customFormat="1" x14ac:dyDescent="0.25">
      <c r="B44" s="413">
        <f t="shared" si="1"/>
        <v>2021</v>
      </c>
      <c r="C44" s="414">
        <v>44440</v>
      </c>
      <c r="D44" s="415">
        <v>3.3839999999999999</v>
      </c>
      <c r="E44" s="416" t="e">
        <v>#N/A</v>
      </c>
      <c r="F44" s="417">
        <f t="shared" si="2"/>
        <v>3.2805166666666667</v>
      </c>
      <c r="G44" s="417">
        <v>3.3839999999999999</v>
      </c>
      <c r="H44" s="418"/>
      <c r="I44" s="415">
        <v>1.7735714285714284</v>
      </c>
      <c r="J44" s="416" t="e">
        <v>#N/A</v>
      </c>
      <c r="K44" s="417">
        <f t="shared" si="3"/>
        <v>1.682797619047619</v>
      </c>
      <c r="L44" s="417">
        <v>1.7735714285714284</v>
      </c>
      <c r="M44" s="330"/>
      <c r="O44" s="154"/>
      <c r="P44" s="154"/>
      <c r="AB44" s="154"/>
      <c r="AC44" s="154"/>
    </row>
    <row r="45" spans="2:29" s="328" customFormat="1" x14ac:dyDescent="0.25">
      <c r="B45" s="413">
        <f t="shared" si="1"/>
        <v>2021</v>
      </c>
      <c r="C45" s="414">
        <v>44470</v>
      </c>
      <c r="D45" s="415">
        <v>3.6117500000000002</v>
      </c>
      <c r="E45" s="416" t="e">
        <v>#N/A</v>
      </c>
      <c r="F45" s="417">
        <f t="shared" si="2"/>
        <v>3.2805166666666667</v>
      </c>
      <c r="G45" s="417">
        <v>3.6117500000000002</v>
      </c>
      <c r="H45" s="418"/>
      <c r="I45" s="415">
        <v>1.9890476190476192</v>
      </c>
      <c r="J45" s="416" t="e">
        <v>#N/A</v>
      </c>
      <c r="K45" s="417">
        <f t="shared" si="3"/>
        <v>1.682797619047619</v>
      </c>
      <c r="L45" s="417">
        <v>1.9890476190476192</v>
      </c>
      <c r="M45" s="330"/>
      <c r="O45" s="154"/>
      <c r="P45" s="154"/>
      <c r="AB45" s="154"/>
      <c r="AC45" s="154"/>
    </row>
    <row r="46" spans="2:29" s="328" customFormat="1" x14ac:dyDescent="0.25">
      <c r="B46" s="413">
        <f t="shared" si="1"/>
        <v>2021</v>
      </c>
      <c r="C46" s="414">
        <v>44501</v>
      </c>
      <c r="D46" s="415">
        <v>3.7269999999999999</v>
      </c>
      <c r="E46" s="416" t="e">
        <v>#N/A</v>
      </c>
      <c r="F46" s="417">
        <f t="shared" si="2"/>
        <v>3.2805166666666667</v>
      </c>
      <c r="G46" s="417">
        <v>3.7269999999999999</v>
      </c>
      <c r="H46" s="418"/>
      <c r="I46" s="415">
        <v>1.9297619047619048</v>
      </c>
      <c r="J46" s="416" t="e">
        <v>#N/A</v>
      </c>
      <c r="K46" s="417">
        <f t="shared" si="3"/>
        <v>1.682797619047619</v>
      </c>
      <c r="L46" s="417">
        <v>1.9297619047619048</v>
      </c>
      <c r="M46" s="330"/>
      <c r="O46" s="154"/>
      <c r="P46" s="154"/>
      <c r="AB46" s="154"/>
      <c r="AC46" s="154"/>
    </row>
    <row r="47" spans="2:29" s="328" customFormat="1" x14ac:dyDescent="0.25">
      <c r="B47" s="413">
        <f t="shared" si="1"/>
        <v>2021</v>
      </c>
      <c r="C47" s="414">
        <v>44531</v>
      </c>
      <c r="D47" s="415">
        <v>3.641</v>
      </c>
      <c r="E47" s="416" t="e">
        <v>#N/A</v>
      </c>
      <c r="F47" s="417"/>
      <c r="G47" s="417">
        <v>3.641</v>
      </c>
      <c r="H47" s="418"/>
      <c r="I47" s="415">
        <v>1.7659523809523809</v>
      </c>
      <c r="J47" s="416" t="e">
        <v>#N/A</v>
      </c>
      <c r="K47" s="417"/>
      <c r="L47" s="417">
        <v>1.7659523809523809</v>
      </c>
      <c r="M47" s="330"/>
      <c r="O47" s="154"/>
      <c r="P47" s="154"/>
      <c r="AB47" s="154"/>
      <c r="AC47" s="154"/>
    </row>
    <row r="48" spans="2:29" s="328" customFormat="1" x14ac:dyDescent="0.25">
      <c r="B48" s="413">
        <f t="shared" si="1"/>
        <v>2022</v>
      </c>
      <c r="C48" s="414">
        <v>44562</v>
      </c>
      <c r="D48" s="415">
        <v>3.7242000000000002</v>
      </c>
      <c r="E48" s="416" t="e">
        <v>#N/A</v>
      </c>
      <c r="F48" s="417"/>
      <c r="G48" s="417">
        <v>3.7242000000000002</v>
      </c>
      <c r="H48" s="418"/>
      <c r="I48" s="415">
        <v>2.0597619047619049</v>
      </c>
      <c r="J48" s="416" t="e">
        <v>#N/A</v>
      </c>
      <c r="K48" s="417"/>
      <c r="L48" s="417">
        <v>2.0597619047619049</v>
      </c>
      <c r="M48" s="330"/>
      <c r="O48" s="154"/>
      <c r="P48" s="154"/>
      <c r="AB48" s="154"/>
      <c r="AC48" s="154"/>
    </row>
    <row r="49" spans="2:29" s="328" customFormat="1" x14ac:dyDescent="0.25">
      <c r="B49" s="413">
        <f t="shared" si="1"/>
        <v>2022</v>
      </c>
      <c r="C49" s="414">
        <v>44593</v>
      </c>
      <c r="D49" s="415">
        <v>4.0322500000000003</v>
      </c>
      <c r="E49" s="416" t="e">
        <v>#N/A</v>
      </c>
      <c r="F49" s="417">
        <f t="shared" ref="F49:F58" si="4">AVERAGEIF($B$36:$B$95,B49,$G$36:$G$95)</f>
        <v>4.9980249999999993</v>
      </c>
      <c r="G49" s="417">
        <v>4.0322500000000003</v>
      </c>
      <c r="H49" s="418"/>
      <c r="I49" s="415">
        <v>2.3126190476190476</v>
      </c>
      <c r="J49" s="416" t="e">
        <v>#N/A</v>
      </c>
      <c r="K49" s="417">
        <f>AVERAGEIF($B$36:$B$95,B49,$L$36:$L$95)</f>
        <v>2.3995436507936505</v>
      </c>
      <c r="L49" s="417">
        <v>2.3126190476190476</v>
      </c>
      <c r="M49" s="330"/>
      <c r="O49" s="154"/>
      <c r="P49" s="154"/>
      <c r="AB49" s="154"/>
      <c r="AC49" s="154"/>
    </row>
    <row r="50" spans="2:29" s="328" customFormat="1" x14ac:dyDescent="0.25">
      <c r="B50" s="413">
        <f t="shared" si="1"/>
        <v>2022</v>
      </c>
      <c r="C50" s="414">
        <v>44621</v>
      </c>
      <c r="D50" s="415">
        <v>5.1044999999999998</v>
      </c>
      <c r="E50" s="416" t="e">
        <v>#N/A</v>
      </c>
      <c r="F50" s="417">
        <f t="shared" si="4"/>
        <v>4.9980249999999993</v>
      </c>
      <c r="G50" s="417">
        <v>5.1044999999999998</v>
      </c>
      <c r="H50" s="418"/>
      <c r="I50" s="415">
        <v>2.7916666666666665</v>
      </c>
      <c r="J50" s="416" t="e">
        <v>#N/A</v>
      </c>
      <c r="K50" s="417">
        <f t="shared" ref="K50:K58" si="5">AVERAGEIF($B$36:$B$95,B50,$L$36:$L$95)</f>
        <v>2.3995436507936505</v>
      </c>
      <c r="L50" s="417">
        <v>2.7916666666666665</v>
      </c>
      <c r="M50" s="330"/>
      <c r="O50" s="154"/>
      <c r="P50" s="154"/>
      <c r="AB50" s="154"/>
      <c r="AC50" s="154"/>
    </row>
    <row r="51" spans="2:29" s="328" customFormat="1" x14ac:dyDescent="0.25">
      <c r="B51" s="413">
        <f t="shared" si="1"/>
        <v>2022</v>
      </c>
      <c r="C51" s="414">
        <v>44652</v>
      </c>
      <c r="D51" s="415">
        <v>5.1194999999999995</v>
      </c>
      <c r="E51" s="416" t="e">
        <v>#N/A</v>
      </c>
      <c r="F51" s="417">
        <f t="shared" si="4"/>
        <v>4.9980249999999993</v>
      </c>
      <c r="G51" s="417">
        <v>5.1194999999999995</v>
      </c>
      <c r="H51" s="418"/>
      <c r="I51" s="415">
        <v>2.4899999999999998</v>
      </c>
      <c r="J51" s="416" t="e">
        <v>#N/A</v>
      </c>
      <c r="K51" s="417">
        <f t="shared" si="5"/>
        <v>2.3995436507936505</v>
      </c>
      <c r="L51" s="417">
        <v>2.4899999999999998</v>
      </c>
      <c r="M51" s="330"/>
      <c r="O51" s="154"/>
      <c r="P51" s="154"/>
      <c r="AB51" s="154"/>
      <c r="AC51" s="154"/>
    </row>
    <row r="52" spans="2:29" s="328" customFormat="1" x14ac:dyDescent="0.25">
      <c r="B52" s="413">
        <f t="shared" si="1"/>
        <v>2022</v>
      </c>
      <c r="C52" s="414">
        <v>44682</v>
      </c>
      <c r="D52" s="415">
        <v>5.5710000000000006</v>
      </c>
      <c r="E52" s="416" t="e">
        <v>#N/A</v>
      </c>
      <c r="F52" s="417">
        <f t="shared" si="4"/>
        <v>4.9980249999999993</v>
      </c>
      <c r="G52" s="417">
        <v>5.5710000000000006</v>
      </c>
      <c r="H52" s="418"/>
      <c r="I52" s="415">
        <v>2.6995238095238094</v>
      </c>
      <c r="J52" s="416" t="e">
        <v>#N/A</v>
      </c>
      <c r="K52" s="417">
        <f t="shared" si="5"/>
        <v>2.3995436507936505</v>
      </c>
      <c r="L52" s="417">
        <v>2.6995238095238094</v>
      </c>
      <c r="M52" s="330"/>
      <c r="O52" s="154"/>
      <c r="P52" s="154"/>
      <c r="AB52" s="154"/>
      <c r="AC52" s="154"/>
    </row>
    <row r="53" spans="2:29" s="328" customFormat="1" x14ac:dyDescent="0.25">
      <c r="B53" s="413">
        <f t="shared" si="1"/>
        <v>2022</v>
      </c>
      <c r="C53" s="414">
        <v>44713</v>
      </c>
      <c r="D53" s="415">
        <v>5.7534999999999998</v>
      </c>
      <c r="E53" s="416" t="e">
        <v>#N/A</v>
      </c>
      <c r="F53" s="417">
        <f t="shared" si="4"/>
        <v>4.9980249999999993</v>
      </c>
      <c r="G53" s="417">
        <v>5.7534999999999998</v>
      </c>
      <c r="H53" s="418"/>
      <c r="I53" s="415">
        <v>2.9216666666666664</v>
      </c>
      <c r="J53" s="416" t="e">
        <v>#N/A</v>
      </c>
      <c r="K53" s="417">
        <f t="shared" si="5"/>
        <v>2.3995436507936505</v>
      </c>
      <c r="L53" s="417">
        <v>2.9216666666666664</v>
      </c>
      <c r="M53" s="330"/>
      <c r="O53" s="154"/>
      <c r="P53" s="154"/>
      <c r="AB53" s="154"/>
      <c r="AC53" s="154"/>
    </row>
    <row r="54" spans="2:29" s="328" customFormat="1" x14ac:dyDescent="0.25">
      <c r="B54" s="413">
        <f t="shared" si="1"/>
        <v>2022</v>
      </c>
      <c r="C54" s="414">
        <v>44743</v>
      </c>
      <c r="D54" s="415">
        <v>5.4857500000000003</v>
      </c>
      <c r="E54" s="416" t="e">
        <v>#N/A</v>
      </c>
      <c r="F54" s="417">
        <f t="shared" si="4"/>
        <v>4.9980249999999993</v>
      </c>
      <c r="G54" s="417">
        <v>5.4857500000000003</v>
      </c>
      <c r="H54" s="418"/>
      <c r="I54" s="415">
        <v>2.665</v>
      </c>
      <c r="J54" s="416" t="e">
        <v>#N/A</v>
      </c>
      <c r="K54" s="417">
        <f t="shared" si="5"/>
        <v>2.3995436507936505</v>
      </c>
      <c r="L54" s="417">
        <v>2.665</v>
      </c>
      <c r="M54" s="330"/>
      <c r="O54" s="154"/>
      <c r="P54" s="154"/>
      <c r="AB54" s="154"/>
      <c r="AC54" s="154"/>
    </row>
    <row r="55" spans="2:29" s="328" customFormat="1" x14ac:dyDescent="0.25">
      <c r="B55" s="413">
        <f t="shared" si="1"/>
        <v>2022</v>
      </c>
      <c r="C55" s="414">
        <v>44774</v>
      </c>
      <c r="D55" s="415">
        <v>5.0132000000000003</v>
      </c>
      <c r="E55" s="416" t="e">
        <v>#N/A</v>
      </c>
      <c r="F55" s="417">
        <f t="shared" si="4"/>
        <v>4.9980249999999993</v>
      </c>
      <c r="G55" s="417">
        <v>5.0132000000000003</v>
      </c>
      <c r="H55" s="418"/>
      <c r="I55" s="415">
        <v>2.3916666666666666</v>
      </c>
      <c r="J55" s="416" t="e">
        <v>#N/A</v>
      </c>
      <c r="K55" s="417">
        <f t="shared" si="5"/>
        <v>2.3995436507936505</v>
      </c>
      <c r="L55" s="417">
        <v>2.3916666666666666</v>
      </c>
      <c r="M55" s="330"/>
      <c r="O55" s="154"/>
      <c r="P55" s="154"/>
      <c r="AB55" s="154"/>
      <c r="AC55" s="154"/>
    </row>
    <row r="56" spans="2:29" s="328" customFormat="1" x14ac:dyDescent="0.25">
      <c r="B56" s="413">
        <f t="shared" si="1"/>
        <v>2022</v>
      </c>
      <c r="C56" s="414">
        <v>44805</v>
      </c>
      <c r="D56" s="415">
        <v>4.9924999999999997</v>
      </c>
      <c r="E56" s="416" t="e">
        <v>#N/A</v>
      </c>
      <c r="F56" s="417">
        <f t="shared" si="4"/>
        <v>4.9980249999999993</v>
      </c>
      <c r="G56" s="417">
        <v>4.9924999999999997</v>
      </c>
      <c r="H56" s="418"/>
      <c r="I56" s="415">
        <v>2.1371428571428575</v>
      </c>
      <c r="J56" s="416" t="e">
        <v>#N/A</v>
      </c>
      <c r="K56" s="417">
        <f t="shared" si="5"/>
        <v>2.3995436507936505</v>
      </c>
      <c r="L56" s="417">
        <v>2.1371428571428575</v>
      </c>
      <c r="M56" s="330"/>
      <c r="O56" s="154"/>
      <c r="P56" s="154"/>
      <c r="AB56" s="154"/>
      <c r="AC56" s="154"/>
    </row>
    <row r="57" spans="2:29" s="328" customFormat="1" x14ac:dyDescent="0.25">
      <c r="B57" s="413">
        <f t="shared" si="1"/>
        <v>2022</v>
      </c>
      <c r="C57" s="414">
        <v>44835</v>
      </c>
      <c r="D57" s="415">
        <v>5.2114000000000003</v>
      </c>
      <c r="E57" s="416" t="e">
        <v>#N/A</v>
      </c>
      <c r="F57" s="417">
        <f t="shared" si="4"/>
        <v>4.9980249999999993</v>
      </c>
      <c r="G57" s="417">
        <v>5.2114000000000003</v>
      </c>
      <c r="H57" s="418"/>
      <c r="I57" s="415">
        <v>2.222142857142857</v>
      </c>
      <c r="J57" s="416" t="e">
        <v>#N/A</v>
      </c>
      <c r="K57" s="417">
        <f t="shared" si="5"/>
        <v>2.3995436507936505</v>
      </c>
      <c r="L57" s="417">
        <v>2.222142857142857</v>
      </c>
      <c r="M57" s="330"/>
      <c r="O57" s="154"/>
      <c r="P57" s="154"/>
      <c r="AB57" s="154"/>
      <c r="AC57" s="154"/>
    </row>
    <row r="58" spans="2:29" s="328" customFormat="1" x14ac:dyDescent="0.25">
      <c r="B58" s="413">
        <f t="shared" si="1"/>
        <v>2022</v>
      </c>
      <c r="C58" s="414">
        <v>44866</v>
      </c>
      <c r="D58" s="415">
        <v>5.2549999999999999</v>
      </c>
      <c r="E58" s="416" t="e">
        <v>#N/A</v>
      </c>
      <c r="F58" s="417">
        <f t="shared" si="4"/>
        <v>4.9980249999999993</v>
      </c>
      <c r="G58" s="417">
        <v>5.2549999999999999</v>
      </c>
      <c r="H58" s="418"/>
      <c r="I58" s="415">
        <v>2.1766666666666667</v>
      </c>
      <c r="J58" s="416" t="e">
        <v>#N/A</v>
      </c>
      <c r="K58" s="417">
        <f t="shared" si="5"/>
        <v>2.3995436507936505</v>
      </c>
      <c r="L58" s="417">
        <v>2.1766666666666667</v>
      </c>
      <c r="M58" s="330"/>
      <c r="O58" s="154"/>
      <c r="P58" s="154"/>
      <c r="AB58" s="154"/>
      <c r="AC58" s="154"/>
    </row>
    <row r="59" spans="2:29" s="328" customFormat="1" x14ac:dyDescent="0.25">
      <c r="B59" s="413">
        <f t="shared" si="1"/>
        <v>2022</v>
      </c>
      <c r="C59" s="414">
        <v>44896</v>
      </c>
      <c r="D59" s="415">
        <v>4.7134999999999998</v>
      </c>
      <c r="E59" s="416" t="e">
        <v>#N/A</v>
      </c>
      <c r="F59" s="417"/>
      <c r="G59" s="417">
        <v>4.7134999999999998</v>
      </c>
      <c r="H59" s="418"/>
      <c r="I59" s="415">
        <v>1.9266666666666667</v>
      </c>
      <c r="J59" s="416" t="e">
        <v>#N/A</v>
      </c>
      <c r="K59" s="417"/>
      <c r="L59" s="417">
        <v>1.9266666666666667</v>
      </c>
      <c r="M59" s="330"/>
      <c r="O59" s="154"/>
      <c r="P59" s="154"/>
      <c r="AB59" s="154"/>
      <c r="AC59" s="154"/>
    </row>
    <row r="60" spans="2:29" s="328" customFormat="1" x14ac:dyDescent="0.25">
      <c r="B60" s="413">
        <f t="shared" si="1"/>
        <v>2023</v>
      </c>
      <c r="C60" s="414">
        <v>44927</v>
      </c>
      <c r="D60" s="415">
        <v>4.5763999999999996</v>
      </c>
      <c r="E60" s="416" t="e">
        <v>#N/A</v>
      </c>
      <c r="F60" s="417"/>
      <c r="G60" s="417">
        <v>4.5763999999999996</v>
      </c>
      <c r="H60" s="418"/>
      <c r="I60" s="415">
        <v>1.9642857142857142</v>
      </c>
      <c r="J60" s="416" t="e">
        <v>#N/A</v>
      </c>
      <c r="K60" s="417"/>
      <c r="L60" s="417">
        <v>1.9642857142857142</v>
      </c>
      <c r="M60" s="330"/>
      <c r="O60" s="154"/>
      <c r="P60" s="154"/>
      <c r="AB60" s="154"/>
      <c r="AC60" s="154"/>
    </row>
    <row r="61" spans="2:29" s="328" customFormat="1" x14ac:dyDescent="0.25">
      <c r="B61" s="413">
        <f t="shared" si="1"/>
        <v>2023</v>
      </c>
      <c r="C61" s="414">
        <v>44958</v>
      </c>
      <c r="D61" s="415">
        <v>4.4132499999999997</v>
      </c>
      <c r="E61" s="416" t="e">
        <v>#N/A</v>
      </c>
      <c r="F61" s="417">
        <f t="shared" ref="F61:F70" si="6">AVERAGEIF($B$36:$B$95,B61,$G$36:$G$95)</f>
        <v>4.2136166666666668</v>
      </c>
      <c r="G61" s="417">
        <v>4.4132499999999997</v>
      </c>
      <c r="H61" s="418"/>
      <c r="I61" s="415">
        <v>1.9664285714285714</v>
      </c>
      <c r="J61" s="416" t="e">
        <v>#N/A</v>
      </c>
      <c r="K61" s="417">
        <f>AVERAGEIF($B$36:$B$95,B61,$L$36:$L$95)</f>
        <v>1.9635317460317461</v>
      </c>
      <c r="L61" s="417">
        <v>1.9664285714285714</v>
      </c>
      <c r="M61" s="330"/>
      <c r="O61" s="154"/>
      <c r="P61" s="154"/>
      <c r="AB61" s="154"/>
      <c r="AC61" s="154"/>
    </row>
    <row r="62" spans="2:29" s="328" customFormat="1" x14ac:dyDescent="0.25">
      <c r="B62" s="413">
        <f t="shared" si="1"/>
        <v>2023</v>
      </c>
      <c r="C62" s="414">
        <v>44986</v>
      </c>
      <c r="D62" s="415">
        <v>4.2104999999999997</v>
      </c>
      <c r="E62" s="416" t="e">
        <v>#N/A</v>
      </c>
      <c r="F62" s="417">
        <f t="shared" si="6"/>
        <v>4.2136166666666668</v>
      </c>
      <c r="G62" s="417">
        <v>4.2104999999999997</v>
      </c>
      <c r="H62" s="418"/>
      <c r="I62" s="415">
        <v>1.8673809523809526</v>
      </c>
      <c r="J62" s="416" t="e">
        <v>#N/A</v>
      </c>
      <c r="K62" s="417">
        <f t="shared" ref="K62:K70" si="7">AVERAGEIF($B$36:$B$95,B62,$L$36:$L$95)</f>
        <v>1.9635317460317461</v>
      </c>
      <c r="L62" s="417">
        <v>1.8673809523809526</v>
      </c>
      <c r="M62" s="330"/>
      <c r="O62" s="154"/>
      <c r="P62" s="154"/>
      <c r="AB62" s="154"/>
      <c r="AC62" s="154"/>
    </row>
    <row r="63" spans="2:29" s="328" customFormat="1" x14ac:dyDescent="0.25">
      <c r="B63" s="413">
        <f t="shared" si="1"/>
        <v>2023</v>
      </c>
      <c r="C63" s="414">
        <v>45017</v>
      </c>
      <c r="D63" s="415">
        <v>4.0990000000000002</v>
      </c>
      <c r="E63" s="416" t="e">
        <v>#N/A</v>
      </c>
      <c r="F63" s="419">
        <f t="shared" si="6"/>
        <v>4.2136166666666668</v>
      </c>
      <c r="G63" s="417">
        <v>4.0990000000000002</v>
      </c>
      <c r="H63" s="418"/>
      <c r="I63" s="415">
        <v>2.0152380952380953</v>
      </c>
      <c r="J63" s="416" t="e">
        <v>#N/A</v>
      </c>
      <c r="K63" s="417">
        <f t="shared" si="7"/>
        <v>1.9635317460317461</v>
      </c>
      <c r="L63" s="417">
        <v>2.0152380952380953</v>
      </c>
      <c r="M63" s="330"/>
      <c r="O63" s="154"/>
      <c r="P63" s="154"/>
      <c r="AB63" s="154"/>
      <c r="AC63" s="154"/>
    </row>
    <row r="64" spans="2:29" s="328" customFormat="1" x14ac:dyDescent="0.25">
      <c r="B64" s="413">
        <f t="shared" si="1"/>
        <v>2023</v>
      </c>
      <c r="C64" s="414">
        <v>45047</v>
      </c>
      <c r="D64" s="415">
        <v>3.915</v>
      </c>
      <c r="E64" s="416" t="e">
        <v>#N/A</v>
      </c>
      <c r="F64" s="419">
        <f t="shared" si="6"/>
        <v>4.2136166666666668</v>
      </c>
      <c r="G64" s="417">
        <v>3.915</v>
      </c>
      <c r="H64" s="418"/>
      <c r="I64" s="415">
        <v>1.7969047619047618</v>
      </c>
      <c r="J64" s="416" t="e">
        <v>#N/A</v>
      </c>
      <c r="K64" s="417">
        <f t="shared" si="7"/>
        <v>1.9635317460317461</v>
      </c>
      <c r="L64" s="417">
        <v>1.7969047619047618</v>
      </c>
      <c r="M64" s="330"/>
      <c r="O64" s="154"/>
      <c r="P64" s="154"/>
      <c r="AB64" s="154"/>
      <c r="AC64" s="154"/>
    </row>
    <row r="65" spans="2:29" s="328" customFormat="1" x14ac:dyDescent="0.25">
      <c r="B65" s="413">
        <f t="shared" si="1"/>
        <v>2023</v>
      </c>
      <c r="C65" s="414">
        <v>45078</v>
      </c>
      <c r="D65" s="415">
        <v>3.8017500000000002</v>
      </c>
      <c r="E65" s="416" t="e">
        <v>#N/A</v>
      </c>
      <c r="F65" s="419">
        <f t="shared" si="6"/>
        <v>4.2136166666666668</v>
      </c>
      <c r="G65" s="417">
        <v>3.8017500000000002</v>
      </c>
      <c r="H65" s="418"/>
      <c r="I65" s="415">
        <v>1.7819047619047619</v>
      </c>
      <c r="J65" s="416" t="e">
        <v>#N/A</v>
      </c>
      <c r="K65" s="417">
        <f t="shared" si="7"/>
        <v>1.9635317460317461</v>
      </c>
      <c r="L65" s="417">
        <v>1.7819047619047619</v>
      </c>
      <c r="M65" s="330"/>
      <c r="O65" s="154"/>
      <c r="P65" s="154"/>
      <c r="AB65" s="154"/>
      <c r="AC65" s="154"/>
    </row>
    <row r="66" spans="2:29" s="328" customFormat="1" x14ac:dyDescent="0.25">
      <c r="B66" s="413">
        <f t="shared" si="1"/>
        <v>2023</v>
      </c>
      <c r="C66" s="414">
        <v>45108</v>
      </c>
      <c r="D66" s="415">
        <v>3.8822000000000001</v>
      </c>
      <c r="E66" s="416" t="e">
        <v>#N/A</v>
      </c>
      <c r="F66" s="419">
        <f t="shared" si="6"/>
        <v>4.2136166666666668</v>
      </c>
      <c r="G66" s="417">
        <v>3.8822000000000001</v>
      </c>
      <c r="H66" s="418"/>
      <c r="I66" s="415">
        <v>1.9073809523809524</v>
      </c>
      <c r="J66" s="416" t="e">
        <v>#N/A</v>
      </c>
      <c r="K66" s="417">
        <f t="shared" si="7"/>
        <v>1.9635317460317461</v>
      </c>
      <c r="L66" s="417">
        <v>1.9073809523809524</v>
      </c>
      <c r="M66" s="330"/>
      <c r="O66" s="154"/>
      <c r="P66" s="154"/>
      <c r="AB66" s="154"/>
      <c r="AC66" s="154"/>
    </row>
    <row r="67" spans="2:29" s="328" customFormat="1" x14ac:dyDescent="0.25">
      <c r="B67" s="413">
        <f t="shared" si="1"/>
        <v>2023</v>
      </c>
      <c r="C67" s="414">
        <v>45139</v>
      </c>
      <c r="D67" s="415">
        <v>4.3702499999999995</v>
      </c>
      <c r="E67" s="416" t="e">
        <v>#N/A</v>
      </c>
      <c r="F67" s="419">
        <f t="shared" si="6"/>
        <v>4.2136166666666668</v>
      </c>
      <c r="G67" s="417">
        <v>4.3702499999999995</v>
      </c>
      <c r="H67" s="418"/>
      <c r="I67" s="415">
        <v>2.0511904761904765</v>
      </c>
      <c r="J67" s="416" t="e">
        <v>#N/A</v>
      </c>
      <c r="K67" s="417">
        <f t="shared" si="7"/>
        <v>1.9635317460317461</v>
      </c>
      <c r="L67" s="417">
        <v>2.0511904761904765</v>
      </c>
      <c r="M67" s="330"/>
      <c r="O67" s="154"/>
      <c r="P67" s="154"/>
      <c r="AB67" s="154"/>
      <c r="AC67" s="154"/>
    </row>
    <row r="68" spans="2:29" s="328" customFormat="1" x14ac:dyDescent="0.25">
      <c r="B68" s="413">
        <f t="shared" si="1"/>
        <v>2023</v>
      </c>
      <c r="C68" s="414">
        <v>45170</v>
      </c>
      <c r="D68" s="415">
        <v>4.5627499999999994</v>
      </c>
      <c r="E68" s="416" t="e">
        <v>#N/A</v>
      </c>
      <c r="F68" s="419">
        <f t="shared" si="6"/>
        <v>4.2136166666666668</v>
      </c>
      <c r="G68" s="417">
        <v>4.5627499999999994</v>
      </c>
      <c r="H68" s="418"/>
      <c r="I68" s="415">
        <v>2.2314285714285713</v>
      </c>
      <c r="J68" s="416" t="e">
        <v>#N/A</v>
      </c>
      <c r="K68" s="417">
        <f t="shared" si="7"/>
        <v>1.9635317460317461</v>
      </c>
      <c r="L68" s="417">
        <v>2.2314285714285713</v>
      </c>
      <c r="M68" s="330"/>
      <c r="O68" s="154"/>
      <c r="P68" s="154"/>
      <c r="AB68" s="154"/>
      <c r="AC68" s="154"/>
    </row>
    <row r="69" spans="2:29" s="328" customFormat="1" x14ac:dyDescent="0.25">
      <c r="B69" s="413">
        <f t="shared" si="1"/>
        <v>2023</v>
      </c>
      <c r="C69" s="414">
        <v>45200</v>
      </c>
      <c r="D69" s="415">
        <v>4.5068000000000001</v>
      </c>
      <c r="E69" s="416" t="e">
        <v>#N/A</v>
      </c>
      <c r="F69" s="419">
        <f t="shared" si="6"/>
        <v>4.2136166666666668</v>
      </c>
      <c r="G69" s="417">
        <v>4.5068000000000001</v>
      </c>
      <c r="H69" s="418"/>
      <c r="I69" s="415">
        <v>2.157142857142857</v>
      </c>
      <c r="J69" s="416" t="e">
        <v>#N/A</v>
      </c>
      <c r="K69" s="417">
        <f t="shared" si="7"/>
        <v>1.9635317460317461</v>
      </c>
      <c r="L69" s="417">
        <v>2.157142857142857</v>
      </c>
      <c r="M69" s="330"/>
      <c r="O69" s="154"/>
      <c r="P69" s="154"/>
      <c r="AB69" s="154"/>
      <c r="AC69" s="154"/>
    </row>
    <row r="70" spans="2:29" s="328" customFormat="1" x14ac:dyDescent="0.25">
      <c r="B70" s="413">
        <f t="shared" si="1"/>
        <v>2023</v>
      </c>
      <c r="C70" s="414">
        <v>45231</v>
      </c>
      <c r="D70" s="415">
        <v>4.2537500000000001</v>
      </c>
      <c r="E70" s="416" t="e">
        <v>#N/A</v>
      </c>
      <c r="F70" s="417">
        <f t="shared" si="6"/>
        <v>4.2136166666666668</v>
      </c>
      <c r="G70" s="417">
        <v>4.2537500000000001</v>
      </c>
      <c r="H70" s="418"/>
      <c r="I70" s="415">
        <v>1.9747619047619047</v>
      </c>
      <c r="J70" s="416" t="e">
        <v>#N/A</v>
      </c>
      <c r="K70" s="417">
        <f t="shared" si="7"/>
        <v>1.9635317460317461</v>
      </c>
      <c r="L70" s="417">
        <v>1.9747619047619047</v>
      </c>
      <c r="M70" s="330"/>
      <c r="O70" s="154"/>
      <c r="P70" s="154"/>
      <c r="AB70" s="154"/>
      <c r="AC70" s="154"/>
    </row>
    <row r="71" spans="2:29" s="328" customFormat="1" x14ac:dyDescent="0.25">
      <c r="B71" s="413">
        <f t="shared" si="1"/>
        <v>2023</v>
      </c>
      <c r="C71" s="414">
        <v>45261</v>
      </c>
      <c r="D71" s="415">
        <v>3.9717500000000001</v>
      </c>
      <c r="E71" s="416" t="e">
        <v>#N/A</v>
      </c>
      <c r="F71" s="417"/>
      <c r="G71" s="417">
        <v>3.9717500000000001</v>
      </c>
      <c r="H71" s="418"/>
      <c r="I71" s="415">
        <v>1.8483333333333332</v>
      </c>
      <c r="J71" s="416" t="e">
        <v>#N/A</v>
      </c>
      <c r="K71" s="417"/>
      <c r="L71" s="417">
        <v>1.8483333333333332</v>
      </c>
      <c r="M71" s="330"/>
      <c r="O71" s="154"/>
      <c r="P71" s="154"/>
      <c r="AB71" s="154"/>
      <c r="AC71" s="154"/>
    </row>
    <row r="72" spans="2:29" s="328" customFormat="1" x14ac:dyDescent="0.25">
      <c r="B72" s="413">
        <f t="shared" si="1"/>
        <v>2024</v>
      </c>
      <c r="C72" s="414">
        <v>45292</v>
      </c>
      <c r="D72" s="415">
        <v>3.8544</v>
      </c>
      <c r="E72" s="416" t="e">
        <v>#N/A</v>
      </c>
      <c r="F72" s="417"/>
      <c r="G72" s="417">
        <v>3.8544</v>
      </c>
      <c r="H72" s="418"/>
      <c r="I72" s="415">
        <v>1.9076190476190478</v>
      </c>
      <c r="J72" s="416" t="e">
        <v>#N/A</v>
      </c>
      <c r="K72" s="417"/>
      <c r="L72" s="417">
        <v>1.9076190476190478</v>
      </c>
      <c r="M72" s="330"/>
      <c r="O72" s="154"/>
      <c r="P72" s="154"/>
      <c r="AB72" s="154"/>
      <c r="AC72" s="154"/>
    </row>
    <row r="73" spans="2:29" s="328" customFormat="1" x14ac:dyDescent="0.25">
      <c r="B73" s="413">
        <f t="shared" si="1"/>
        <v>2024</v>
      </c>
      <c r="C73" s="414">
        <v>45323</v>
      </c>
      <c r="D73" s="415">
        <v>4.0437500000000002</v>
      </c>
      <c r="E73" s="416" t="e">
        <v>#N/A</v>
      </c>
      <c r="F73" s="417">
        <f t="shared" ref="F73:F82" si="8">AVERAGEIF($B$36:$B$95,B73,$G$36:$G$95)</f>
        <v>3.9923850833333336</v>
      </c>
      <c r="G73" s="417">
        <v>4.0437500000000002</v>
      </c>
      <c r="H73" s="418"/>
      <c r="I73" s="415">
        <v>1.9876190476190476</v>
      </c>
      <c r="J73" s="416" t="e">
        <v>#N/A</v>
      </c>
      <c r="K73" s="417">
        <f>AVERAGEIF($B$36:$B$95,B73,$L$36:$L$95)</f>
        <v>2.0892460317460317</v>
      </c>
      <c r="L73" s="417">
        <v>1.9876190476190476</v>
      </c>
      <c r="M73" s="330"/>
      <c r="O73" s="154"/>
      <c r="P73" s="154"/>
      <c r="AB73" s="154"/>
      <c r="AC73" s="154"/>
    </row>
    <row r="74" spans="2:29" s="328" customFormat="1" x14ac:dyDescent="0.25">
      <c r="B74" s="413">
        <f t="shared" si="1"/>
        <v>2024</v>
      </c>
      <c r="C74" s="414">
        <v>45352</v>
      </c>
      <c r="D74" s="415">
        <v>4.0220000000000002</v>
      </c>
      <c r="E74" s="416" t="e">
        <v>#N/A</v>
      </c>
      <c r="F74" s="417">
        <f t="shared" si="8"/>
        <v>3.9923850833333336</v>
      </c>
      <c r="G74" s="417">
        <v>4.0220000000000002</v>
      </c>
      <c r="H74" s="418"/>
      <c r="I74" s="415">
        <v>2.0335714285714284</v>
      </c>
      <c r="J74" s="416" t="e">
        <v>#N/A</v>
      </c>
      <c r="K74" s="417">
        <f t="shared" ref="K74:K82" si="9">AVERAGEIF($B$36:$B$95,B74,$L$36:$L$95)</f>
        <v>2.0892460317460317</v>
      </c>
      <c r="L74" s="417">
        <v>2.0335714285714284</v>
      </c>
      <c r="M74" s="330"/>
      <c r="O74" s="154"/>
      <c r="P74" s="154"/>
      <c r="AB74" s="154"/>
      <c r="AC74" s="154"/>
    </row>
    <row r="75" spans="2:29" s="328" customFormat="1" x14ac:dyDescent="0.25">
      <c r="B75" s="413">
        <f t="shared" si="1"/>
        <v>2024</v>
      </c>
      <c r="C75" s="414">
        <v>45383</v>
      </c>
      <c r="D75" s="415">
        <v>4.0022000000000002</v>
      </c>
      <c r="E75" s="416">
        <v>4.0022000000000002</v>
      </c>
      <c r="F75" s="417">
        <f t="shared" si="8"/>
        <v>3.9923850833333336</v>
      </c>
      <c r="G75" s="417">
        <v>4.0022000000000002</v>
      </c>
      <c r="H75" s="418"/>
      <c r="I75" s="415">
        <v>2.1421428571428569</v>
      </c>
      <c r="J75" s="416">
        <v>2.1421428571428569</v>
      </c>
      <c r="K75" s="417">
        <f t="shared" si="9"/>
        <v>2.0892460317460317</v>
      </c>
      <c r="L75" s="417">
        <v>2.1421428571428569</v>
      </c>
      <c r="M75" s="330"/>
      <c r="O75" s="154"/>
      <c r="P75" s="154"/>
      <c r="AB75" s="154"/>
      <c r="AC75" s="154"/>
    </row>
    <row r="76" spans="2:29" s="328" customFormat="1" x14ac:dyDescent="0.25">
      <c r="B76" s="413">
        <f t="shared" si="1"/>
        <v>2024</v>
      </c>
      <c r="C76" s="414">
        <v>45413</v>
      </c>
      <c r="D76" s="415" t="e">
        <v>#N/A</v>
      </c>
      <c r="E76" s="416">
        <v>3.9205430000000003</v>
      </c>
      <c r="F76" s="417">
        <f t="shared" si="8"/>
        <v>3.9923850833333336</v>
      </c>
      <c r="G76" s="417">
        <v>3.9205430000000003</v>
      </c>
      <c r="H76" s="418"/>
      <c r="I76" s="415" t="e">
        <v>#N/A</v>
      </c>
      <c r="J76" s="416">
        <v>2.0952380952380953</v>
      </c>
      <c r="K76" s="417">
        <f t="shared" si="9"/>
        <v>2.0892460317460317</v>
      </c>
      <c r="L76" s="417">
        <v>2.0952380952380953</v>
      </c>
      <c r="M76" s="330"/>
      <c r="O76" s="154"/>
      <c r="P76" s="154"/>
      <c r="AB76" s="154"/>
      <c r="AC76" s="154"/>
    </row>
    <row r="77" spans="2:29" s="328" customFormat="1" x14ac:dyDescent="0.25">
      <c r="B77" s="413">
        <f t="shared" si="1"/>
        <v>2024</v>
      </c>
      <c r="C77" s="414">
        <v>45444</v>
      </c>
      <c r="D77" s="415" t="e">
        <v>#N/A</v>
      </c>
      <c r="E77" s="416">
        <v>3.8658489999999999</v>
      </c>
      <c r="F77" s="417">
        <f t="shared" si="8"/>
        <v>3.9923850833333336</v>
      </c>
      <c r="G77" s="417">
        <v>3.8658489999999999</v>
      </c>
      <c r="H77" s="418"/>
      <c r="I77" s="415" t="e">
        <v>#N/A</v>
      </c>
      <c r="J77" s="416">
        <v>2.1428571428571428</v>
      </c>
      <c r="K77" s="417">
        <f t="shared" si="9"/>
        <v>2.0892460317460317</v>
      </c>
      <c r="L77" s="417">
        <v>2.1428571428571428</v>
      </c>
      <c r="M77" s="330"/>
      <c r="O77" s="154"/>
      <c r="P77" s="154"/>
      <c r="AB77" s="154"/>
      <c r="AC77" s="154"/>
    </row>
    <row r="78" spans="2:29" s="328" customFormat="1" x14ac:dyDescent="0.25">
      <c r="B78" s="413">
        <f t="shared" si="1"/>
        <v>2024</v>
      </c>
      <c r="C78" s="414">
        <v>45474</v>
      </c>
      <c r="D78" s="415" t="e">
        <v>#N/A</v>
      </c>
      <c r="E78" s="416">
        <v>3.8539870000000001</v>
      </c>
      <c r="F78" s="417">
        <f t="shared" si="8"/>
        <v>3.9923850833333336</v>
      </c>
      <c r="G78" s="417">
        <v>3.8539870000000001</v>
      </c>
      <c r="H78" s="418"/>
      <c r="I78" s="415" t="e">
        <v>#N/A</v>
      </c>
      <c r="J78" s="416">
        <v>2.1428571428571428</v>
      </c>
      <c r="K78" s="417">
        <f t="shared" si="9"/>
        <v>2.0892460317460317</v>
      </c>
      <c r="L78" s="417">
        <v>2.1428571428571428</v>
      </c>
      <c r="M78" s="330"/>
      <c r="O78" s="154"/>
      <c r="P78" s="154"/>
      <c r="AB78" s="154"/>
      <c r="AC78" s="154"/>
    </row>
    <row r="79" spans="2:29" s="328" customFormat="1" x14ac:dyDescent="0.25">
      <c r="B79" s="413">
        <f t="shared" si="1"/>
        <v>2024</v>
      </c>
      <c r="C79" s="414">
        <v>45505</v>
      </c>
      <c r="D79" s="415" t="e">
        <v>#N/A</v>
      </c>
      <c r="E79" s="416">
        <v>3.906644</v>
      </c>
      <c r="F79" s="417">
        <f t="shared" si="8"/>
        <v>3.9923850833333336</v>
      </c>
      <c r="G79" s="417">
        <v>3.906644</v>
      </c>
      <c r="H79" s="418"/>
      <c r="I79" s="415" t="e">
        <v>#N/A</v>
      </c>
      <c r="J79" s="416">
        <v>2.1428571428571428</v>
      </c>
      <c r="K79" s="417">
        <f t="shared" si="9"/>
        <v>2.0892460317460317</v>
      </c>
      <c r="L79" s="417">
        <v>2.1428571428571428</v>
      </c>
      <c r="M79" s="330"/>
      <c r="O79" s="154"/>
      <c r="P79" s="154"/>
      <c r="AB79" s="154"/>
      <c r="AC79" s="154"/>
    </row>
    <row r="80" spans="2:29" s="328" customFormat="1" x14ac:dyDescent="0.25">
      <c r="B80" s="413">
        <f t="shared" si="1"/>
        <v>2024</v>
      </c>
      <c r="C80" s="414">
        <v>45536</v>
      </c>
      <c r="D80" s="415" t="e">
        <v>#N/A</v>
      </c>
      <c r="E80" s="416">
        <v>4.0302699999999998</v>
      </c>
      <c r="F80" s="417">
        <f t="shared" si="8"/>
        <v>3.9923850833333336</v>
      </c>
      <c r="G80" s="417">
        <v>4.0302699999999998</v>
      </c>
      <c r="H80" s="418"/>
      <c r="I80" s="415" t="e">
        <v>#N/A</v>
      </c>
      <c r="J80" s="416">
        <v>2.1428571428571428</v>
      </c>
      <c r="K80" s="417">
        <f t="shared" si="9"/>
        <v>2.0892460317460317</v>
      </c>
      <c r="L80" s="417">
        <v>2.1428571428571428</v>
      </c>
      <c r="M80" s="330"/>
      <c r="O80" s="154"/>
      <c r="P80" s="154"/>
      <c r="AB80" s="154"/>
      <c r="AC80" s="154"/>
    </row>
    <row r="81" spans="2:29" s="328" customFormat="1" x14ac:dyDescent="0.25">
      <c r="B81" s="413">
        <f t="shared" si="1"/>
        <v>2024</v>
      </c>
      <c r="C81" s="414">
        <v>45566</v>
      </c>
      <c r="D81" s="415" t="e">
        <v>#N/A</v>
      </c>
      <c r="E81" s="416">
        <v>4.0752259999999998</v>
      </c>
      <c r="F81" s="417">
        <f t="shared" si="8"/>
        <v>3.9923850833333336</v>
      </c>
      <c r="G81" s="417">
        <v>4.0752259999999998</v>
      </c>
      <c r="H81" s="418"/>
      <c r="I81" s="415" t="e">
        <v>#N/A</v>
      </c>
      <c r="J81" s="416">
        <v>2.1190476190476191</v>
      </c>
      <c r="K81" s="417">
        <f t="shared" si="9"/>
        <v>2.0892460317460317</v>
      </c>
      <c r="L81" s="417">
        <v>2.1190476190476191</v>
      </c>
      <c r="M81" s="330"/>
      <c r="O81" s="154"/>
      <c r="P81" s="154"/>
      <c r="AB81" s="154"/>
      <c r="AC81" s="154"/>
    </row>
    <row r="82" spans="2:29" s="328" customFormat="1" x14ac:dyDescent="0.25">
      <c r="B82" s="413">
        <f t="shared" si="1"/>
        <v>2024</v>
      </c>
      <c r="C82" s="414">
        <v>45597</v>
      </c>
      <c r="D82" s="415" t="e">
        <v>#N/A</v>
      </c>
      <c r="E82" s="416">
        <v>4.1702159999999999</v>
      </c>
      <c r="F82" s="417">
        <f t="shared" si="8"/>
        <v>3.9923850833333336</v>
      </c>
      <c r="G82" s="417">
        <v>4.1702159999999999</v>
      </c>
      <c r="H82" s="418"/>
      <c r="I82" s="415" t="e">
        <v>#N/A</v>
      </c>
      <c r="J82" s="416">
        <v>2.1190476190476191</v>
      </c>
      <c r="K82" s="417">
        <f t="shared" si="9"/>
        <v>2.0892460317460317</v>
      </c>
      <c r="L82" s="417">
        <v>2.1190476190476191</v>
      </c>
      <c r="M82" s="330"/>
      <c r="O82" s="154"/>
      <c r="P82" s="154"/>
      <c r="AB82" s="154"/>
      <c r="AC82" s="154"/>
    </row>
    <row r="83" spans="2:29" s="328" customFormat="1" x14ac:dyDescent="0.25">
      <c r="B83" s="413">
        <f t="shared" si="1"/>
        <v>2024</v>
      </c>
      <c r="C83" s="414">
        <v>45627</v>
      </c>
      <c r="D83" s="415" t="e">
        <v>#N/A</v>
      </c>
      <c r="E83" s="416">
        <v>4.1635359999999997</v>
      </c>
      <c r="F83" s="417"/>
      <c r="G83" s="417">
        <v>4.1635359999999997</v>
      </c>
      <c r="H83" s="418"/>
      <c r="I83" s="415" t="e">
        <v>#N/A</v>
      </c>
      <c r="J83" s="416">
        <v>2.0952380952380953</v>
      </c>
      <c r="K83" s="417"/>
      <c r="L83" s="417">
        <v>2.0952380952380953</v>
      </c>
      <c r="M83" s="330"/>
      <c r="O83" s="154"/>
      <c r="P83" s="154"/>
      <c r="AB83" s="154"/>
      <c r="AC83" s="154"/>
    </row>
    <row r="84" spans="2:29" s="328" customFormat="1" x14ac:dyDescent="0.25">
      <c r="B84" s="413">
        <f t="shared" si="1"/>
        <v>2025</v>
      </c>
      <c r="C84" s="414">
        <v>45658</v>
      </c>
      <c r="D84" s="415" t="e">
        <v>#N/A</v>
      </c>
      <c r="E84" s="416">
        <v>4.1846110000000003</v>
      </c>
      <c r="F84" s="417"/>
      <c r="G84" s="417">
        <v>4.1846110000000003</v>
      </c>
      <c r="H84" s="418"/>
      <c r="I84" s="415" t="e">
        <v>#N/A</v>
      </c>
      <c r="J84" s="416">
        <v>2.0952380952380953</v>
      </c>
      <c r="K84" s="417"/>
      <c r="L84" s="417">
        <v>2.0952380952380953</v>
      </c>
      <c r="M84" s="330"/>
      <c r="O84" s="154"/>
      <c r="P84" s="154"/>
      <c r="AB84" s="154"/>
      <c r="AC84" s="154"/>
    </row>
    <row r="85" spans="2:29" s="328" customFormat="1" x14ac:dyDescent="0.25">
      <c r="B85" s="413">
        <f t="shared" si="1"/>
        <v>2025</v>
      </c>
      <c r="C85" s="414">
        <v>45689</v>
      </c>
      <c r="D85" s="415" t="e">
        <v>#N/A</v>
      </c>
      <c r="E85" s="416">
        <v>4.2162930000000003</v>
      </c>
      <c r="F85" s="417">
        <f t="shared" ref="F85:F94" si="10">AVERAGEIF($B$36:$B$95,B85,$G$36:$G$95)</f>
        <v>4.1496145000000002</v>
      </c>
      <c r="G85" s="417">
        <v>4.2162930000000003</v>
      </c>
      <c r="H85" s="418"/>
      <c r="I85" s="415" t="e">
        <v>#N/A</v>
      </c>
      <c r="J85" s="416">
        <v>2.0952380952380953</v>
      </c>
      <c r="K85" s="417">
        <f t="shared" ref="K85:K94" si="11">AVERAGEIF($B$36:$B$95,B85,$L$36:$L$95)</f>
        <v>2.0337301587301586</v>
      </c>
      <c r="L85" s="417">
        <v>2.0952380952380953</v>
      </c>
      <c r="M85" s="330"/>
      <c r="O85" s="154"/>
      <c r="P85" s="154"/>
      <c r="AB85" s="154"/>
      <c r="AC85" s="154"/>
    </row>
    <row r="86" spans="2:29" s="328" customFormat="1" x14ac:dyDescent="0.25">
      <c r="B86" s="413">
        <f t="shared" si="1"/>
        <v>2025</v>
      </c>
      <c r="C86" s="414">
        <v>45717</v>
      </c>
      <c r="D86" s="415" t="e">
        <v>#N/A</v>
      </c>
      <c r="E86" s="416">
        <v>4.2498149999999999</v>
      </c>
      <c r="F86" s="417">
        <f t="shared" si="10"/>
        <v>4.1496145000000002</v>
      </c>
      <c r="G86" s="417">
        <v>4.2498149999999999</v>
      </c>
      <c r="H86" s="418"/>
      <c r="I86" s="415" t="e">
        <v>#N/A</v>
      </c>
      <c r="J86" s="416">
        <v>2.0952380952380953</v>
      </c>
      <c r="K86" s="417">
        <f t="shared" si="11"/>
        <v>2.0337301587301586</v>
      </c>
      <c r="L86" s="417">
        <v>2.0952380952380953</v>
      </c>
      <c r="M86" s="330"/>
      <c r="O86" s="154"/>
      <c r="P86" s="154"/>
      <c r="AB86" s="154"/>
      <c r="AC86" s="154"/>
    </row>
    <row r="87" spans="2:29" s="328" customFormat="1" x14ac:dyDescent="0.25">
      <c r="B87" s="413">
        <f t="shared" si="1"/>
        <v>2025</v>
      </c>
      <c r="C87" s="414">
        <v>45748</v>
      </c>
      <c r="D87" s="415" t="e">
        <v>#N/A</v>
      </c>
      <c r="E87" s="416">
        <v>4.169054</v>
      </c>
      <c r="F87" s="417">
        <f t="shared" si="10"/>
        <v>4.1496145000000002</v>
      </c>
      <c r="G87" s="417">
        <v>4.169054</v>
      </c>
      <c r="H87" s="418"/>
      <c r="I87" s="415" t="e">
        <v>#N/A</v>
      </c>
      <c r="J87" s="416">
        <v>2.0476190476190474</v>
      </c>
      <c r="K87" s="417">
        <f t="shared" si="11"/>
        <v>2.0337301587301586</v>
      </c>
      <c r="L87" s="417">
        <v>2.0476190476190474</v>
      </c>
      <c r="M87" s="330"/>
      <c r="O87" s="154"/>
      <c r="P87" s="154"/>
      <c r="AB87" s="154"/>
      <c r="AC87" s="154"/>
    </row>
    <row r="88" spans="2:29" s="328" customFormat="1" x14ac:dyDescent="0.25">
      <c r="B88" s="413">
        <f t="shared" ref="B88:B95" si="12">YEAR(C88)</f>
        <v>2025</v>
      </c>
      <c r="C88" s="414">
        <v>45778</v>
      </c>
      <c r="D88" s="415" t="e">
        <v>#N/A</v>
      </c>
      <c r="E88" s="416">
        <v>4.1441650000000001</v>
      </c>
      <c r="F88" s="417">
        <f t="shared" si="10"/>
        <v>4.1496145000000002</v>
      </c>
      <c r="G88" s="417">
        <v>4.1441650000000001</v>
      </c>
      <c r="H88" s="418"/>
      <c r="I88" s="415" t="e">
        <v>#N/A</v>
      </c>
      <c r="J88" s="416">
        <v>2.0476190476190474</v>
      </c>
      <c r="K88" s="417">
        <f t="shared" si="11"/>
        <v>2.0337301587301586</v>
      </c>
      <c r="L88" s="417">
        <v>2.0476190476190474</v>
      </c>
      <c r="M88" s="330"/>
      <c r="O88" s="154"/>
      <c r="P88" s="154"/>
      <c r="AB88" s="154"/>
      <c r="AC88" s="154"/>
    </row>
    <row r="89" spans="2:29" s="328" customFormat="1" x14ac:dyDescent="0.25">
      <c r="B89" s="413">
        <f t="shared" si="12"/>
        <v>2025</v>
      </c>
      <c r="C89" s="414">
        <v>45809</v>
      </c>
      <c r="D89" s="415" t="e">
        <v>#N/A</v>
      </c>
      <c r="E89" s="416">
        <v>4.086182</v>
      </c>
      <c r="F89" s="417">
        <f t="shared" si="10"/>
        <v>4.1496145000000002</v>
      </c>
      <c r="G89" s="417">
        <v>4.086182</v>
      </c>
      <c r="H89" s="418"/>
      <c r="I89" s="415" t="e">
        <v>#N/A</v>
      </c>
      <c r="J89" s="416">
        <v>2.0476190476190474</v>
      </c>
      <c r="K89" s="417">
        <f t="shared" si="11"/>
        <v>2.0337301587301586</v>
      </c>
      <c r="L89" s="417">
        <v>2.0476190476190474</v>
      </c>
      <c r="M89" s="330"/>
      <c r="O89" s="154"/>
      <c r="P89" s="154"/>
      <c r="AB89" s="154"/>
      <c r="AC89" s="154"/>
    </row>
    <row r="90" spans="2:29" s="328" customFormat="1" x14ac:dyDescent="0.25">
      <c r="B90" s="413">
        <f t="shared" si="12"/>
        <v>2025</v>
      </c>
      <c r="C90" s="414">
        <v>45839</v>
      </c>
      <c r="D90" s="415" t="e">
        <v>#N/A</v>
      </c>
      <c r="E90" s="416">
        <v>4.0458280000000002</v>
      </c>
      <c r="F90" s="417">
        <f t="shared" si="10"/>
        <v>4.1496145000000002</v>
      </c>
      <c r="G90" s="417">
        <v>4.0458280000000002</v>
      </c>
      <c r="H90" s="418"/>
      <c r="I90" s="415" t="e">
        <v>#N/A</v>
      </c>
      <c r="J90" s="416">
        <v>2.0238095238095237</v>
      </c>
      <c r="K90" s="417">
        <f t="shared" si="11"/>
        <v>2.0337301587301586</v>
      </c>
      <c r="L90" s="417">
        <v>2.0238095238095237</v>
      </c>
      <c r="M90" s="330"/>
      <c r="O90" s="154"/>
      <c r="P90" s="154"/>
      <c r="AB90" s="154"/>
      <c r="AC90" s="154"/>
    </row>
    <row r="91" spans="2:29" s="328" customFormat="1" x14ac:dyDescent="0.25">
      <c r="B91" s="413">
        <f t="shared" si="12"/>
        <v>2025</v>
      </c>
      <c r="C91" s="414">
        <v>45870</v>
      </c>
      <c r="D91" s="415" t="e">
        <v>#N/A</v>
      </c>
      <c r="E91" s="416">
        <v>4.1157300000000001</v>
      </c>
      <c r="F91" s="417">
        <f t="shared" si="10"/>
        <v>4.1496145000000002</v>
      </c>
      <c r="G91" s="417">
        <v>4.1157300000000001</v>
      </c>
      <c r="H91" s="418"/>
      <c r="I91" s="415" t="e">
        <v>#N/A</v>
      </c>
      <c r="J91" s="416">
        <v>2.0238095238095237</v>
      </c>
      <c r="K91" s="417">
        <f t="shared" si="11"/>
        <v>2.0337301587301586</v>
      </c>
      <c r="L91" s="417">
        <v>2.0238095238095237</v>
      </c>
      <c r="M91" s="330"/>
      <c r="O91" s="154"/>
      <c r="P91" s="154"/>
      <c r="AB91" s="154"/>
      <c r="AC91" s="154"/>
    </row>
    <row r="92" spans="2:29" s="328" customFormat="1" x14ac:dyDescent="0.25">
      <c r="B92" s="413">
        <f t="shared" si="12"/>
        <v>2025</v>
      </c>
      <c r="C92" s="414">
        <v>45901</v>
      </c>
      <c r="D92" s="415" t="e">
        <v>#N/A</v>
      </c>
      <c r="E92" s="416">
        <v>4.1721490000000001</v>
      </c>
      <c r="F92" s="417">
        <f t="shared" si="10"/>
        <v>4.1496145000000002</v>
      </c>
      <c r="G92" s="417">
        <v>4.1721490000000001</v>
      </c>
      <c r="H92" s="418"/>
      <c r="I92" s="415" t="e">
        <v>#N/A</v>
      </c>
      <c r="J92" s="416">
        <v>2.0238095238095237</v>
      </c>
      <c r="K92" s="417">
        <f t="shared" si="11"/>
        <v>2.0337301587301586</v>
      </c>
      <c r="L92" s="417">
        <v>2.0238095238095237</v>
      </c>
      <c r="M92" s="330"/>
      <c r="O92" s="154"/>
      <c r="P92" s="154"/>
      <c r="AB92" s="154"/>
      <c r="AC92" s="154"/>
    </row>
    <row r="93" spans="2:29" s="328" customFormat="1" x14ac:dyDescent="0.25">
      <c r="B93" s="413">
        <f t="shared" si="12"/>
        <v>2025</v>
      </c>
      <c r="C93" s="414">
        <v>45931</v>
      </c>
      <c r="D93" s="415" t="e">
        <v>#N/A</v>
      </c>
      <c r="E93" s="416">
        <v>4.1674660000000001</v>
      </c>
      <c r="F93" s="417">
        <f t="shared" si="10"/>
        <v>4.1496145000000002</v>
      </c>
      <c r="G93" s="417">
        <v>4.1674660000000001</v>
      </c>
      <c r="H93" s="418"/>
      <c r="I93" s="415" t="e">
        <v>#N/A</v>
      </c>
      <c r="J93" s="416">
        <v>1.9761904761904763</v>
      </c>
      <c r="K93" s="417">
        <f t="shared" si="11"/>
        <v>2.0337301587301586</v>
      </c>
      <c r="L93" s="417">
        <v>1.9761904761904763</v>
      </c>
      <c r="M93" s="330"/>
      <c r="O93" s="154"/>
      <c r="P93" s="154"/>
      <c r="AB93" s="154"/>
      <c r="AC93" s="154"/>
    </row>
    <row r="94" spans="2:29" s="328" customFormat="1" x14ac:dyDescent="0.25">
      <c r="B94" s="413">
        <f t="shared" si="12"/>
        <v>2025</v>
      </c>
      <c r="C94" s="414">
        <v>45962</v>
      </c>
      <c r="D94" s="415" t="e">
        <v>#N/A</v>
      </c>
      <c r="E94" s="416">
        <v>4.1587870000000002</v>
      </c>
      <c r="F94" s="417">
        <f t="shared" si="10"/>
        <v>4.1496145000000002</v>
      </c>
      <c r="G94" s="417">
        <v>4.1587870000000002</v>
      </c>
      <c r="H94" s="418"/>
      <c r="I94" s="415" t="e">
        <v>#N/A</v>
      </c>
      <c r="J94" s="416">
        <v>1.9761904761904763</v>
      </c>
      <c r="K94" s="417">
        <f t="shared" si="11"/>
        <v>2.0337301587301586</v>
      </c>
      <c r="L94" s="417">
        <v>1.9761904761904763</v>
      </c>
      <c r="M94" s="330"/>
      <c r="O94" s="154"/>
      <c r="P94" s="154"/>
      <c r="AB94" s="154"/>
      <c r="AC94" s="154"/>
    </row>
    <row r="95" spans="2:29" s="328" customFormat="1" x14ac:dyDescent="0.25">
      <c r="B95" s="413">
        <f t="shared" si="12"/>
        <v>2025</v>
      </c>
      <c r="C95" s="414">
        <v>45992</v>
      </c>
      <c r="D95" s="415" t="e">
        <v>#N/A</v>
      </c>
      <c r="E95" s="416">
        <v>4.0852940000000002</v>
      </c>
      <c r="F95" s="417"/>
      <c r="G95" s="417">
        <v>4.0852940000000002</v>
      </c>
      <c r="H95" s="418"/>
      <c r="I95" s="415" t="e">
        <v>#N/A</v>
      </c>
      <c r="J95" s="416">
        <v>1.9523809523809523</v>
      </c>
      <c r="K95" s="417"/>
      <c r="L95" s="417">
        <v>1.9523809523809523</v>
      </c>
      <c r="M95" s="330"/>
      <c r="O95" s="154"/>
      <c r="P95" s="154"/>
      <c r="AB95" s="154"/>
      <c r="AC95" s="154"/>
    </row>
    <row r="96" spans="2:29" s="328" customFormat="1" ht="14.25" x14ac:dyDescent="0.2">
      <c r="G96" s="329"/>
      <c r="O96" s="154"/>
      <c r="P96" s="154"/>
      <c r="AB96" s="154"/>
      <c r="AC96" s="154"/>
    </row>
    <row r="97" spans="2:29" s="328" customFormat="1" ht="14.25" x14ac:dyDescent="0.2">
      <c r="G97" s="329"/>
      <c r="O97" s="154"/>
      <c r="P97" s="154"/>
      <c r="AB97" s="154"/>
      <c r="AC97" s="154"/>
    </row>
    <row r="98" spans="2:29" s="328" customFormat="1" ht="14.25" x14ac:dyDescent="0.2">
      <c r="G98" s="329"/>
      <c r="O98" s="154"/>
      <c r="P98" s="154"/>
      <c r="AB98" s="154"/>
      <c r="AC98" s="154"/>
    </row>
    <row r="99" spans="2:29" s="328" customFormat="1" ht="14.25" x14ac:dyDescent="0.2">
      <c r="B99" s="58"/>
      <c r="C99" s="58" t="s">
        <v>0</v>
      </c>
      <c r="G99" s="329"/>
      <c r="O99" s="154"/>
      <c r="P99" s="154"/>
      <c r="AB99" s="154"/>
      <c r="AC99" s="154"/>
    </row>
    <row r="100" spans="2:29" s="328" customFormat="1" ht="14.25" x14ac:dyDescent="0.2">
      <c r="B100" s="21">
        <v>2.5</v>
      </c>
      <c r="C100" s="20">
        <v>-0.5</v>
      </c>
      <c r="G100" s="329"/>
      <c r="O100" s="154"/>
      <c r="P100" s="154"/>
      <c r="AB100" s="154"/>
      <c r="AC100" s="154"/>
    </row>
    <row r="101" spans="2:29" s="328" customFormat="1" ht="14.25" x14ac:dyDescent="0.2">
      <c r="B101" s="21">
        <v>2.5</v>
      </c>
      <c r="C101" s="20">
        <v>0.5</v>
      </c>
      <c r="G101" s="329"/>
      <c r="O101" s="154"/>
      <c r="P101" s="154"/>
      <c r="AB101" s="154"/>
      <c r="AC101" s="154"/>
    </row>
    <row r="102" spans="2:29" s="328" customFormat="1" ht="14.25" x14ac:dyDescent="0.2">
      <c r="G102" s="329"/>
      <c r="O102" s="154"/>
      <c r="P102" s="154"/>
      <c r="AB102" s="154"/>
      <c r="AC102" s="154"/>
    </row>
    <row r="103" spans="2:29" s="328" customFormat="1" ht="14.25" x14ac:dyDescent="0.2">
      <c r="G103" s="329"/>
      <c r="O103" s="154"/>
      <c r="P103" s="154"/>
      <c r="AB103" s="154"/>
      <c r="AC103" s="154"/>
    </row>
    <row r="104" spans="2:29" s="328" customFormat="1" ht="14.25" x14ac:dyDescent="0.2">
      <c r="G104" s="329"/>
      <c r="O104" s="154"/>
      <c r="P104" s="154"/>
      <c r="AB104" s="154"/>
      <c r="AC104" s="154"/>
    </row>
    <row r="105" spans="2:29" s="328" customFormat="1" ht="14.25" x14ac:dyDescent="0.2">
      <c r="G105" s="329"/>
      <c r="O105" s="154"/>
      <c r="P105" s="154"/>
      <c r="AB105" s="154"/>
      <c r="AC105" s="154"/>
    </row>
    <row r="106" spans="2:29" s="328" customFormat="1" ht="14.25" x14ac:dyDescent="0.2">
      <c r="G106" s="329"/>
      <c r="O106" s="154"/>
      <c r="P106" s="154"/>
      <c r="AB106" s="154"/>
      <c r="AC106" s="154"/>
    </row>
    <row r="107" spans="2:29" s="328" customFormat="1" ht="14.25" x14ac:dyDescent="0.2">
      <c r="G107" s="329"/>
      <c r="O107" s="154"/>
      <c r="P107" s="154"/>
      <c r="AB107" s="154"/>
      <c r="AC107" s="154"/>
    </row>
    <row r="108" spans="2:29" s="328" customFormat="1" ht="14.25" x14ac:dyDescent="0.2">
      <c r="G108" s="329"/>
      <c r="O108" s="154"/>
      <c r="P108" s="154"/>
      <c r="AB108" s="154"/>
      <c r="AC108" s="154"/>
    </row>
    <row r="109" spans="2:29" s="328" customFormat="1" ht="14.25" x14ac:dyDescent="0.2">
      <c r="G109" s="329"/>
      <c r="O109" s="154"/>
      <c r="P109" s="154"/>
      <c r="AB109" s="154"/>
      <c r="AC109" s="154"/>
    </row>
    <row r="110" spans="2:29" s="328" customFormat="1" ht="14.25" x14ac:dyDescent="0.2">
      <c r="G110" s="329"/>
      <c r="O110" s="154"/>
      <c r="P110" s="154"/>
      <c r="AB110" s="154"/>
      <c r="AC110" s="154"/>
    </row>
    <row r="111" spans="2:29" s="328" customFormat="1" ht="14.25" x14ac:dyDescent="0.2">
      <c r="G111" s="329"/>
      <c r="O111" s="154"/>
      <c r="P111" s="154"/>
      <c r="AB111" s="154"/>
      <c r="AC111" s="154"/>
    </row>
    <row r="112" spans="2:29" s="328" customFormat="1" ht="14.25" x14ac:dyDescent="0.2">
      <c r="G112" s="329"/>
      <c r="O112" s="154"/>
      <c r="P112" s="154"/>
      <c r="AB112" s="154"/>
      <c r="AC112" s="154"/>
    </row>
    <row r="113" spans="7:29" s="328" customFormat="1" ht="14.25" x14ac:dyDescent="0.2">
      <c r="G113" s="329"/>
      <c r="O113" s="154"/>
      <c r="P113" s="154"/>
      <c r="AB113" s="154"/>
      <c r="AC113" s="154"/>
    </row>
    <row r="114" spans="7:29" s="328" customFormat="1" ht="14.25" x14ac:dyDescent="0.2">
      <c r="G114" s="329"/>
      <c r="O114" s="154"/>
      <c r="P114" s="154"/>
      <c r="AB114" s="154"/>
      <c r="AC114" s="154"/>
    </row>
    <row r="115" spans="7:29" s="328" customFormat="1" ht="14.25" x14ac:dyDescent="0.2">
      <c r="G115" s="329"/>
      <c r="O115" s="154"/>
      <c r="P115" s="154"/>
      <c r="AB115" s="154"/>
      <c r="AC115" s="154"/>
    </row>
    <row r="116" spans="7:29" s="328" customFormat="1" ht="14.25" x14ac:dyDescent="0.2">
      <c r="G116" s="329"/>
      <c r="O116" s="154"/>
      <c r="P116" s="154"/>
      <c r="AB116" s="154"/>
      <c r="AC116" s="154"/>
    </row>
    <row r="117" spans="7:29" s="328" customFormat="1" ht="14.25" x14ac:dyDescent="0.2">
      <c r="G117" s="329"/>
      <c r="O117" s="154"/>
      <c r="P117" s="154"/>
      <c r="AB117" s="154"/>
      <c r="AC117" s="154"/>
    </row>
    <row r="118" spans="7:29" s="328" customFormat="1" ht="14.25" x14ac:dyDescent="0.2">
      <c r="G118" s="329"/>
      <c r="O118" s="154"/>
      <c r="P118" s="154"/>
      <c r="AB118" s="154"/>
      <c r="AC118" s="154"/>
    </row>
    <row r="119" spans="7:29" s="328" customFormat="1" ht="14.25" x14ac:dyDescent="0.2">
      <c r="G119" s="329"/>
      <c r="O119" s="154"/>
      <c r="P119" s="154"/>
      <c r="AB119" s="154"/>
      <c r="AC119" s="154"/>
    </row>
    <row r="120" spans="7:29" s="328" customFormat="1" ht="14.25" x14ac:dyDescent="0.2">
      <c r="O120" s="154"/>
      <c r="P120" s="154"/>
      <c r="AB120" s="154"/>
      <c r="AC120" s="154"/>
    </row>
    <row r="121" spans="7:29" s="328" customFormat="1" ht="14.25" x14ac:dyDescent="0.2">
      <c r="O121" s="154"/>
      <c r="P121" s="154"/>
      <c r="AB121" s="154"/>
      <c r="AC121" s="154"/>
    </row>
    <row r="122" spans="7:29" s="328" customFormat="1" ht="14.25" x14ac:dyDescent="0.2">
      <c r="O122" s="154"/>
      <c r="P122" s="154"/>
      <c r="AB122" s="154"/>
      <c r="AC122" s="154"/>
    </row>
  </sheetData>
  <mergeCells count="2">
    <mergeCell ref="D24:H24"/>
    <mergeCell ref="J24:M24"/>
  </mergeCells>
  <conditionalFormatting sqref="D36:E95 I36:J95">
    <cfRule type="expression" dxfId="16" priority="12" stopIfTrue="1">
      <formula>ISNA(D36)</formula>
    </cfRule>
  </conditionalFormatting>
  <hyperlinks>
    <hyperlink ref="A3" location="Contents!A1" display="Return to Contents" xr:uid="{00000000-0004-0000-0D00-000000000000}"/>
  </hyperlinks>
  <pageMargins left="0.7" right="0.7" top="0.75" bottom="0.75" header="0.3" footer="0.3"/>
  <pageSetup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6"/>
  <dimension ref="A2:AB134"/>
  <sheetViews>
    <sheetView workbookViewId="0"/>
  </sheetViews>
  <sheetFormatPr defaultColWidth="9.42578125" defaultRowHeight="15" x14ac:dyDescent="0.25"/>
  <cols>
    <col min="1" max="1" width="9.42578125" style="107"/>
    <col min="2" max="2" width="14.5703125" style="107" customWidth="1"/>
    <col min="3" max="13" width="9.42578125" style="107"/>
    <col min="14" max="15" width="9.42578125" style="108"/>
    <col min="16" max="16" width="9.42578125" style="107"/>
    <col min="17" max="17" width="37.42578125" style="107" bestFit="1" customWidth="1"/>
    <col min="18" max="26" width="9.42578125" style="107"/>
    <col min="27" max="28" width="9.42578125" style="108"/>
    <col min="29" max="16384" width="9.42578125" style="107"/>
  </cols>
  <sheetData>
    <row r="2" spans="1:18" ht="15.75" x14ac:dyDescent="0.25">
      <c r="A2" s="31" t="s">
        <v>644</v>
      </c>
    </row>
    <row r="3" spans="1:18" x14ac:dyDescent="0.25">
      <c r="A3" s="16" t="s">
        <v>16</v>
      </c>
      <c r="Q3" s="112"/>
    </row>
    <row r="4" spans="1:18" x14ac:dyDescent="0.25">
      <c r="A4" s="116"/>
      <c r="B4" s="116"/>
      <c r="C4" s="116"/>
      <c r="D4" s="116"/>
      <c r="E4" s="116"/>
      <c r="F4" s="116"/>
      <c r="G4" s="116"/>
      <c r="H4" s="116"/>
      <c r="I4" s="116"/>
      <c r="J4" s="116"/>
      <c r="Q4" s="112"/>
    </row>
    <row r="5" spans="1:18" x14ac:dyDescent="0.25">
      <c r="A5" s="116"/>
      <c r="B5" s="116"/>
      <c r="C5" s="116"/>
      <c r="D5" s="116"/>
      <c r="E5" s="116"/>
      <c r="F5" s="116"/>
      <c r="G5" s="116"/>
      <c r="H5" s="116"/>
      <c r="I5" s="116"/>
      <c r="J5" s="116"/>
      <c r="Q5" s="142" t="s">
        <v>343</v>
      </c>
      <c r="R5" s="143"/>
    </row>
    <row r="6" spans="1:18" x14ac:dyDescent="0.25">
      <c r="A6" s="116"/>
      <c r="B6" s="116"/>
      <c r="C6" s="116"/>
      <c r="D6" s="116"/>
      <c r="E6" s="116"/>
      <c r="F6" s="116"/>
      <c r="G6" s="116"/>
      <c r="H6" s="116"/>
      <c r="I6" s="116"/>
      <c r="J6" s="116"/>
      <c r="Q6" s="231" t="s">
        <v>217</v>
      </c>
      <c r="R6" s="186" t="s">
        <v>224</v>
      </c>
    </row>
    <row r="7" spans="1:18" x14ac:dyDescent="0.25">
      <c r="A7" s="116"/>
      <c r="B7" s="116"/>
      <c r="C7" s="116"/>
      <c r="D7" s="116"/>
      <c r="E7" s="116"/>
      <c r="F7" s="116"/>
      <c r="G7" s="116"/>
      <c r="H7" s="116"/>
      <c r="I7" s="116"/>
      <c r="J7" s="116"/>
      <c r="Q7" s="231" t="s">
        <v>219</v>
      </c>
      <c r="R7" s="186" t="s">
        <v>225</v>
      </c>
    </row>
    <row r="8" spans="1:18" x14ac:dyDescent="0.25">
      <c r="A8" s="116"/>
      <c r="B8" s="116"/>
      <c r="C8" s="116"/>
      <c r="D8" s="116"/>
      <c r="E8" s="116"/>
      <c r="F8" s="116"/>
      <c r="G8" s="116"/>
      <c r="H8" s="116"/>
      <c r="I8" s="116"/>
      <c r="J8" s="116"/>
      <c r="Q8" s="231" t="s">
        <v>585</v>
      </c>
      <c r="R8" s="186" t="s">
        <v>586</v>
      </c>
    </row>
    <row r="9" spans="1:18" x14ac:dyDescent="0.25">
      <c r="A9" s="116"/>
      <c r="B9" s="116"/>
      <c r="C9" s="116"/>
      <c r="D9" s="116"/>
      <c r="E9" s="116"/>
      <c r="F9" s="116"/>
      <c r="G9" s="116"/>
      <c r="H9" s="116"/>
      <c r="I9" s="116"/>
      <c r="J9" s="116"/>
      <c r="Q9" s="231" t="s">
        <v>587</v>
      </c>
      <c r="R9" s="186" t="s">
        <v>588</v>
      </c>
    </row>
    <row r="10" spans="1:18" x14ac:dyDescent="0.25">
      <c r="A10" s="116"/>
      <c r="B10" s="116"/>
      <c r="C10" s="116"/>
      <c r="D10" s="116"/>
      <c r="E10" s="116"/>
      <c r="F10" s="116"/>
      <c r="G10" s="116"/>
      <c r="H10" s="116"/>
      <c r="I10" s="116"/>
      <c r="J10" s="116"/>
      <c r="Q10" s="231" t="s">
        <v>589</v>
      </c>
      <c r="R10" s="186" t="s">
        <v>594</v>
      </c>
    </row>
    <row r="11" spans="1:18" x14ac:dyDescent="0.25">
      <c r="A11" s="116"/>
      <c r="B11" s="116"/>
      <c r="C11" s="116"/>
      <c r="D11" s="116"/>
      <c r="E11" s="116"/>
      <c r="F11" s="116"/>
      <c r="G11" s="116"/>
      <c r="H11" s="116"/>
      <c r="I11" s="116"/>
      <c r="J11" s="116"/>
      <c r="Q11" s="231" t="s">
        <v>218</v>
      </c>
      <c r="R11" s="186" t="s">
        <v>226</v>
      </c>
    </row>
    <row r="12" spans="1:18" x14ac:dyDescent="0.25">
      <c r="A12" s="116"/>
      <c r="B12" s="116"/>
      <c r="C12" s="116"/>
      <c r="D12" s="116"/>
      <c r="E12" s="116"/>
      <c r="F12" s="116"/>
      <c r="G12" s="116"/>
      <c r="H12" s="116"/>
      <c r="I12" s="116"/>
      <c r="J12" s="116"/>
      <c r="Q12" s="231" t="s">
        <v>220</v>
      </c>
      <c r="R12" s="186" t="s">
        <v>227</v>
      </c>
    </row>
    <row r="13" spans="1:18" x14ac:dyDescent="0.25">
      <c r="A13" s="116"/>
      <c r="B13" s="116"/>
      <c r="C13" s="116"/>
      <c r="D13" s="116"/>
      <c r="E13" s="116"/>
      <c r="F13" s="116"/>
      <c r="G13" s="116"/>
      <c r="H13" s="116"/>
      <c r="I13" s="116"/>
      <c r="J13" s="116"/>
      <c r="Q13" s="231" t="s">
        <v>590</v>
      </c>
      <c r="R13" s="186" t="s">
        <v>592</v>
      </c>
    </row>
    <row r="14" spans="1:18" x14ac:dyDescent="0.25">
      <c r="A14" s="116"/>
      <c r="B14" s="116"/>
      <c r="C14" s="116"/>
      <c r="D14" s="116"/>
      <c r="E14" s="116"/>
      <c r="F14" s="116"/>
      <c r="G14" s="116"/>
      <c r="H14" s="116"/>
      <c r="I14" s="116"/>
      <c r="J14" s="116"/>
      <c r="Q14" s="231" t="s">
        <v>591</v>
      </c>
      <c r="R14" s="186" t="s">
        <v>593</v>
      </c>
    </row>
    <row r="15" spans="1:18" x14ac:dyDescent="0.25">
      <c r="A15" s="116"/>
      <c r="B15" s="116"/>
      <c r="C15" s="116"/>
      <c r="D15" s="116"/>
      <c r="E15" s="116"/>
      <c r="F15" s="116"/>
      <c r="G15" s="116"/>
      <c r="H15" s="116"/>
      <c r="I15" s="116"/>
      <c r="J15" s="116"/>
      <c r="Q15" s="233" t="s">
        <v>421</v>
      </c>
      <c r="R15" s="363" t="s">
        <v>596</v>
      </c>
    </row>
    <row r="16" spans="1:18" x14ac:dyDescent="0.25">
      <c r="A16" s="116"/>
      <c r="B16" s="116"/>
      <c r="C16" s="116"/>
      <c r="D16" s="116"/>
      <c r="E16" s="116"/>
      <c r="F16" s="116"/>
      <c r="G16" s="116"/>
      <c r="H16" s="116"/>
      <c r="I16" s="116"/>
      <c r="J16" s="116"/>
    </row>
    <row r="17" spans="1:12" x14ac:dyDescent="0.25">
      <c r="A17" s="116"/>
      <c r="B17" s="116"/>
      <c r="C17" s="116"/>
      <c r="D17" s="116"/>
      <c r="E17" s="116"/>
      <c r="F17" s="116"/>
      <c r="G17" s="116"/>
      <c r="H17" s="116"/>
      <c r="I17" s="116"/>
      <c r="J17" s="116"/>
    </row>
    <row r="18" spans="1:12" x14ac:dyDescent="0.25">
      <c r="A18" s="116"/>
      <c r="B18" s="116"/>
      <c r="C18" s="116"/>
      <c r="D18" s="116"/>
      <c r="E18" s="116"/>
      <c r="F18" s="116"/>
      <c r="G18" s="116"/>
      <c r="H18" s="116"/>
      <c r="I18" s="116"/>
      <c r="J18" s="116"/>
    </row>
    <row r="19" spans="1:12" x14ac:dyDescent="0.25">
      <c r="A19" s="116"/>
      <c r="B19" s="116"/>
      <c r="C19" s="116"/>
      <c r="D19" s="116"/>
      <c r="E19" s="116"/>
      <c r="F19" s="116"/>
      <c r="G19" s="116"/>
      <c r="H19" s="147"/>
      <c r="I19" s="116"/>
      <c r="J19" s="116"/>
    </row>
    <row r="20" spans="1:12" x14ac:dyDescent="0.25">
      <c r="A20" s="116"/>
      <c r="B20" s="116"/>
      <c r="C20" s="116"/>
      <c r="D20" s="116"/>
      <c r="E20" s="116"/>
      <c r="F20" s="116"/>
      <c r="G20" s="116"/>
      <c r="H20" s="116"/>
      <c r="I20" s="116"/>
      <c r="J20" s="116"/>
    </row>
    <row r="21" spans="1:12" x14ac:dyDescent="0.25">
      <c r="A21" s="116"/>
      <c r="B21" s="116"/>
      <c r="C21" s="116"/>
      <c r="D21" s="116"/>
      <c r="E21" s="116"/>
      <c r="F21" s="116"/>
      <c r="G21" s="116"/>
      <c r="H21" s="116"/>
      <c r="I21" s="116"/>
      <c r="J21" s="116"/>
    </row>
    <row r="22" spans="1:12" x14ac:dyDescent="0.25">
      <c r="C22" s="66">
        <v>1.1357143999999999</v>
      </c>
      <c r="D22" s="66">
        <v>1.2027943123</v>
      </c>
      <c r="E22" s="66">
        <v>1.3006728465999999</v>
      </c>
      <c r="F22" s="66">
        <v>1.3481204346</v>
      </c>
      <c r="G22" s="66">
        <v>1.4429594054999999</v>
      </c>
    </row>
    <row r="24" spans="1:12" x14ac:dyDescent="0.25">
      <c r="A24"/>
      <c r="B24"/>
      <c r="C24" s="478" t="s">
        <v>61</v>
      </c>
      <c r="D24" s="478"/>
      <c r="E24" s="478"/>
      <c r="F24" s="478"/>
      <c r="G24" s="478"/>
      <c r="H24" s="23"/>
      <c r="I24" s="478" t="s">
        <v>91</v>
      </c>
      <c r="J24" s="478"/>
      <c r="K24" s="478"/>
      <c r="L24" s="478"/>
    </row>
    <row r="25" spans="1:12" x14ac:dyDescent="0.25">
      <c r="A25" s="108"/>
      <c r="B25" s="8"/>
      <c r="C25" s="65">
        <v>2021</v>
      </c>
      <c r="D25" s="65">
        <v>2022</v>
      </c>
      <c r="E25" s="65">
        <v>2023</v>
      </c>
      <c r="F25" s="65">
        <v>2024</v>
      </c>
      <c r="G25" s="65">
        <v>2025</v>
      </c>
      <c r="H25" s="25"/>
      <c r="I25" s="65">
        <v>2022</v>
      </c>
      <c r="J25" s="65">
        <v>2023</v>
      </c>
      <c r="K25" s="65">
        <v>2024</v>
      </c>
      <c r="L25" s="65">
        <v>2025</v>
      </c>
    </row>
    <row r="26" spans="1:12" x14ac:dyDescent="0.25">
      <c r="A26" s="108"/>
      <c r="B26" s="21" t="s">
        <v>217</v>
      </c>
      <c r="C26" s="66">
        <v>11.267728542</v>
      </c>
      <c r="D26" s="66">
        <v>11.910622301</v>
      </c>
      <c r="E26" s="66">
        <v>12.927216941999999</v>
      </c>
      <c r="F26" s="66">
        <v>13.203416068999999</v>
      </c>
      <c r="G26" s="66">
        <v>13.726144356000001</v>
      </c>
      <c r="H26" s="9"/>
      <c r="I26" s="5">
        <f t="shared" ref="I26:L27" si="0">D26-C26</f>
        <v>0.64289375899999968</v>
      </c>
      <c r="J26" s="5">
        <f t="shared" si="0"/>
        <v>1.0165946409999993</v>
      </c>
      <c r="K26" s="5">
        <f t="shared" si="0"/>
        <v>0.27619912699999993</v>
      </c>
      <c r="L26" s="5">
        <f t="shared" si="0"/>
        <v>0.5227282870000014</v>
      </c>
    </row>
    <row r="27" spans="1:12" x14ac:dyDescent="0.25">
      <c r="A27" s="108"/>
      <c r="B27" s="21" t="s">
        <v>219</v>
      </c>
      <c r="C27" s="124">
        <v>5.4248904493000003</v>
      </c>
      <c r="D27" s="66">
        <v>5.9330603287999999</v>
      </c>
      <c r="E27" s="66">
        <v>6.4309123233000003</v>
      </c>
      <c r="F27" s="66">
        <v>6.5403496976</v>
      </c>
      <c r="G27" s="66">
        <v>6.7523016027000002</v>
      </c>
      <c r="H27" s="9"/>
      <c r="I27" s="5">
        <f t="shared" si="0"/>
        <v>0.50816987949999959</v>
      </c>
      <c r="J27" s="5">
        <f t="shared" si="0"/>
        <v>0.49785199450000039</v>
      </c>
      <c r="K27" s="5">
        <f t="shared" si="0"/>
        <v>0.10943737429999967</v>
      </c>
      <c r="L27" s="5">
        <f t="shared" si="0"/>
        <v>0.21195190510000028</v>
      </c>
    </row>
    <row r="28" spans="1:12" x14ac:dyDescent="0.25">
      <c r="A28" s="108"/>
      <c r="B28" s="119" t="s">
        <v>243</v>
      </c>
      <c r="C28" s="118">
        <f>C34-C26-C27-C29</f>
        <v>1.1499792110702003</v>
      </c>
      <c r="D28" s="118">
        <f>D34-D26-D27-D29</f>
        <v>1.2381651046399997</v>
      </c>
      <c r="E28" s="118">
        <f>E34-E26-E27-E29</f>
        <v>1.2294687509670019</v>
      </c>
      <c r="F28" s="118">
        <f>F34-F26-F27-F29</f>
        <v>1.210690371180001</v>
      </c>
      <c r="G28" s="118">
        <f>G34-G26-G27-G29</f>
        <v>1.217044883115999</v>
      </c>
      <c r="H28" s="118"/>
      <c r="I28" s="5">
        <f>D28-C28</f>
        <v>8.8185893569799445E-2</v>
      </c>
      <c r="J28" s="5">
        <f>E28-D28</f>
        <v>-8.6963536729978141E-3</v>
      </c>
      <c r="K28" s="5">
        <f>F28-E28</f>
        <v>-1.8778379787000921E-2</v>
      </c>
      <c r="L28" s="5">
        <f>G28-F28</f>
        <v>6.3545119359980085E-3</v>
      </c>
    </row>
    <row r="29" spans="1:12" x14ac:dyDescent="0.25">
      <c r="A29" s="108"/>
      <c r="B29" s="119" t="s">
        <v>595</v>
      </c>
      <c r="C29" s="118">
        <f>SUM(C30:C33)</f>
        <v>1.1523851396298002</v>
      </c>
      <c r="D29" s="118">
        <f>SUM(D30:D33)</f>
        <v>1.2188595315600002</v>
      </c>
      <c r="E29" s="118">
        <f>SUM(E30:E33)</f>
        <v>1.3177379807330001</v>
      </c>
      <c r="F29" s="118">
        <f>SUM(F30:F33)</f>
        <v>1.36745615322</v>
      </c>
      <c r="G29" s="118">
        <f>SUM(G30:G33)</f>
        <v>1.4635733651840002</v>
      </c>
      <c r="H29" s="118"/>
      <c r="I29" s="5">
        <f t="shared" ref="I29:I34" si="1">D29-C29</f>
        <v>6.6474391930199994E-2</v>
      </c>
      <c r="J29" s="5">
        <f t="shared" ref="J29:J34" si="2">E29-D29</f>
        <v>9.8878449172999927E-2</v>
      </c>
      <c r="K29" s="5">
        <f t="shared" ref="K29:K34" si="3">F29-E29</f>
        <v>4.9718172486999945E-2</v>
      </c>
      <c r="L29" s="5">
        <f t="shared" ref="L29:L34" si="4">G29-F29</f>
        <v>9.6117211964000138E-2</v>
      </c>
    </row>
    <row r="30" spans="1:12" x14ac:dyDescent="0.25">
      <c r="A30" s="108"/>
      <c r="B30" s="23" t="s">
        <v>597</v>
      </c>
      <c r="C30" s="438">
        <v>0.97949968219000005</v>
      </c>
      <c r="D30" s="438">
        <v>1.0020024959</v>
      </c>
      <c r="E30" s="438">
        <v>1.0188898767000001</v>
      </c>
      <c r="F30" s="438">
        <v>1.0276019302999999</v>
      </c>
      <c r="G30" s="438">
        <v>1.0306959671</v>
      </c>
      <c r="H30" s="9"/>
      <c r="I30" s="440">
        <f t="shared" si="1"/>
        <v>2.2502813709999958E-2</v>
      </c>
      <c r="J30" s="440">
        <f t="shared" si="2"/>
        <v>1.6887380800000074E-2</v>
      </c>
      <c r="K30" s="440">
        <f t="shared" si="3"/>
        <v>8.712053599999825E-3</v>
      </c>
      <c r="L30" s="440">
        <f t="shared" si="4"/>
        <v>3.0940368000000884E-3</v>
      </c>
    </row>
    <row r="31" spans="1:12" x14ac:dyDescent="0.25">
      <c r="A31" s="108"/>
      <c r="B31" s="23" t="s">
        <v>598</v>
      </c>
      <c r="C31" s="438">
        <v>5.6172271237999997E-2</v>
      </c>
      <c r="D31" s="438">
        <v>9.7785712344999998E-2</v>
      </c>
      <c r="E31" s="438">
        <v>0.16916121368000001</v>
      </c>
      <c r="F31" s="438">
        <v>0.21237688527000001</v>
      </c>
      <c r="G31" s="438">
        <v>0.28517335370000002</v>
      </c>
      <c r="H31" s="9"/>
      <c r="I31" s="440">
        <f t="shared" si="1"/>
        <v>4.1613441107E-2</v>
      </c>
      <c r="J31" s="440">
        <f t="shared" si="2"/>
        <v>7.1375501335000008E-2</v>
      </c>
      <c r="K31" s="440">
        <f t="shared" si="3"/>
        <v>4.3215671590000004E-2</v>
      </c>
      <c r="L31" s="440">
        <f t="shared" si="4"/>
        <v>7.2796468430000011E-2</v>
      </c>
    </row>
    <row r="32" spans="1:12" x14ac:dyDescent="0.25">
      <c r="A32" s="108"/>
      <c r="B32" s="23" t="s">
        <v>599</v>
      </c>
      <c r="C32" s="438">
        <v>5.2438027918000002E-3</v>
      </c>
      <c r="D32" s="438">
        <v>1.3263854804999999E-2</v>
      </c>
      <c r="E32" s="438">
        <v>1.8871953353000001E-2</v>
      </c>
      <c r="F32" s="438">
        <v>2.8081357612000001E-2</v>
      </c>
      <c r="G32" s="438">
        <v>5.7340344109999997E-2</v>
      </c>
      <c r="H32" s="9"/>
      <c r="I32" s="440">
        <f t="shared" si="1"/>
        <v>8.0200520131999999E-3</v>
      </c>
      <c r="J32" s="440">
        <f t="shared" si="2"/>
        <v>5.6080985480000019E-3</v>
      </c>
      <c r="K32" s="440">
        <f t="shared" si="3"/>
        <v>9.2094042589999994E-3</v>
      </c>
      <c r="L32" s="440">
        <f t="shared" si="4"/>
        <v>2.9258986497999996E-2</v>
      </c>
    </row>
    <row r="33" spans="1:12" x14ac:dyDescent="0.25">
      <c r="A33" s="108"/>
      <c r="B33" s="25" t="s">
        <v>600</v>
      </c>
      <c r="C33" s="439">
        <v>0.11146938341</v>
      </c>
      <c r="D33" s="439">
        <v>0.10580746851</v>
      </c>
      <c r="E33" s="439">
        <v>0.110814937</v>
      </c>
      <c r="F33" s="439">
        <v>9.9395980038000001E-2</v>
      </c>
      <c r="G33" s="439">
        <v>9.0363700273999994E-2</v>
      </c>
      <c r="H33" s="55"/>
      <c r="I33" s="441">
        <f t="shared" si="1"/>
        <v>-5.6619148999999952E-3</v>
      </c>
      <c r="J33" s="441">
        <f t="shared" si="2"/>
        <v>5.0074684899999999E-3</v>
      </c>
      <c r="K33" s="441">
        <f t="shared" si="3"/>
        <v>-1.1418956962000001E-2</v>
      </c>
      <c r="L33" s="441">
        <f t="shared" si="4"/>
        <v>-9.0322797640000063E-3</v>
      </c>
    </row>
    <row r="34" spans="1:12" x14ac:dyDescent="0.25">
      <c r="A34"/>
      <c r="B34" s="2" t="s">
        <v>216</v>
      </c>
      <c r="C34" s="66">
        <v>18.994983342000001</v>
      </c>
      <c r="D34" s="66">
        <v>20.300707266</v>
      </c>
      <c r="E34" s="66">
        <v>21.905335997000002</v>
      </c>
      <c r="F34" s="66">
        <v>22.321912291</v>
      </c>
      <c r="G34" s="66">
        <v>23.159064207</v>
      </c>
      <c r="H34"/>
      <c r="I34" s="5">
        <f t="shared" si="1"/>
        <v>1.3057239239999987</v>
      </c>
      <c r="J34" s="5">
        <f t="shared" si="2"/>
        <v>1.6046287310000018</v>
      </c>
      <c r="K34" s="5">
        <f t="shared" si="3"/>
        <v>0.41657629399999863</v>
      </c>
      <c r="L34" s="5">
        <f t="shared" si="4"/>
        <v>0.83715191599999983</v>
      </c>
    </row>
    <row r="35" spans="1:12" x14ac:dyDescent="0.25">
      <c r="B35" s="278" t="s">
        <v>674</v>
      </c>
      <c r="C35"/>
      <c r="D35" s="2"/>
      <c r="E35"/>
      <c r="F35"/>
      <c r="G35"/>
      <c r="H35"/>
      <c r="I35" s="2" t="s">
        <v>7</v>
      </c>
      <c r="J35" s="19">
        <f>E26/D26-1</f>
        <v>8.5351933367465493E-2</v>
      </c>
      <c r="K35" s="19">
        <f>F26/E26-1</f>
        <v>2.1365706805974716E-2</v>
      </c>
      <c r="L35" s="19">
        <f>G26/F26-1</f>
        <v>3.9590382085080478E-2</v>
      </c>
    </row>
    <row r="36" spans="1:12" x14ac:dyDescent="0.25">
      <c r="D36" s="118"/>
      <c r="E36" s="118"/>
      <c r="F36" s="118"/>
      <c r="G36" s="118"/>
    </row>
    <row r="38" spans="1:12" x14ac:dyDescent="0.25">
      <c r="A38" s="119"/>
      <c r="B38" s="119"/>
      <c r="C38" s="119" t="s">
        <v>246</v>
      </c>
      <c r="D38" s="119" t="s">
        <v>223</v>
      </c>
      <c r="E38" s="344" t="s">
        <v>222</v>
      </c>
      <c r="F38" s="344" t="s">
        <v>457</v>
      </c>
    </row>
    <row r="39" spans="1:12" x14ac:dyDescent="0.25">
      <c r="A39" s="119">
        <f t="shared" ref="A39:A86" si="5">YEAR(B39)</f>
        <v>2022</v>
      </c>
      <c r="B39" s="331">
        <v>44562</v>
      </c>
      <c r="C39" s="332">
        <v>19.407461516000001</v>
      </c>
      <c r="D39" s="115" t="e">
        <v>#N/A</v>
      </c>
      <c r="E39" s="333"/>
      <c r="F39" s="333">
        <v>19.407461516000001</v>
      </c>
      <c r="G39" s="113"/>
    </row>
    <row r="40" spans="1:12" x14ac:dyDescent="0.25">
      <c r="A40" s="119">
        <f t="shared" si="5"/>
        <v>2022</v>
      </c>
      <c r="B40" s="331">
        <v>44593</v>
      </c>
      <c r="C40" s="332">
        <v>19.088716536</v>
      </c>
      <c r="D40" s="115" t="e">
        <v>#N/A</v>
      </c>
      <c r="E40" s="333">
        <f t="shared" ref="E40:E49" si="6">AVERAGEIF($A$39:$A$100,A40,$F$39:$F$100)</f>
        <v>20.294357849916665</v>
      </c>
      <c r="F40" s="333">
        <v>19.088716536</v>
      </c>
      <c r="G40" s="113"/>
    </row>
    <row r="41" spans="1:12" x14ac:dyDescent="0.25">
      <c r="A41" s="119">
        <f t="shared" si="5"/>
        <v>2022</v>
      </c>
      <c r="B41" s="331">
        <v>44621</v>
      </c>
      <c r="C41" s="332">
        <v>20.17411371</v>
      </c>
      <c r="D41" s="115" t="e">
        <v>#N/A</v>
      </c>
      <c r="E41" s="333">
        <f t="shared" si="6"/>
        <v>20.294357849916665</v>
      </c>
      <c r="F41" s="333">
        <v>20.17411371</v>
      </c>
      <c r="G41" s="113"/>
      <c r="H41" s="114"/>
    </row>
    <row r="42" spans="1:12" x14ac:dyDescent="0.25">
      <c r="A42" s="119">
        <f t="shared" si="5"/>
        <v>2022</v>
      </c>
      <c r="B42" s="331">
        <v>44652</v>
      </c>
      <c r="C42" s="332">
        <v>20.120732767</v>
      </c>
      <c r="D42" s="115" t="e">
        <v>#N/A</v>
      </c>
      <c r="E42" s="333">
        <f t="shared" si="6"/>
        <v>20.294357849916665</v>
      </c>
      <c r="F42" s="333">
        <v>20.120732767</v>
      </c>
      <c r="G42" s="113"/>
    </row>
    <row r="43" spans="1:12" x14ac:dyDescent="0.25">
      <c r="A43" s="119">
        <f t="shared" si="5"/>
        <v>2022</v>
      </c>
      <c r="B43" s="331">
        <v>44682</v>
      </c>
      <c r="C43" s="332">
        <v>20.212318934999999</v>
      </c>
      <c r="D43" s="115" t="e">
        <v>#N/A</v>
      </c>
      <c r="E43" s="333">
        <f t="shared" si="6"/>
        <v>20.294357849916665</v>
      </c>
      <c r="F43" s="333">
        <v>20.212318934999999</v>
      </c>
      <c r="G43" s="113"/>
    </row>
    <row r="44" spans="1:12" x14ac:dyDescent="0.25">
      <c r="A44" s="119">
        <f t="shared" si="5"/>
        <v>2022</v>
      </c>
      <c r="B44" s="331">
        <v>44713</v>
      </c>
      <c r="C44" s="332">
        <v>20.400754500000001</v>
      </c>
      <c r="D44" s="115" t="e">
        <v>#N/A</v>
      </c>
      <c r="E44" s="333">
        <f t="shared" si="6"/>
        <v>20.294357849916665</v>
      </c>
      <c r="F44" s="333">
        <v>20.400754500000001</v>
      </c>
      <c r="G44" s="113"/>
    </row>
    <row r="45" spans="1:12" x14ac:dyDescent="0.25">
      <c r="A45" s="119">
        <f t="shared" si="5"/>
        <v>2022</v>
      </c>
      <c r="B45" s="331">
        <v>44743</v>
      </c>
      <c r="C45" s="332">
        <v>20.574964161</v>
      </c>
      <c r="D45" s="115" t="e">
        <v>#N/A</v>
      </c>
      <c r="E45" s="333">
        <f t="shared" si="6"/>
        <v>20.294357849916665</v>
      </c>
      <c r="F45" s="333">
        <v>20.574964161</v>
      </c>
      <c r="G45" s="113"/>
    </row>
    <row r="46" spans="1:12" x14ac:dyDescent="0.25">
      <c r="A46" s="119">
        <f t="shared" si="5"/>
        <v>2022</v>
      </c>
      <c r="B46" s="331">
        <v>44774</v>
      </c>
      <c r="C46" s="332">
        <v>20.467065129000002</v>
      </c>
      <c r="D46" s="115" t="e">
        <v>#N/A</v>
      </c>
      <c r="E46" s="333">
        <f t="shared" si="6"/>
        <v>20.294357849916665</v>
      </c>
      <c r="F46" s="333">
        <v>20.467065129000002</v>
      </c>
      <c r="G46" s="113"/>
    </row>
    <row r="47" spans="1:12" x14ac:dyDescent="0.25">
      <c r="A47" s="119">
        <f t="shared" si="5"/>
        <v>2022</v>
      </c>
      <c r="B47" s="331">
        <v>44805</v>
      </c>
      <c r="C47" s="332">
        <v>20.909411767000002</v>
      </c>
      <c r="D47" s="115" t="e">
        <v>#N/A</v>
      </c>
      <c r="E47" s="333">
        <f t="shared" si="6"/>
        <v>20.294357849916665</v>
      </c>
      <c r="F47" s="333">
        <v>20.909411767000002</v>
      </c>
      <c r="G47" s="113"/>
    </row>
    <row r="48" spans="1:12" x14ac:dyDescent="0.25">
      <c r="A48" s="119">
        <f t="shared" si="5"/>
        <v>2022</v>
      </c>
      <c r="B48" s="331">
        <v>44835</v>
      </c>
      <c r="C48" s="332">
        <v>21.002039289999999</v>
      </c>
      <c r="D48" s="115" t="e">
        <v>#N/A</v>
      </c>
      <c r="E48" s="333">
        <f t="shared" si="6"/>
        <v>20.294357849916665</v>
      </c>
      <c r="F48" s="333">
        <v>21.002039289999999</v>
      </c>
      <c r="G48" s="113"/>
    </row>
    <row r="49" spans="1:8" x14ac:dyDescent="0.25">
      <c r="A49" s="119">
        <f t="shared" si="5"/>
        <v>2022</v>
      </c>
      <c r="B49" s="331">
        <v>44866</v>
      </c>
      <c r="C49" s="332">
        <v>21.045919532999999</v>
      </c>
      <c r="D49" s="115" t="e">
        <v>#N/A</v>
      </c>
      <c r="E49" s="333">
        <f t="shared" si="6"/>
        <v>20.294357849916665</v>
      </c>
      <c r="F49" s="333">
        <v>21.045919532999999</v>
      </c>
      <c r="G49" s="113"/>
    </row>
    <row r="50" spans="1:8" x14ac:dyDescent="0.25">
      <c r="A50" s="119">
        <f t="shared" si="5"/>
        <v>2022</v>
      </c>
      <c r="B50" s="331">
        <v>44896</v>
      </c>
      <c r="C50" s="332">
        <v>20.128796354999999</v>
      </c>
      <c r="D50" s="115" t="e">
        <v>#N/A</v>
      </c>
      <c r="E50" s="333"/>
      <c r="F50" s="333">
        <v>20.128796354999999</v>
      </c>
      <c r="G50" s="113"/>
    </row>
    <row r="51" spans="1:8" x14ac:dyDescent="0.25">
      <c r="A51" s="119">
        <f t="shared" si="5"/>
        <v>2023</v>
      </c>
      <c r="B51" s="331">
        <v>44927</v>
      </c>
      <c r="C51" s="332">
        <v>20.899376064999998</v>
      </c>
      <c r="D51" s="115" t="e">
        <v>#N/A</v>
      </c>
      <c r="E51" s="333"/>
      <c r="F51" s="333">
        <v>20.899376064999998</v>
      </c>
      <c r="G51" s="113"/>
    </row>
    <row r="52" spans="1:8" x14ac:dyDescent="0.25">
      <c r="A52" s="119">
        <f t="shared" si="5"/>
        <v>2023</v>
      </c>
      <c r="B52" s="331">
        <v>44958</v>
      </c>
      <c r="C52" s="332">
        <v>20.885727357</v>
      </c>
      <c r="D52" s="115" t="e">
        <v>#N/A</v>
      </c>
      <c r="E52" s="333">
        <f>AVERAGEIF($A$39:$A$100,A52,$F$39:$F$100)</f>
        <v>21.900463849916665</v>
      </c>
      <c r="F52" s="333">
        <v>20.885727357</v>
      </c>
      <c r="G52" s="113"/>
    </row>
    <row r="53" spans="1:8" x14ac:dyDescent="0.25">
      <c r="A53" s="119">
        <f t="shared" si="5"/>
        <v>2023</v>
      </c>
      <c r="B53" s="331">
        <v>44986</v>
      </c>
      <c r="C53" s="332">
        <v>21.347709870999999</v>
      </c>
      <c r="D53" s="115" t="e">
        <v>#N/A</v>
      </c>
      <c r="E53" s="333">
        <f t="shared" ref="E53:E61" si="7">AVERAGEIF($A$39:$A$100,A53,$F$39:$F$100)</f>
        <v>21.900463849916665</v>
      </c>
      <c r="F53" s="333">
        <v>21.347709870999999</v>
      </c>
      <c r="G53" s="113"/>
      <c r="H53" s="114"/>
    </row>
    <row r="54" spans="1:8" x14ac:dyDescent="0.25">
      <c r="A54" s="119">
        <f t="shared" si="5"/>
        <v>2023</v>
      </c>
      <c r="B54" s="331">
        <v>45017</v>
      </c>
      <c r="C54" s="332">
        <v>21.480357933000001</v>
      </c>
      <c r="D54" s="115" t="e">
        <v>#N/A</v>
      </c>
      <c r="E54" s="333">
        <f t="shared" si="7"/>
        <v>21.900463849916665</v>
      </c>
      <c r="F54" s="333">
        <v>21.480357933000001</v>
      </c>
      <c r="G54" s="113"/>
    </row>
    <row r="55" spans="1:8" x14ac:dyDescent="0.25">
      <c r="A55" s="119">
        <f t="shared" si="5"/>
        <v>2023</v>
      </c>
      <c r="B55" s="331">
        <v>45047</v>
      </c>
      <c r="C55" s="332">
        <v>21.532717096999999</v>
      </c>
      <c r="D55" s="115" t="e">
        <v>#N/A</v>
      </c>
      <c r="E55" s="333">
        <f t="shared" si="7"/>
        <v>21.900463849916665</v>
      </c>
      <c r="F55" s="333">
        <v>21.532717096999999</v>
      </c>
      <c r="G55" s="113"/>
    </row>
    <row r="56" spans="1:8" x14ac:dyDescent="0.25">
      <c r="A56" s="119">
        <f t="shared" si="5"/>
        <v>2023</v>
      </c>
      <c r="B56" s="331">
        <v>45078</v>
      </c>
      <c r="C56" s="332">
        <v>22.064318400000001</v>
      </c>
      <c r="D56" s="115" t="e">
        <v>#N/A</v>
      </c>
      <c r="E56" s="333">
        <f t="shared" si="7"/>
        <v>21.900463849916665</v>
      </c>
      <c r="F56" s="333">
        <v>22.064318400000001</v>
      </c>
      <c r="G56" s="113"/>
    </row>
    <row r="57" spans="1:8" x14ac:dyDescent="0.25">
      <c r="A57" s="119">
        <f t="shared" si="5"/>
        <v>2023</v>
      </c>
      <c r="B57" s="331">
        <v>45108</v>
      </c>
      <c r="C57" s="332">
        <v>21.987387935000001</v>
      </c>
      <c r="D57" s="115" t="e">
        <v>#N/A</v>
      </c>
      <c r="E57" s="333">
        <f t="shared" si="7"/>
        <v>21.900463849916665</v>
      </c>
      <c r="F57" s="333">
        <v>21.987387935000001</v>
      </c>
      <c r="G57" s="113"/>
    </row>
    <row r="58" spans="1:8" x14ac:dyDescent="0.25">
      <c r="A58" s="119">
        <f t="shared" si="5"/>
        <v>2023</v>
      </c>
      <c r="B58" s="331">
        <v>45139</v>
      </c>
      <c r="C58" s="332">
        <v>22.196285258</v>
      </c>
      <c r="D58" s="115" t="e">
        <v>#N/A</v>
      </c>
      <c r="E58" s="333">
        <f t="shared" si="7"/>
        <v>21.900463849916665</v>
      </c>
      <c r="F58" s="333">
        <v>22.196285258</v>
      </c>
      <c r="G58" s="113"/>
    </row>
    <row r="59" spans="1:8" x14ac:dyDescent="0.25">
      <c r="A59" s="119">
        <f t="shared" si="5"/>
        <v>2023</v>
      </c>
      <c r="B59" s="331">
        <v>45170</v>
      </c>
      <c r="C59" s="332">
        <v>22.626471667000001</v>
      </c>
      <c r="D59" s="115" t="e">
        <v>#N/A</v>
      </c>
      <c r="E59" s="333">
        <f t="shared" si="7"/>
        <v>21.900463849916665</v>
      </c>
      <c r="F59" s="333">
        <v>22.626471667000001</v>
      </c>
      <c r="G59" s="113"/>
    </row>
    <row r="60" spans="1:8" x14ac:dyDescent="0.25">
      <c r="A60" s="119">
        <f t="shared" si="5"/>
        <v>2023</v>
      </c>
      <c r="B60" s="331">
        <v>45200</v>
      </c>
      <c r="C60" s="332">
        <v>22.555544645000001</v>
      </c>
      <c r="D60" s="115" t="e">
        <v>#N/A</v>
      </c>
      <c r="E60" s="333">
        <f t="shared" si="7"/>
        <v>21.900463849916665</v>
      </c>
      <c r="F60" s="333">
        <v>22.555544645000001</v>
      </c>
      <c r="G60" s="113"/>
    </row>
    <row r="61" spans="1:8" x14ac:dyDescent="0.25">
      <c r="A61" s="119">
        <f t="shared" si="5"/>
        <v>2023</v>
      </c>
      <c r="B61" s="331">
        <v>45231</v>
      </c>
      <c r="C61" s="332">
        <v>22.696583100000002</v>
      </c>
      <c r="D61" s="115" t="e">
        <v>#N/A</v>
      </c>
      <c r="E61" s="333">
        <f t="shared" si="7"/>
        <v>21.900463849916665</v>
      </c>
      <c r="F61" s="333">
        <v>22.696583100000002</v>
      </c>
      <c r="G61" s="113"/>
    </row>
    <row r="62" spans="1:8" x14ac:dyDescent="0.25">
      <c r="A62" s="119">
        <f t="shared" si="5"/>
        <v>2023</v>
      </c>
      <c r="B62" s="331">
        <v>45261</v>
      </c>
      <c r="C62" s="332">
        <v>22.533086870999998</v>
      </c>
      <c r="D62" s="115" t="e">
        <v>#N/A</v>
      </c>
      <c r="E62" s="333"/>
      <c r="F62" s="333">
        <v>22.533086870999998</v>
      </c>
      <c r="G62" s="113"/>
    </row>
    <row r="63" spans="1:8" x14ac:dyDescent="0.25">
      <c r="A63" s="119">
        <f t="shared" si="5"/>
        <v>2024</v>
      </c>
      <c r="B63" s="331">
        <v>45292</v>
      </c>
      <c r="C63" s="332">
        <v>21.106290129000001</v>
      </c>
      <c r="D63" s="115" t="e">
        <v>#N/A</v>
      </c>
      <c r="E63" s="333"/>
      <c r="F63" s="333">
        <v>21.106290129000001</v>
      </c>
      <c r="G63" s="113"/>
    </row>
    <row r="64" spans="1:8" x14ac:dyDescent="0.25">
      <c r="A64" s="119">
        <f t="shared" si="5"/>
        <v>2024</v>
      </c>
      <c r="B64" s="331">
        <v>45323</v>
      </c>
      <c r="C64" s="332">
        <v>22.206377517</v>
      </c>
      <c r="D64" s="115" t="e">
        <v>#N/A</v>
      </c>
      <c r="E64" s="333">
        <f>AVERAGEIF($A$39:$A$100,A64,$F$39:$F$100)</f>
        <v>22.322732937166673</v>
      </c>
      <c r="F64" s="333">
        <v>22.206377517</v>
      </c>
      <c r="G64" s="113"/>
    </row>
    <row r="65" spans="1:8" x14ac:dyDescent="0.25">
      <c r="A65" s="119">
        <f t="shared" si="5"/>
        <v>2024</v>
      </c>
      <c r="B65" s="331">
        <v>45352</v>
      </c>
      <c r="C65" s="332">
        <v>22.139253818</v>
      </c>
      <c r="D65" s="115" t="e">
        <v>#N/A</v>
      </c>
      <c r="E65" s="333">
        <f t="shared" ref="E65:E73" si="8">AVERAGEIF($A$39:$A$100,A65,$F$39:$F$100)</f>
        <v>22.322732937166673</v>
      </c>
      <c r="F65" s="333">
        <v>22.139253818</v>
      </c>
      <c r="G65" s="113"/>
      <c r="H65" s="114"/>
    </row>
    <row r="66" spans="1:8" x14ac:dyDescent="0.25">
      <c r="A66" s="119">
        <f t="shared" si="5"/>
        <v>2024</v>
      </c>
      <c r="B66" s="331">
        <v>45383</v>
      </c>
      <c r="C66" s="332">
        <v>22.145167482000002</v>
      </c>
      <c r="D66" s="115">
        <v>22.145167482000002</v>
      </c>
      <c r="E66" s="333">
        <f t="shared" si="8"/>
        <v>22.322732937166673</v>
      </c>
      <c r="F66" s="333">
        <v>22.145167482000002</v>
      </c>
      <c r="G66" s="113"/>
    </row>
    <row r="67" spans="1:8" x14ac:dyDescent="0.25">
      <c r="A67" s="119">
        <f t="shared" si="5"/>
        <v>2024</v>
      </c>
      <c r="B67" s="331">
        <v>45413</v>
      </c>
      <c r="C67" s="332" t="e">
        <v>#N/A</v>
      </c>
      <c r="D67" s="115">
        <v>22.197310600000002</v>
      </c>
      <c r="E67" s="333">
        <f t="shared" si="8"/>
        <v>22.322732937166673</v>
      </c>
      <c r="F67" s="333">
        <v>22.197310600000002</v>
      </c>
      <c r="G67" s="113"/>
    </row>
    <row r="68" spans="1:8" x14ac:dyDescent="0.25">
      <c r="A68" s="119">
        <f t="shared" si="5"/>
        <v>2024</v>
      </c>
      <c r="B68" s="331">
        <v>45444</v>
      </c>
      <c r="C68" s="332" t="e">
        <v>#N/A</v>
      </c>
      <c r="D68" s="115">
        <v>22.314976399999999</v>
      </c>
      <c r="E68" s="333">
        <f t="shared" si="8"/>
        <v>22.322732937166673</v>
      </c>
      <c r="F68" s="333">
        <v>22.314976399999999</v>
      </c>
      <c r="G68" s="113"/>
    </row>
    <row r="69" spans="1:8" x14ac:dyDescent="0.25">
      <c r="A69" s="119">
        <f t="shared" si="5"/>
        <v>2024</v>
      </c>
      <c r="B69" s="331">
        <v>45474</v>
      </c>
      <c r="C69" s="332" t="e">
        <v>#N/A</v>
      </c>
      <c r="D69" s="115">
        <v>22.366747</v>
      </c>
      <c r="E69" s="333">
        <f t="shared" si="8"/>
        <v>22.322732937166673</v>
      </c>
      <c r="F69" s="333">
        <v>22.366747</v>
      </c>
      <c r="G69" s="113"/>
    </row>
    <row r="70" spans="1:8" x14ac:dyDescent="0.25">
      <c r="A70" s="119">
        <f t="shared" si="5"/>
        <v>2024</v>
      </c>
      <c r="B70" s="331">
        <v>45505</v>
      </c>
      <c r="C70" s="332" t="e">
        <v>#N/A</v>
      </c>
      <c r="D70" s="115">
        <v>22.544136900000002</v>
      </c>
      <c r="E70" s="333">
        <f t="shared" si="8"/>
        <v>22.322732937166673</v>
      </c>
      <c r="F70" s="333">
        <v>22.544136900000002</v>
      </c>
      <c r="G70" s="113"/>
    </row>
    <row r="71" spans="1:8" x14ac:dyDescent="0.25">
      <c r="A71" s="119">
        <f t="shared" si="5"/>
        <v>2024</v>
      </c>
      <c r="B71" s="331">
        <v>45536</v>
      </c>
      <c r="C71" s="332" t="e">
        <v>#N/A</v>
      </c>
      <c r="D71" s="115">
        <v>22.537953099999999</v>
      </c>
      <c r="E71" s="333">
        <f t="shared" si="8"/>
        <v>22.322732937166673</v>
      </c>
      <c r="F71" s="333">
        <v>22.537953099999999</v>
      </c>
      <c r="G71" s="113"/>
    </row>
    <row r="72" spans="1:8" x14ac:dyDescent="0.25">
      <c r="A72" s="119">
        <f t="shared" si="5"/>
        <v>2024</v>
      </c>
      <c r="B72" s="331">
        <v>45566</v>
      </c>
      <c r="C72" s="332" t="e">
        <v>#N/A</v>
      </c>
      <c r="D72" s="115">
        <v>22.617138199999999</v>
      </c>
      <c r="E72" s="333">
        <f t="shared" si="8"/>
        <v>22.322732937166673</v>
      </c>
      <c r="F72" s="333">
        <v>22.617138199999999</v>
      </c>
      <c r="G72" s="113"/>
    </row>
    <row r="73" spans="1:8" x14ac:dyDescent="0.25">
      <c r="A73" s="119">
        <f t="shared" si="5"/>
        <v>2024</v>
      </c>
      <c r="B73" s="331">
        <v>45597</v>
      </c>
      <c r="C73" s="332" t="e">
        <v>#N/A</v>
      </c>
      <c r="D73" s="115">
        <v>22.825902200000002</v>
      </c>
      <c r="E73" s="333">
        <f t="shared" si="8"/>
        <v>22.322732937166673</v>
      </c>
      <c r="F73" s="333">
        <v>22.825902200000002</v>
      </c>
      <c r="G73" s="113"/>
    </row>
    <row r="74" spans="1:8" x14ac:dyDescent="0.25">
      <c r="A74" s="119">
        <f t="shared" si="5"/>
        <v>2024</v>
      </c>
      <c r="B74" s="331">
        <v>45627</v>
      </c>
      <c r="C74" s="332" t="e">
        <v>#N/A</v>
      </c>
      <c r="D74" s="115">
        <v>22.8715419</v>
      </c>
      <c r="E74" s="333"/>
      <c r="F74" s="333">
        <v>22.8715419</v>
      </c>
      <c r="G74" s="113"/>
    </row>
    <row r="75" spans="1:8" x14ac:dyDescent="0.25">
      <c r="A75" s="119">
        <f t="shared" si="5"/>
        <v>2025</v>
      </c>
      <c r="B75" s="331">
        <v>45658</v>
      </c>
      <c r="C75" s="332" t="e">
        <v>#N/A</v>
      </c>
      <c r="D75" s="115">
        <v>22.813551499999999</v>
      </c>
      <c r="E75" s="333"/>
      <c r="F75" s="333">
        <v>22.813551499999999</v>
      </c>
      <c r="G75" s="113"/>
    </row>
    <row r="76" spans="1:8" x14ac:dyDescent="0.25">
      <c r="A76" s="119">
        <f t="shared" si="5"/>
        <v>2025</v>
      </c>
      <c r="B76" s="331">
        <v>45689</v>
      </c>
      <c r="C76" s="332" t="e">
        <v>#N/A</v>
      </c>
      <c r="D76" s="115">
        <v>22.493103900000001</v>
      </c>
      <c r="E76" s="333">
        <f>AVERAGEIF($A$39:$A$100,A76,$F$39:$F$100)</f>
        <v>23.154778750000002</v>
      </c>
      <c r="F76" s="333">
        <v>22.493103900000001</v>
      </c>
      <c r="G76" s="113"/>
    </row>
    <row r="77" spans="1:8" x14ac:dyDescent="0.25">
      <c r="A77" s="119">
        <f t="shared" si="5"/>
        <v>2025</v>
      </c>
      <c r="B77" s="331">
        <v>45717</v>
      </c>
      <c r="C77" s="332" t="e">
        <v>#N/A</v>
      </c>
      <c r="D77" s="115">
        <v>22.945376599999999</v>
      </c>
      <c r="E77" s="333">
        <f t="shared" ref="E77:E85" si="9">AVERAGEIF($A$39:$A$100,A77,$F$39:$F$100)</f>
        <v>23.154778750000002</v>
      </c>
      <c r="F77" s="333">
        <v>22.945376599999999</v>
      </c>
      <c r="G77" s="113"/>
      <c r="H77" s="114"/>
    </row>
    <row r="78" spans="1:8" x14ac:dyDescent="0.25">
      <c r="A78" s="119">
        <f t="shared" si="5"/>
        <v>2025</v>
      </c>
      <c r="B78" s="331">
        <v>45748</v>
      </c>
      <c r="C78" s="332" t="e">
        <v>#N/A</v>
      </c>
      <c r="D78" s="115">
        <v>23.046932699999999</v>
      </c>
      <c r="E78" s="333">
        <f t="shared" si="9"/>
        <v>23.154778750000002</v>
      </c>
      <c r="F78" s="333">
        <v>23.046932699999999</v>
      </c>
      <c r="G78" s="113"/>
    </row>
    <row r="79" spans="1:8" x14ac:dyDescent="0.25">
      <c r="A79" s="119">
        <f t="shared" si="5"/>
        <v>2025</v>
      </c>
      <c r="B79" s="331">
        <v>45778</v>
      </c>
      <c r="C79" s="332" t="e">
        <v>#N/A</v>
      </c>
      <c r="D79" s="115">
        <v>23.236411100000002</v>
      </c>
      <c r="E79" s="333">
        <f t="shared" si="9"/>
        <v>23.154778750000002</v>
      </c>
      <c r="F79" s="333">
        <v>23.236411100000002</v>
      </c>
      <c r="G79" s="113"/>
    </row>
    <row r="80" spans="1:8" x14ac:dyDescent="0.25">
      <c r="A80" s="119">
        <f t="shared" si="5"/>
        <v>2025</v>
      </c>
      <c r="B80" s="331">
        <v>45809</v>
      </c>
      <c r="C80" s="332" t="e">
        <v>#N/A</v>
      </c>
      <c r="D80" s="115">
        <v>23.276669800000001</v>
      </c>
      <c r="E80" s="333">
        <f t="shared" si="9"/>
        <v>23.154778750000002</v>
      </c>
      <c r="F80" s="333">
        <v>23.276669800000001</v>
      </c>
      <c r="G80" s="113"/>
    </row>
    <row r="81" spans="1:7" x14ac:dyDescent="0.25">
      <c r="A81" s="119">
        <f t="shared" si="5"/>
        <v>2025</v>
      </c>
      <c r="B81" s="331">
        <v>45839</v>
      </c>
      <c r="C81" s="332" t="e">
        <v>#N/A</v>
      </c>
      <c r="D81" s="115">
        <v>23.240590900000001</v>
      </c>
      <c r="E81" s="333">
        <f t="shared" si="9"/>
        <v>23.154778750000002</v>
      </c>
      <c r="F81" s="333">
        <v>23.240590900000001</v>
      </c>
      <c r="G81" s="113"/>
    </row>
    <row r="82" spans="1:7" x14ac:dyDescent="0.25">
      <c r="A82" s="119">
        <f t="shared" si="5"/>
        <v>2025</v>
      </c>
      <c r="B82" s="331">
        <v>45870</v>
      </c>
      <c r="C82" s="332" t="e">
        <v>#N/A</v>
      </c>
      <c r="D82" s="115">
        <v>23.293589099999998</v>
      </c>
      <c r="E82" s="333">
        <f t="shared" si="9"/>
        <v>23.154778750000002</v>
      </c>
      <c r="F82" s="333">
        <v>23.293589099999998</v>
      </c>
      <c r="G82" s="113"/>
    </row>
    <row r="83" spans="1:7" x14ac:dyDescent="0.25">
      <c r="A83" s="119">
        <f t="shared" si="5"/>
        <v>2025</v>
      </c>
      <c r="B83" s="331">
        <v>45901</v>
      </c>
      <c r="C83" s="332" t="e">
        <v>#N/A</v>
      </c>
      <c r="D83" s="115">
        <v>23.216176900000001</v>
      </c>
      <c r="E83" s="333">
        <f t="shared" si="9"/>
        <v>23.154778750000002</v>
      </c>
      <c r="F83" s="333">
        <v>23.216176900000001</v>
      </c>
      <c r="G83" s="113"/>
    </row>
    <row r="84" spans="1:7" x14ac:dyDescent="0.25">
      <c r="A84" s="119">
        <f t="shared" si="5"/>
        <v>2025</v>
      </c>
      <c r="B84" s="331">
        <v>45931</v>
      </c>
      <c r="C84" s="332" t="e">
        <v>#N/A</v>
      </c>
      <c r="D84" s="115">
        <v>23.338181500000001</v>
      </c>
      <c r="E84" s="333">
        <f t="shared" si="9"/>
        <v>23.154778750000002</v>
      </c>
      <c r="F84" s="333">
        <v>23.338181500000001</v>
      </c>
      <c r="G84" s="113"/>
    </row>
    <row r="85" spans="1:7" x14ac:dyDescent="0.25">
      <c r="A85" s="119">
        <f t="shared" si="5"/>
        <v>2025</v>
      </c>
      <c r="B85" s="331">
        <v>45962</v>
      </c>
      <c r="C85" s="332" t="e">
        <v>#N/A</v>
      </c>
      <c r="D85" s="115">
        <v>23.5001684</v>
      </c>
      <c r="E85" s="333">
        <f t="shared" si="9"/>
        <v>23.154778750000002</v>
      </c>
      <c r="F85" s="333">
        <v>23.5001684</v>
      </c>
      <c r="G85" s="113"/>
    </row>
    <row r="86" spans="1:7" x14ac:dyDescent="0.25">
      <c r="A86" s="119">
        <f t="shared" si="5"/>
        <v>2025</v>
      </c>
      <c r="B86" s="331">
        <v>45992</v>
      </c>
      <c r="C86" s="332" t="e">
        <v>#N/A</v>
      </c>
      <c r="D86" s="115">
        <v>23.4565926</v>
      </c>
      <c r="E86" s="333"/>
      <c r="F86" s="333">
        <v>23.4565926</v>
      </c>
      <c r="G86" s="113"/>
    </row>
    <row r="87" spans="1:7" x14ac:dyDescent="0.25">
      <c r="F87" s="114"/>
      <c r="G87" s="113"/>
    </row>
    <row r="88" spans="1:7" x14ac:dyDescent="0.25">
      <c r="F88" s="114"/>
      <c r="G88" s="113"/>
    </row>
    <row r="89" spans="1:7" x14ac:dyDescent="0.25">
      <c r="F89" s="114"/>
      <c r="G89" s="113"/>
    </row>
    <row r="90" spans="1:7" x14ac:dyDescent="0.25">
      <c r="F90" s="114"/>
      <c r="G90" s="113"/>
    </row>
    <row r="91" spans="1:7" x14ac:dyDescent="0.25">
      <c r="F91" s="114"/>
      <c r="G91" s="113"/>
    </row>
    <row r="92" spans="1:7" x14ac:dyDescent="0.25">
      <c r="A92" s="4"/>
      <c r="B92" s="4" t="s">
        <v>0</v>
      </c>
      <c r="F92" s="114"/>
      <c r="G92" s="113"/>
    </row>
    <row r="93" spans="1:7" x14ac:dyDescent="0.25">
      <c r="A93">
        <v>2.5</v>
      </c>
      <c r="B93" s="13">
        <v>-1</v>
      </c>
      <c r="F93" s="114"/>
      <c r="G93" s="113"/>
    </row>
    <row r="94" spans="1:7" x14ac:dyDescent="0.25">
      <c r="A94">
        <v>2.5</v>
      </c>
      <c r="B94" s="13">
        <v>2</v>
      </c>
      <c r="F94" s="114"/>
      <c r="G94" s="113"/>
    </row>
    <row r="95" spans="1:7" x14ac:dyDescent="0.25">
      <c r="F95" s="114"/>
      <c r="G95" s="113"/>
    </row>
    <row r="96" spans="1:7" x14ac:dyDescent="0.25">
      <c r="F96" s="114"/>
      <c r="G96" s="113"/>
    </row>
    <row r="97" spans="6:7" x14ac:dyDescent="0.25">
      <c r="F97" s="114"/>
      <c r="G97" s="113"/>
    </row>
    <row r="98" spans="6:7" x14ac:dyDescent="0.25">
      <c r="F98" s="114"/>
      <c r="G98" s="113"/>
    </row>
    <row r="99" spans="6:7" x14ac:dyDescent="0.25">
      <c r="F99" s="114"/>
      <c r="G99" s="113"/>
    </row>
    <row r="100" spans="6:7" x14ac:dyDescent="0.25">
      <c r="F100" s="114"/>
      <c r="G100" s="113"/>
    </row>
    <row r="101" spans="6:7" x14ac:dyDescent="0.25">
      <c r="F101" s="114"/>
      <c r="G101" s="113"/>
    </row>
    <row r="102" spans="6:7" x14ac:dyDescent="0.25">
      <c r="F102" s="114"/>
      <c r="G102" s="113"/>
    </row>
    <row r="103" spans="6:7" x14ac:dyDescent="0.25">
      <c r="F103" s="114"/>
      <c r="G103" s="113"/>
    </row>
    <row r="104" spans="6:7" x14ac:dyDescent="0.25">
      <c r="F104" s="114"/>
      <c r="G104" s="113"/>
    </row>
    <row r="105" spans="6:7" x14ac:dyDescent="0.25">
      <c r="F105" s="114"/>
      <c r="G105" s="113"/>
    </row>
    <row r="106" spans="6:7" x14ac:dyDescent="0.25">
      <c r="F106" s="114"/>
      <c r="G106" s="113"/>
    </row>
    <row r="107" spans="6:7" x14ac:dyDescent="0.25">
      <c r="F107" s="114"/>
      <c r="G107" s="113"/>
    </row>
    <row r="108" spans="6:7" x14ac:dyDescent="0.25">
      <c r="F108" s="114"/>
      <c r="G108" s="113"/>
    </row>
    <row r="109" spans="6:7" x14ac:dyDescent="0.25">
      <c r="F109" s="114"/>
      <c r="G109" s="113"/>
    </row>
    <row r="110" spans="6:7" x14ac:dyDescent="0.25">
      <c r="F110" s="114"/>
    </row>
    <row r="111" spans="6:7" x14ac:dyDescent="0.25">
      <c r="F111" s="114"/>
    </row>
    <row r="112" spans="6:7" x14ac:dyDescent="0.25">
      <c r="F112" s="114"/>
    </row>
    <row r="113" spans="6:6" x14ac:dyDescent="0.25">
      <c r="F113" s="114"/>
    </row>
    <row r="114" spans="6:6" x14ac:dyDescent="0.25">
      <c r="F114" s="114"/>
    </row>
    <row r="115" spans="6:6" x14ac:dyDescent="0.25">
      <c r="F115" s="114"/>
    </row>
    <row r="116" spans="6:6" x14ac:dyDescent="0.25">
      <c r="F116" s="114"/>
    </row>
    <row r="117" spans="6:6" x14ac:dyDescent="0.25">
      <c r="F117" s="114"/>
    </row>
    <row r="118" spans="6:6" x14ac:dyDescent="0.25">
      <c r="F118" s="114"/>
    </row>
    <row r="119" spans="6:6" x14ac:dyDescent="0.25">
      <c r="F119" s="114"/>
    </row>
    <row r="120" spans="6:6" x14ac:dyDescent="0.25">
      <c r="F120" s="114"/>
    </row>
    <row r="121" spans="6:6" x14ac:dyDescent="0.25">
      <c r="F121" s="114"/>
    </row>
    <row r="122" spans="6:6" x14ac:dyDescent="0.25">
      <c r="F122" s="114"/>
    </row>
    <row r="123" spans="6:6" x14ac:dyDescent="0.25">
      <c r="F123" s="114"/>
    </row>
    <row r="124" spans="6:6" x14ac:dyDescent="0.25">
      <c r="F124" s="114"/>
    </row>
    <row r="125" spans="6:6" x14ac:dyDescent="0.25">
      <c r="F125" s="114"/>
    </row>
    <row r="126" spans="6:6" x14ac:dyDescent="0.25">
      <c r="F126" s="114"/>
    </row>
    <row r="127" spans="6:6" x14ac:dyDescent="0.25">
      <c r="F127" s="114"/>
    </row>
    <row r="128" spans="6:6" x14ac:dyDescent="0.25">
      <c r="F128" s="114"/>
    </row>
    <row r="129" spans="6:6" x14ac:dyDescent="0.25">
      <c r="F129" s="114"/>
    </row>
    <row r="130" spans="6:6" x14ac:dyDescent="0.25">
      <c r="F130" s="114"/>
    </row>
    <row r="131" spans="6:6" x14ac:dyDescent="0.25">
      <c r="F131" s="114"/>
    </row>
    <row r="132" spans="6:6" x14ac:dyDescent="0.25">
      <c r="F132" s="114"/>
    </row>
    <row r="133" spans="6:6" x14ac:dyDescent="0.25">
      <c r="F133" s="114"/>
    </row>
    <row r="134" spans="6:6" x14ac:dyDescent="0.25">
      <c r="F134" s="114"/>
    </row>
  </sheetData>
  <mergeCells count="2">
    <mergeCell ref="C24:G24"/>
    <mergeCell ref="I24:L24"/>
  </mergeCells>
  <conditionalFormatting sqref="C39:D86">
    <cfRule type="expression" dxfId="15" priority="1" stopIfTrue="1">
      <formula>ISNA(C39)</formula>
    </cfRule>
  </conditionalFormatting>
  <hyperlinks>
    <hyperlink ref="A3" location="Contents!A1" display="Return to Contents" xr:uid="{00000000-0004-0000-0E00-000000000000}"/>
  </hyperlinks>
  <pageMargins left="0.7" right="0.7" top="0.75" bottom="0.75" header="0.3" footer="0.3"/>
  <pageSetup orientation="landscape" verticalDpi="599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23"/>
  <dimension ref="A1:AC131"/>
  <sheetViews>
    <sheetView zoomScaleNormal="100" workbookViewId="0"/>
  </sheetViews>
  <sheetFormatPr defaultColWidth="9.42578125" defaultRowHeight="15" x14ac:dyDescent="0.25"/>
  <cols>
    <col min="1" max="2" width="9.42578125" style="107"/>
    <col min="3" max="3" width="9.5703125" style="107" customWidth="1"/>
    <col min="4" max="14" width="9.42578125" style="107"/>
    <col min="15" max="16" width="9.42578125" style="108"/>
    <col min="17" max="17" width="9.42578125" style="107"/>
    <col min="18" max="18" width="26.42578125" style="107" customWidth="1"/>
    <col min="19" max="27" width="9.42578125" style="107"/>
    <col min="28" max="29" width="9.42578125" style="108"/>
    <col min="30" max="16384" width="9.42578125" style="107"/>
  </cols>
  <sheetData>
    <row r="1" spans="1:19" x14ac:dyDescent="0.25">
      <c r="N1" s="120"/>
      <c r="O1" s="154"/>
    </row>
    <row r="2" spans="1:19" ht="15.75" x14ac:dyDescent="0.25">
      <c r="A2" s="31" t="s">
        <v>644</v>
      </c>
    </row>
    <row r="3" spans="1:19" x14ac:dyDescent="0.25">
      <c r="A3" s="16" t="s">
        <v>16</v>
      </c>
      <c r="R3" s="112"/>
    </row>
    <row r="4" spans="1:19" x14ac:dyDescent="0.25">
      <c r="B4" s="116"/>
      <c r="C4" s="116"/>
      <c r="D4" s="116"/>
      <c r="E4" s="116"/>
      <c r="F4" s="116"/>
      <c r="G4" s="116"/>
      <c r="H4" s="116"/>
      <c r="I4" s="116"/>
      <c r="J4" s="116"/>
      <c r="K4" s="116"/>
      <c r="L4" s="116"/>
      <c r="R4" s="112"/>
    </row>
    <row r="5" spans="1:19" x14ac:dyDescent="0.25">
      <c r="B5" s="116"/>
      <c r="C5" s="116"/>
      <c r="D5" s="116"/>
      <c r="E5" s="116"/>
      <c r="F5" s="116"/>
      <c r="G5" s="116"/>
      <c r="H5" s="116"/>
      <c r="I5" s="116"/>
      <c r="J5" s="116"/>
      <c r="K5" s="116"/>
      <c r="L5" s="116"/>
      <c r="R5" s="142" t="s">
        <v>343</v>
      </c>
      <c r="S5" s="143"/>
    </row>
    <row r="6" spans="1:19" x14ac:dyDescent="0.25">
      <c r="B6" s="116"/>
      <c r="C6" s="116"/>
      <c r="D6" s="116"/>
      <c r="E6" s="116"/>
      <c r="F6" s="116"/>
      <c r="G6" s="116"/>
      <c r="H6" s="116"/>
      <c r="I6" s="116"/>
      <c r="J6" s="116"/>
      <c r="K6" s="116"/>
      <c r="L6" s="116"/>
      <c r="R6" s="175" t="s">
        <v>235</v>
      </c>
      <c r="S6" s="185" t="s">
        <v>228</v>
      </c>
    </row>
    <row r="7" spans="1:19" x14ac:dyDescent="0.25">
      <c r="B7" s="116"/>
      <c r="C7" s="116"/>
      <c r="D7" s="116"/>
      <c r="E7" s="116"/>
      <c r="F7" s="116"/>
      <c r="G7" s="116"/>
      <c r="H7" s="116"/>
      <c r="I7" s="116"/>
      <c r="J7" s="116"/>
      <c r="K7" s="116"/>
      <c r="L7" s="116"/>
      <c r="R7" s="176" t="s">
        <v>232</v>
      </c>
      <c r="S7" s="186" t="s">
        <v>229</v>
      </c>
    </row>
    <row r="8" spans="1:19" x14ac:dyDescent="0.25">
      <c r="B8" s="116"/>
      <c r="C8" s="116"/>
      <c r="D8" s="116"/>
      <c r="E8" s="116"/>
      <c r="F8" s="116"/>
      <c r="G8" s="116"/>
      <c r="H8" s="116"/>
      <c r="I8" s="116"/>
      <c r="J8" s="116"/>
      <c r="K8" s="116"/>
      <c r="L8" s="116"/>
      <c r="R8" s="176" t="s">
        <v>233</v>
      </c>
      <c r="S8" s="232" t="s">
        <v>230</v>
      </c>
    </row>
    <row r="9" spans="1:19" x14ac:dyDescent="0.25">
      <c r="B9" s="116"/>
      <c r="C9" s="116"/>
      <c r="D9" s="116"/>
      <c r="E9" s="116"/>
      <c r="F9" s="116"/>
      <c r="G9" s="116"/>
      <c r="H9" s="116"/>
      <c r="I9" s="116"/>
      <c r="J9" s="116"/>
      <c r="K9" s="116"/>
      <c r="L9" s="116"/>
      <c r="R9" s="176" t="s">
        <v>234</v>
      </c>
      <c r="S9" s="232" t="s">
        <v>231</v>
      </c>
    </row>
    <row r="10" spans="1:19" x14ac:dyDescent="0.25">
      <c r="B10" s="116"/>
      <c r="C10" s="116"/>
      <c r="D10" s="116"/>
      <c r="E10" s="116"/>
      <c r="F10" s="116"/>
      <c r="G10" s="116"/>
      <c r="H10" s="116"/>
      <c r="I10" s="116"/>
      <c r="J10" s="116"/>
      <c r="K10" s="116"/>
      <c r="L10" s="116"/>
      <c r="R10" s="261" t="s">
        <v>422</v>
      </c>
      <c r="S10" s="262" t="s">
        <v>225</v>
      </c>
    </row>
    <row r="11" spans="1:19" x14ac:dyDescent="0.25">
      <c r="B11" s="116"/>
      <c r="C11" s="116"/>
      <c r="D11" s="116"/>
      <c r="E11" s="116"/>
      <c r="F11" s="116"/>
      <c r="G11" s="116"/>
      <c r="H11" s="116"/>
      <c r="I11" s="116"/>
      <c r="J11" s="116"/>
      <c r="K11" s="116"/>
      <c r="L11" s="116"/>
    </row>
    <row r="12" spans="1:19" x14ac:dyDescent="0.25">
      <c r="B12" s="116"/>
      <c r="C12" s="116"/>
      <c r="D12" s="116"/>
      <c r="E12" s="116"/>
      <c r="F12" s="116"/>
      <c r="G12" s="116"/>
      <c r="H12" s="116"/>
      <c r="I12" s="116"/>
      <c r="J12" s="116"/>
      <c r="K12" s="116"/>
      <c r="L12" s="116"/>
    </row>
    <row r="13" spans="1:19" x14ac:dyDescent="0.25">
      <c r="B13" s="116"/>
      <c r="C13" s="116"/>
      <c r="D13" s="116"/>
      <c r="E13" s="116"/>
      <c r="F13" s="116"/>
      <c r="G13" s="116"/>
      <c r="H13" s="116"/>
      <c r="I13" s="116"/>
      <c r="J13" s="116"/>
      <c r="K13" s="116"/>
      <c r="L13" s="116"/>
    </row>
    <row r="14" spans="1:19" x14ac:dyDescent="0.25">
      <c r="B14" s="116"/>
      <c r="C14" s="116"/>
      <c r="D14" s="116"/>
      <c r="E14" s="116"/>
      <c r="F14" s="116"/>
      <c r="G14" s="116"/>
      <c r="H14" s="116"/>
      <c r="I14" s="116"/>
      <c r="J14" s="116"/>
      <c r="K14" s="116"/>
      <c r="L14" s="116"/>
    </row>
    <row r="15" spans="1:19" x14ac:dyDescent="0.25">
      <c r="B15" s="116"/>
      <c r="C15" s="116"/>
      <c r="D15" s="116"/>
      <c r="E15" s="116"/>
      <c r="F15" s="116"/>
      <c r="G15" s="116"/>
      <c r="H15" s="116"/>
      <c r="I15" s="116"/>
      <c r="J15" s="116"/>
      <c r="K15" s="116"/>
      <c r="L15" s="116"/>
    </row>
    <row r="16" spans="1:19" x14ac:dyDescent="0.25">
      <c r="B16" s="116"/>
      <c r="C16" s="116"/>
      <c r="D16" s="116"/>
      <c r="E16" s="116"/>
      <c r="F16" s="116"/>
      <c r="G16" s="116"/>
      <c r="H16" s="116"/>
      <c r="I16" s="116"/>
      <c r="J16" s="116"/>
      <c r="K16" s="116"/>
      <c r="L16" s="116"/>
    </row>
    <row r="17" spans="2:13" x14ac:dyDescent="0.25">
      <c r="B17" s="116"/>
      <c r="C17" s="116"/>
      <c r="D17" s="116"/>
      <c r="E17" s="116"/>
      <c r="F17" s="116"/>
      <c r="G17" s="116"/>
      <c r="H17" s="116"/>
      <c r="I17" s="116"/>
      <c r="J17" s="116"/>
      <c r="K17" s="116"/>
      <c r="L17" s="116"/>
    </row>
    <row r="18" spans="2:13" x14ac:dyDescent="0.25">
      <c r="B18" s="116"/>
      <c r="C18" s="116"/>
      <c r="D18" s="116"/>
      <c r="E18" s="116"/>
      <c r="F18" s="116"/>
      <c r="G18" s="116"/>
      <c r="H18" s="116"/>
      <c r="I18" s="116"/>
      <c r="J18" s="116"/>
      <c r="K18" s="116"/>
      <c r="L18" s="116"/>
    </row>
    <row r="19" spans="2:13" x14ac:dyDescent="0.25">
      <c r="B19" s="116"/>
      <c r="C19" s="116"/>
      <c r="D19" s="116"/>
      <c r="E19" s="116"/>
      <c r="F19" s="116"/>
      <c r="G19" s="116"/>
      <c r="H19" s="116"/>
      <c r="I19" s="116"/>
      <c r="J19" s="116"/>
      <c r="K19" s="116"/>
      <c r="L19" s="116"/>
    </row>
    <row r="20" spans="2:13" x14ac:dyDescent="0.25">
      <c r="B20" s="116"/>
      <c r="C20" s="116"/>
      <c r="D20" s="116"/>
      <c r="E20" s="116"/>
      <c r="F20" s="116"/>
      <c r="G20" s="116"/>
      <c r="H20" s="116"/>
      <c r="I20" s="116"/>
      <c r="J20" s="116"/>
      <c r="K20" s="116"/>
      <c r="L20" s="116"/>
    </row>
    <row r="21" spans="2:13" x14ac:dyDescent="0.25">
      <c r="B21" s="116"/>
      <c r="C21" s="116"/>
      <c r="D21" s="116"/>
      <c r="E21" s="116"/>
      <c r="F21" s="116"/>
      <c r="G21" s="116"/>
      <c r="H21" s="116"/>
      <c r="I21" s="116"/>
      <c r="J21" s="116"/>
      <c r="K21" s="116"/>
      <c r="L21" s="116"/>
    </row>
    <row r="24" spans="2:13" x14ac:dyDescent="0.25">
      <c r="B24"/>
      <c r="C24"/>
      <c r="D24" s="478" t="s">
        <v>61</v>
      </c>
      <c r="E24" s="478"/>
      <c r="F24" s="478"/>
      <c r="G24" s="478"/>
      <c r="H24" s="478"/>
      <c r="I24" s="23"/>
      <c r="J24" s="478" t="s">
        <v>91</v>
      </c>
      <c r="K24" s="478"/>
      <c r="L24" s="478"/>
      <c r="M24" s="478"/>
    </row>
    <row r="25" spans="2:13" x14ac:dyDescent="0.25">
      <c r="C25" s="8"/>
      <c r="D25" s="65">
        <v>2021</v>
      </c>
      <c r="E25" s="65">
        <v>2022</v>
      </c>
      <c r="F25" s="65">
        <v>2023</v>
      </c>
      <c r="G25" s="65">
        <v>2024</v>
      </c>
      <c r="H25" s="65">
        <v>2025</v>
      </c>
      <c r="I25" s="25"/>
      <c r="J25" s="65">
        <v>2022</v>
      </c>
      <c r="K25" s="65">
        <v>2023</v>
      </c>
      <c r="L25" s="65">
        <v>2024</v>
      </c>
      <c r="M25" s="65">
        <v>2025</v>
      </c>
    </row>
    <row r="26" spans="2:13" x14ac:dyDescent="0.25">
      <c r="C26" s="21" t="s">
        <v>235</v>
      </c>
      <c r="D26" s="249">
        <v>2.1492767315000001</v>
      </c>
      <c r="E26" s="5">
        <v>2.4055124000000001</v>
      </c>
      <c r="F26" s="5">
        <v>2.6210658273999998</v>
      </c>
      <c r="G26" s="5">
        <v>2.7100810185999999</v>
      </c>
      <c r="H26" s="5">
        <v>2.7669857752999998</v>
      </c>
      <c r="I26" s="5"/>
      <c r="J26" s="5">
        <f t="shared" ref="J26:M27" si="0">E26-D26</f>
        <v>0.25623566850000001</v>
      </c>
      <c r="K26" s="5">
        <f t="shared" si="0"/>
        <v>0.21555342739999972</v>
      </c>
      <c r="L26" s="5">
        <f t="shared" si="0"/>
        <v>8.9015191200000121E-2</v>
      </c>
      <c r="M26" s="5">
        <f t="shared" si="0"/>
        <v>5.6904756699999837E-2</v>
      </c>
    </row>
    <row r="27" spans="2:13" x14ac:dyDescent="0.25">
      <c r="C27" s="21" t="s">
        <v>232</v>
      </c>
      <c r="D27" s="5">
        <v>1.7444220109999999</v>
      </c>
      <c r="E27" s="5">
        <v>1.8709151315000001</v>
      </c>
      <c r="F27" s="5">
        <v>2.0088575726000002</v>
      </c>
      <c r="G27" s="5">
        <v>2.0364440827000001</v>
      </c>
      <c r="H27" s="5">
        <v>2.1345151836</v>
      </c>
      <c r="I27" s="5"/>
      <c r="J27" s="5">
        <f t="shared" si="0"/>
        <v>0.12649312050000017</v>
      </c>
      <c r="K27" s="5">
        <f t="shared" si="0"/>
        <v>0.13794244110000009</v>
      </c>
      <c r="L27" s="5">
        <f t="shared" si="0"/>
        <v>2.7586510099999906E-2</v>
      </c>
      <c r="M27" s="5">
        <f t="shared" si="0"/>
        <v>9.807110089999993E-2</v>
      </c>
    </row>
    <row r="28" spans="2:13" x14ac:dyDescent="0.25">
      <c r="C28" s="21" t="s">
        <v>233</v>
      </c>
      <c r="D28" s="5">
        <v>0.92191496985999999</v>
      </c>
      <c r="E28" s="5">
        <v>0.98796158629999997</v>
      </c>
      <c r="F28" s="5">
        <v>1.0573970329</v>
      </c>
      <c r="G28" s="5">
        <v>1.0875350819</v>
      </c>
      <c r="H28" s="5">
        <v>1.1422289752999999</v>
      </c>
      <c r="I28" s="5"/>
      <c r="J28" s="5">
        <f t="shared" ref="J28:M29" si="1">E28-D28</f>
        <v>6.6046616439999983E-2</v>
      </c>
      <c r="K28" s="5">
        <f t="shared" si="1"/>
        <v>6.9435446600000006E-2</v>
      </c>
      <c r="L28" s="5">
        <f t="shared" si="1"/>
        <v>3.0138049000000056E-2</v>
      </c>
      <c r="M28" s="5">
        <f t="shared" si="1"/>
        <v>5.469389339999986E-2</v>
      </c>
    </row>
    <row r="29" spans="2:13" x14ac:dyDescent="0.25">
      <c r="C29" s="60" t="s">
        <v>234</v>
      </c>
      <c r="D29" s="49">
        <v>0.60927673698999996</v>
      </c>
      <c r="E29" s="49">
        <v>0.66867121096000004</v>
      </c>
      <c r="F29" s="49">
        <v>0.74359189040999996</v>
      </c>
      <c r="G29" s="49">
        <v>0.70628998240999996</v>
      </c>
      <c r="H29" s="49">
        <v>0.70857132355999997</v>
      </c>
      <c r="I29" s="49"/>
      <c r="J29" s="49">
        <f t="shared" si="1"/>
        <v>5.9394473970000083E-2</v>
      </c>
      <c r="K29" s="49">
        <f t="shared" si="1"/>
        <v>7.4920679449999916E-2</v>
      </c>
      <c r="L29" s="49">
        <f t="shared" si="1"/>
        <v>-3.7301907999999995E-2</v>
      </c>
      <c r="M29" s="49">
        <f t="shared" si="1"/>
        <v>2.2813411500000047E-3</v>
      </c>
    </row>
    <row r="30" spans="2:13" x14ac:dyDescent="0.25">
      <c r="C30" s="2" t="s">
        <v>216</v>
      </c>
      <c r="D30" s="10">
        <f>+SUM(D26:D29)</f>
        <v>5.4248904493499994</v>
      </c>
      <c r="E30" s="10">
        <f>+SUM(E26:E29)</f>
        <v>5.9330603287600008</v>
      </c>
      <c r="F30" s="10">
        <f>+SUM(F26:F29)</f>
        <v>6.4309123233100003</v>
      </c>
      <c r="G30" s="10">
        <f>+SUM(G26:G29)</f>
        <v>6.5403501656100005</v>
      </c>
      <c r="H30" s="10">
        <f>+SUM(H26:H29)</f>
        <v>6.7523012577600001</v>
      </c>
      <c r="I30"/>
      <c r="J30" s="5">
        <f>+SUM(J26:J29)</f>
        <v>0.50816987941000025</v>
      </c>
      <c r="K30" s="5">
        <f>+SUM(K26:K29)</f>
        <v>0.49785199454999973</v>
      </c>
      <c r="L30" s="5">
        <f>+SUM(L26:L29)</f>
        <v>0.10943784230000009</v>
      </c>
      <c r="M30" s="5">
        <f>+SUM(M26:M29)</f>
        <v>0.21195109214999963</v>
      </c>
    </row>
    <row r="31" spans="2:13" x14ac:dyDescent="0.25">
      <c r="C31" s="278" t="s">
        <v>674</v>
      </c>
      <c r="D31"/>
      <c r="E31" s="2"/>
      <c r="F31"/>
      <c r="G31"/>
      <c r="H31"/>
      <c r="I31"/>
      <c r="J31" s="2"/>
      <c r="K31" s="19"/>
      <c r="L31" s="19"/>
      <c r="M31" s="19"/>
    </row>
    <row r="35" spans="2:8" x14ac:dyDescent="0.25">
      <c r="B35" s="119"/>
      <c r="C35" s="119"/>
      <c r="D35" s="119" t="s">
        <v>246</v>
      </c>
      <c r="E35" s="119" t="s">
        <v>223</v>
      </c>
      <c r="F35" s="344" t="s">
        <v>222</v>
      </c>
      <c r="G35" s="344" t="s">
        <v>457</v>
      </c>
    </row>
    <row r="36" spans="2:8" x14ac:dyDescent="0.25">
      <c r="B36" s="119">
        <f t="shared" ref="B36:B83" si="2">YEAR(C36)</f>
        <v>2022</v>
      </c>
      <c r="C36" s="331">
        <v>44562</v>
      </c>
      <c r="D36" s="359">
        <v>5.5083549999999999</v>
      </c>
      <c r="E36" s="111" t="e">
        <v>#N/A</v>
      </c>
      <c r="F36" s="358"/>
      <c r="G36" s="358">
        <v>5.5083549999999999</v>
      </c>
      <c r="H36" s="113"/>
    </row>
    <row r="37" spans="2:8" x14ac:dyDescent="0.25">
      <c r="B37" s="119">
        <f t="shared" si="2"/>
        <v>2022</v>
      </c>
      <c r="C37" s="331">
        <v>44593</v>
      </c>
      <c r="D37" s="359">
        <v>5.5139639999999996</v>
      </c>
      <c r="E37" s="111" t="e">
        <v>#N/A</v>
      </c>
      <c r="F37" s="358">
        <f t="shared" ref="F37:F46" si="3">AVERAGEIF($B$36:$B$97,B37,$G$36:$G$97)</f>
        <v>5.930988833333334</v>
      </c>
      <c r="G37" s="358">
        <v>5.5139639999999996</v>
      </c>
      <c r="H37" s="113"/>
    </row>
    <row r="38" spans="2:8" x14ac:dyDescent="0.25">
      <c r="B38" s="119">
        <f t="shared" si="2"/>
        <v>2022</v>
      </c>
      <c r="C38" s="331">
        <v>44621</v>
      </c>
      <c r="D38" s="359">
        <v>5.9523549999999998</v>
      </c>
      <c r="E38" s="111" t="e">
        <v>#N/A</v>
      </c>
      <c r="F38" s="358">
        <f t="shared" si="3"/>
        <v>5.930988833333334</v>
      </c>
      <c r="G38" s="358">
        <v>5.9523549999999998</v>
      </c>
      <c r="H38" s="113"/>
    </row>
    <row r="39" spans="2:8" x14ac:dyDescent="0.25">
      <c r="B39" s="119">
        <f t="shared" si="2"/>
        <v>2022</v>
      </c>
      <c r="C39" s="331">
        <v>44652</v>
      </c>
      <c r="D39" s="359">
        <v>5.9173</v>
      </c>
      <c r="E39" s="111" t="e">
        <v>#N/A</v>
      </c>
      <c r="F39" s="358">
        <f t="shared" si="3"/>
        <v>5.930988833333334</v>
      </c>
      <c r="G39" s="358">
        <v>5.9173</v>
      </c>
      <c r="H39" s="113"/>
    </row>
    <row r="40" spans="2:8" x14ac:dyDescent="0.25">
      <c r="B40" s="119">
        <f t="shared" si="2"/>
        <v>2022</v>
      </c>
      <c r="C40" s="331">
        <v>44682</v>
      </c>
      <c r="D40" s="359">
        <v>5.9610000000000003</v>
      </c>
      <c r="E40" s="111" t="e">
        <v>#N/A</v>
      </c>
      <c r="F40" s="358">
        <f t="shared" si="3"/>
        <v>5.930988833333334</v>
      </c>
      <c r="G40" s="358">
        <v>5.9610000000000003</v>
      </c>
      <c r="H40" s="113"/>
    </row>
    <row r="41" spans="2:8" x14ac:dyDescent="0.25">
      <c r="B41" s="119">
        <f t="shared" si="2"/>
        <v>2022</v>
      </c>
      <c r="C41" s="331">
        <v>44713</v>
      </c>
      <c r="D41" s="359">
        <v>6.008267</v>
      </c>
      <c r="E41" s="111" t="e">
        <v>#N/A</v>
      </c>
      <c r="F41" s="358">
        <f t="shared" si="3"/>
        <v>5.930988833333334</v>
      </c>
      <c r="G41" s="358">
        <v>6.008267</v>
      </c>
      <c r="H41" s="113"/>
    </row>
    <row r="42" spans="2:8" x14ac:dyDescent="0.25">
      <c r="B42" s="119">
        <f t="shared" si="2"/>
        <v>2022</v>
      </c>
      <c r="C42" s="331">
        <v>44743</v>
      </c>
      <c r="D42" s="359">
        <v>6.1885159999999999</v>
      </c>
      <c r="E42" s="111" t="e">
        <v>#N/A</v>
      </c>
      <c r="F42" s="358">
        <f t="shared" si="3"/>
        <v>5.930988833333334</v>
      </c>
      <c r="G42" s="358">
        <v>6.1885159999999999</v>
      </c>
      <c r="H42" s="113"/>
    </row>
    <row r="43" spans="2:8" x14ac:dyDescent="0.25">
      <c r="B43" s="119">
        <f t="shared" si="2"/>
        <v>2022</v>
      </c>
      <c r="C43" s="331">
        <v>44774</v>
      </c>
      <c r="D43" s="359">
        <v>6.0605479999999998</v>
      </c>
      <c r="E43" s="111" t="e">
        <v>#N/A</v>
      </c>
      <c r="F43" s="358">
        <f t="shared" si="3"/>
        <v>5.930988833333334</v>
      </c>
      <c r="G43" s="358">
        <v>6.0605479999999998</v>
      </c>
      <c r="H43" s="113"/>
    </row>
    <row r="44" spans="2:8" x14ac:dyDescent="0.25">
      <c r="B44" s="119">
        <f t="shared" si="2"/>
        <v>2022</v>
      </c>
      <c r="C44" s="331">
        <v>44805</v>
      </c>
      <c r="D44" s="359">
        <v>6.1540670000000004</v>
      </c>
      <c r="E44" s="111" t="e">
        <v>#N/A</v>
      </c>
      <c r="F44" s="358">
        <f t="shared" si="3"/>
        <v>5.930988833333334</v>
      </c>
      <c r="G44" s="358">
        <v>6.1540670000000004</v>
      </c>
      <c r="H44" s="113"/>
    </row>
    <row r="45" spans="2:8" x14ac:dyDescent="0.25">
      <c r="B45" s="119">
        <f t="shared" si="2"/>
        <v>2022</v>
      </c>
      <c r="C45" s="331">
        <v>44835</v>
      </c>
      <c r="D45" s="359">
        <v>6.1677419999999996</v>
      </c>
      <c r="E45" s="111" t="e">
        <v>#N/A</v>
      </c>
      <c r="F45" s="358">
        <f t="shared" si="3"/>
        <v>5.930988833333334</v>
      </c>
      <c r="G45" s="358">
        <v>6.1677419999999996</v>
      </c>
      <c r="H45" s="113"/>
    </row>
    <row r="46" spans="2:8" x14ac:dyDescent="0.25">
      <c r="B46" s="119">
        <f t="shared" si="2"/>
        <v>2022</v>
      </c>
      <c r="C46" s="331">
        <v>44866</v>
      </c>
      <c r="D46" s="359">
        <v>6.1393000000000004</v>
      </c>
      <c r="E46" s="111" t="e">
        <v>#N/A</v>
      </c>
      <c r="F46" s="358">
        <f t="shared" si="3"/>
        <v>5.930988833333334</v>
      </c>
      <c r="G46" s="358">
        <v>6.1393000000000004</v>
      </c>
      <c r="H46" s="113"/>
    </row>
    <row r="47" spans="2:8" x14ac:dyDescent="0.25">
      <c r="B47" s="119">
        <f t="shared" si="2"/>
        <v>2022</v>
      </c>
      <c r="C47" s="331">
        <v>44896</v>
      </c>
      <c r="D47" s="359">
        <v>5.6004519999999998</v>
      </c>
      <c r="E47" s="111" t="e">
        <v>#N/A</v>
      </c>
      <c r="F47" s="358"/>
      <c r="G47" s="358">
        <v>5.6004519999999998</v>
      </c>
      <c r="H47" s="113"/>
    </row>
    <row r="48" spans="2:8" x14ac:dyDescent="0.25">
      <c r="B48" s="119">
        <f t="shared" si="2"/>
        <v>2023</v>
      </c>
      <c r="C48" s="331">
        <v>44927</v>
      </c>
      <c r="D48" s="359">
        <v>5.8500319999999997</v>
      </c>
      <c r="E48" s="111" t="e">
        <v>#N/A</v>
      </c>
      <c r="F48" s="358"/>
      <c r="G48" s="358">
        <v>5.8500319999999997</v>
      </c>
      <c r="H48" s="113"/>
    </row>
    <row r="49" spans="2:8" x14ac:dyDescent="0.25">
      <c r="B49" s="119">
        <f t="shared" si="2"/>
        <v>2023</v>
      </c>
      <c r="C49" s="331">
        <v>44958</v>
      </c>
      <c r="D49" s="359">
        <v>5.9614289999999999</v>
      </c>
      <c r="E49" s="111" t="e">
        <v>#N/A</v>
      </c>
      <c r="F49" s="358">
        <f t="shared" ref="F49:F58" si="4">AVERAGEIF($B$36:$B$97,B49,$G$36:$G$97)</f>
        <v>6.4289921666666663</v>
      </c>
      <c r="G49" s="358">
        <v>5.9614289999999999</v>
      </c>
      <c r="H49" s="113"/>
    </row>
    <row r="50" spans="2:8" x14ac:dyDescent="0.25">
      <c r="B50" s="119">
        <f t="shared" si="2"/>
        <v>2023</v>
      </c>
      <c r="C50" s="331">
        <v>44986</v>
      </c>
      <c r="D50" s="359">
        <v>6.2113870000000002</v>
      </c>
      <c r="E50" s="111" t="e">
        <v>#N/A</v>
      </c>
      <c r="F50" s="358">
        <f t="shared" si="4"/>
        <v>6.4289921666666663</v>
      </c>
      <c r="G50" s="358">
        <v>6.2113870000000002</v>
      </c>
      <c r="H50" s="113"/>
    </row>
    <row r="51" spans="2:8" x14ac:dyDescent="0.25">
      <c r="B51" s="119">
        <f t="shared" si="2"/>
        <v>2023</v>
      </c>
      <c r="C51" s="331">
        <v>45017</v>
      </c>
      <c r="D51" s="359">
        <v>6.3734669999999998</v>
      </c>
      <c r="E51" s="111" t="e">
        <v>#N/A</v>
      </c>
      <c r="F51" s="358">
        <f t="shared" si="4"/>
        <v>6.4289921666666663</v>
      </c>
      <c r="G51" s="358">
        <v>6.3734669999999998</v>
      </c>
      <c r="H51" s="113"/>
    </row>
    <row r="52" spans="2:8" x14ac:dyDescent="0.25">
      <c r="B52" s="119">
        <f t="shared" si="2"/>
        <v>2023</v>
      </c>
      <c r="C52" s="331">
        <v>45047</v>
      </c>
      <c r="D52" s="359">
        <v>6.3756449999999996</v>
      </c>
      <c r="E52" s="111" t="e">
        <v>#N/A</v>
      </c>
      <c r="F52" s="358">
        <f t="shared" si="4"/>
        <v>6.4289921666666663</v>
      </c>
      <c r="G52" s="358">
        <v>6.3756449999999996</v>
      </c>
      <c r="H52" s="113"/>
    </row>
    <row r="53" spans="2:8" x14ac:dyDescent="0.25">
      <c r="B53" s="119">
        <f t="shared" si="2"/>
        <v>2023</v>
      </c>
      <c r="C53" s="331">
        <v>45078</v>
      </c>
      <c r="D53" s="359">
        <v>6.5266669999999998</v>
      </c>
      <c r="E53" s="111" t="e">
        <v>#N/A</v>
      </c>
      <c r="F53" s="358">
        <f t="shared" si="4"/>
        <v>6.4289921666666663</v>
      </c>
      <c r="G53" s="358">
        <v>6.5266669999999998</v>
      </c>
      <c r="H53" s="113"/>
    </row>
    <row r="54" spans="2:8" x14ac:dyDescent="0.25">
      <c r="B54" s="119">
        <f t="shared" si="2"/>
        <v>2023</v>
      </c>
      <c r="C54" s="331">
        <v>45108</v>
      </c>
      <c r="D54" s="359">
        <v>6.4453870000000002</v>
      </c>
      <c r="E54" s="111" t="e">
        <v>#N/A</v>
      </c>
      <c r="F54" s="358">
        <f t="shared" si="4"/>
        <v>6.4289921666666663</v>
      </c>
      <c r="G54" s="358">
        <v>6.4453870000000002</v>
      </c>
      <c r="H54" s="113"/>
    </row>
    <row r="55" spans="2:8" x14ac:dyDescent="0.25">
      <c r="B55" s="119">
        <f t="shared" si="2"/>
        <v>2023</v>
      </c>
      <c r="C55" s="331">
        <v>45139</v>
      </c>
      <c r="D55" s="359">
        <v>6.5482899999999997</v>
      </c>
      <c r="E55" s="111" t="e">
        <v>#N/A</v>
      </c>
      <c r="F55" s="358">
        <f t="shared" si="4"/>
        <v>6.4289921666666663</v>
      </c>
      <c r="G55" s="358">
        <v>6.5482899999999997</v>
      </c>
      <c r="H55" s="113"/>
    </row>
    <row r="56" spans="2:8" x14ac:dyDescent="0.25">
      <c r="B56" s="119">
        <f t="shared" si="2"/>
        <v>2023</v>
      </c>
      <c r="C56" s="331">
        <v>45170</v>
      </c>
      <c r="D56" s="359">
        <v>6.7534000000000001</v>
      </c>
      <c r="E56" s="111" t="e">
        <v>#N/A</v>
      </c>
      <c r="F56" s="358">
        <f t="shared" si="4"/>
        <v>6.4289921666666663</v>
      </c>
      <c r="G56" s="358">
        <v>6.7534000000000001</v>
      </c>
      <c r="H56" s="113"/>
    </row>
    <row r="57" spans="2:8" x14ac:dyDescent="0.25">
      <c r="B57" s="119">
        <f t="shared" si="2"/>
        <v>2023</v>
      </c>
      <c r="C57" s="331">
        <v>45200</v>
      </c>
      <c r="D57" s="359">
        <v>6.7702900000000001</v>
      </c>
      <c r="E57" s="111" t="e">
        <v>#N/A</v>
      </c>
      <c r="F57" s="358">
        <f t="shared" si="4"/>
        <v>6.4289921666666663</v>
      </c>
      <c r="G57" s="358">
        <v>6.7702900000000001</v>
      </c>
      <c r="H57" s="113"/>
    </row>
    <row r="58" spans="2:8" x14ac:dyDescent="0.25">
      <c r="B58" s="119">
        <f t="shared" si="2"/>
        <v>2023</v>
      </c>
      <c r="C58" s="331">
        <v>45231</v>
      </c>
      <c r="D58" s="359">
        <v>6.7642670000000003</v>
      </c>
      <c r="E58" s="111" t="e">
        <v>#N/A</v>
      </c>
      <c r="F58" s="358">
        <f t="shared" si="4"/>
        <v>6.4289921666666663</v>
      </c>
      <c r="G58" s="358">
        <v>6.7642670000000003</v>
      </c>
      <c r="H58" s="113"/>
    </row>
    <row r="59" spans="2:8" x14ac:dyDescent="0.25">
      <c r="B59" s="119">
        <f t="shared" si="2"/>
        <v>2023</v>
      </c>
      <c r="C59" s="331">
        <v>45261</v>
      </c>
      <c r="D59" s="359">
        <v>6.5676449999999997</v>
      </c>
      <c r="E59" s="111" t="e">
        <v>#N/A</v>
      </c>
      <c r="F59" s="358"/>
      <c r="G59" s="358">
        <v>6.5676449999999997</v>
      </c>
      <c r="H59" s="113"/>
    </row>
    <row r="60" spans="2:8" x14ac:dyDescent="0.25">
      <c r="B60" s="119">
        <f t="shared" si="2"/>
        <v>2024</v>
      </c>
      <c r="C60" s="331">
        <v>45292</v>
      </c>
      <c r="D60" s="359">
        <v>6.0579359999999998</v>
      </c>
      <c r="E60" s="111" t="e">
        <v>#N/A</v>
      </c>
      <c r="F60" s="358"/>
      <c r="G60" s="358">
        <v>6.0579359999999998</v>
      </c>
      <c r="H60" s="113"/>
    </row>
    <row r="61" spans="2:8" x14ac:dyDescent="0.25">
      <c r="B61" s="119">
        <f t="shared" si="2"/>
        <v>2024</v>
      </c>
      <c r="C61" s="331">
        <v>45323</v>
      </c>
      <c r="D61" s="359">
        <v>6.6409310000000001</v>
      </c>
      <c r="E61" s="111" t="e">
        <v>#N/A</v>
      </c>
      <c r="F61" s="358">
        <f t="shared" ref="F61:F70" si="5">AVERAGEIF($B$36:$B$97,B61,$G$36:$G$97)</f>
        <v>6.5413702428666651</v>
      </c>
      <c r="G61" s="358">
        <v>6.6409310000000001</v>
      </c>
      <c r="H61" s="113"/>
    </row>
    <row r="62" spans="2:8" x14ac:dyDescent="0.25">
      <c r="B62" s="119">
        <f t="shared" si="2"/>
        <v>2024</v>
      </c>
      <c r="C62" s="331">
        <v>45352</v>
      </c>
      <c r="D62" s="359">
        <v>6.4682388749999999</v>
      </c>
      <c r="E62" s="111" t="e">
        <v>#N/A</v>
      </c>
      <c r="F62" s="358">
        <f t="shared" si="5"/>
        <v>6.5413702428666651</v>
      </c>
      <c r="G62" s="358">
        <v>6.4682388749999999</v>
      </c>
      <c r="H62" s="113"/>
    </row>
    <row r="63" spans="2:8" x14ac:dyDescent="0.25">
      <c r="B63" s="119">
        <f t="shared" si="2"/>
        <v>2024</v>
      </c>
      <c r="C63" s="331">
        <v>45383</v>
      </c>
      <c r="D63" s="359">
        <v>6.4782040393999996</v>
      </c>
      <c r="E63" s="111">
        <v>6.4782040393999996</v>
      </c>
      <c r="F63" s="358">
        <f t="shared" si="5"/>
        <v>6.5413702428666651</v>
      </c>
      <c r="G63" s="358">
        <v>6.4782040393999996</v>
      </c>
      <c r="H63" s="113"/>
    </row>
    <row r="64" spans="2:8" x14ac:dyDescent="0.25">
      <c r="B64" s="119">
        <f t="shared" si="2"/>
        <v>2024</v>
      </c>
      <c r="C64" s="331">
        <v>45413</v>
      </c>
      <c r="D64" s="359" t="e">
        <v>#N/A</v>
      </c>
      <c r="E64" s="111">
        <v>6.5351540000000004</v>
      </c>
      <c r="F64" s="358">
        <f t="shared" si="5"/>
        <v>6.5413702428666651</v>
      </c>
      <c r="G64" s="358">
        <v>6.5351540000000004</v>
      </c>
      <c r="H64" s="113"/>
    </row>
    <row r="65" spans="2:8" x14ac:dyDescent="0.25">
      <c r="B65" s="119">
        <f t="shared" si="2"/>
        <v>2024</v>
      </c>
      <c r="C65" s="331">
        <v>45444</v>
      </c>
      <c r="D65" s="359" t="e">
        <v>#N/A</v>
      </c>
      <c r="E65" s="111">
        <v>6.5663879999999999</v>
      </c>
      <c r="F65" s="358">
        <f t="shared" si="5"/>
        <v>6.5413702428666651</v>
      </c>
      <c r="G65" s="358">
        <v>6.5663879999999999</v>
      </c>
      <c r="H65" s="113"/>
    </row>
    <row r="66" spans="2:8" x14ac:dyDescent="0.25">
      <c r="B66" s="119">
        <f t="shared" si="2"/>
        <v>2024</v>
      </c>
      <c r="C66" s="331">
        <v>45474</v>
      </c>
      <c r="D66" s="359" t="e">
        <v>#N/A</v>
      </c>
      <c r="E66" s="111">
        <v>6.5744899999999999</v>
      </c>
      <c r="F66" s="358">
        <f t="shared" si="5"/>
        <v>6.5413702428666651</v>
      </c>
      <c r="G66" s="358">
        <v>6.5744899999999999</v>
      </c>
      <c r="H66" s="113"/>
    </row>
    <row r="67" spans="2:8" x14ac:dyDescent="0.25">
      <c r="B67" s="119">
        <f t="shared" si="2"/>
        <v>2024</v>
      </c>
      <c r="C67" s="331">
        <v>45505</v>
      </c>
      <c r="D67" s="359" t="e">
        <v>#N/A</v>
      </c>
      <c r="E67" s="111">
        <v>6.626557</v>
      </c>
      <c r="F67" s="358">
        <f t="shared" si="5"/>
        <v>6.5413702428666651</v>
      </c>
      <c r="G67" s="358">
        <v>6.626557</v>
      </c>
      <c r="H67" s="113"/>
    </row>
    <row r="68" spans="2:8" x14ac:dyDescent="0.25">
      <c r="B68" s="119">
        <f t="shared" si="2"/>
        <v>2024</v>
      </c>
      <c r="C68" s="331">
        <v>45536</v>
      </c>
      <c r="D68" s="359" t="e">
        <v>#N/A</v>
      </c>
      <c r="E68" s="111">
        <v>6.6598499999999996</v>
      </c>
      <c r="F68" s="358">
        <f t="shared" si="5"/>
        <v>6.5413702428666651</v>
      </c>
      <c r="G68" s="358">
        <v>6.6598499999999996</v>
      </c>
      <c r="H68" s="113"/>
    </row>
    <row r="69" spans="2:8" x14ac:dyDescent="0.25">
      <c r="B69" s="119">
        <f t="shared" si="2"/>
        <v>2024</v>
      </c>
      <c r="C69" s="331">
        <v>45566</v>
      </c>
      <c r="D69" s="359" t="e">
        <v>#N/A</v>
      </c>
      <c r="E69" s="111">
        <v>6.6450180000000003</v>
      </c>
      <c r="F69" s="358">
        <f t="shared" si="5"/>
        <v>6.5413702428666651</v>
      </c>
      <c r="G69" s="358">
        <v>6.6450180000000003</v>
      </c>
      <c r="H69" s="113"/>
    </row>
    <row r="70" spans="2:8" x14ac:dyDescent="0.25">
      <c r="B70" s="119">
        <f t="shared" si="2"/>
        <v>2024</v>
      </c>
      <c r="C70" s="331">
        <v>45597</v>
      </c>
      <c r="D70" s="359" t="e">
        <v>#N/A</v>
      </c>
      <c r="E70" s="111">
        <v>6.6354369999999996</v>
      </c>
      <c r="F70" s="358">
        <f t="shared" si="5"/>
        <v>6.5413702428666651</v>
      </c>
      <c r="G70" s="358">
        <v>6.6354369999999996</v>
      </c>
      <c r="H70" s="113"/>
    </row>
    <row r="71" spans="2:8" x14ac:dyDescent="0.25">
      <c r="B71" s="119">
        <f t="shared" si="2"/>
        <v>2024</v>
      </c>
      <c r="C71" s="331">
        <v>45627</v>
      </c>
      <c r="D71" s="359" t="e">
        <v>#N/A</v>
      </c>
      <c r="E71" s="111">
        <v>6.6082390000000002</v>
      </c>
      <c r="F71" s="358"/>
      <c r="G71" s="358">
        <v>6.6082390000000002</v>
      </c>
      <c r="H71" s="113"/>
    </row>
    <row r="72" spans="2:8" x14ac:dyDescent="0.25">
      <c r="B72" s="119">
        <f t="shared" si="2"/>
        <v>2025</v>
      </c>
      <c r="C72" s="331">
        <v>45658</v>
      </c>
      <c r="D72" s="359" t="e">
        <v>#N/A</v>
      </c>
      <c r="E72" s="111">
        <v>6.6131159999999998</v>
      </c>
      <c r="F72" s="358"/>
      <c r="G72" s="358">
        <v>6.6131159999999998</v>
      </c>
      <c r="H72" s="113"/>
    </row>
    <row r="73" spans="2:8" x14ac:dyDescent="0.25">
      <c r="B73" s="119">
        <f t="shared" si="2"/>
        <v>2025</v>
      </c>
      <c r="C73" s="331">
        <v>45689</v>
      </c>
      <c r="D73" s="359" t="e">
        <v>#N/A</v>
      </c>
      <c r="E73" s="111">
        <v>6.5848459999999998</v>
      </c>
      <c r="F73" s="358">
        <f t="shared" ref="F73:F82" si="6">AVERAGEIF($B$36:$B$97,B73,$G$36:$G$97)</f>
        <v>6.7514174999999996</v>
      </c>
      <c r="G73" s="358">
        <v>6.5848459999999998</v>
      </c>
      <c r="H73" s="113"/>
    </row>
    <row r="74" spans="2:8" x14ac:dyDescent="0.25">
      <c r="B74" s="119">
        <f t="shared" si="2"/>
        <v>2025</v>
      </c>
      <c r="C74" s="331">
        <v>45717</v>
      </c>
      <c r="D74" s="359" t="e">
        <v>#N/A</v>
      </c>
      <c r="E74" s="111">
        <v>6.6998410000000002</v>
      </c>
      <c r="F74" s="358">
        <f t="shared" si="6"/>
        <v>6.7514174999999996</v>
      </c>
      <c r="G74" s="358">
        <v>6.6998410000000002</v>
      </c>
      <c r="H74" s="113"/>
    </row>
    <row r="75" spans="2:8" x14ac:dyDescent="0.25">
      <c r="B75" s="119">
        <f t="shared" si="2"/>
        <v>2025</v>
      </c>
      <c r="C75" s="331">
        <v>45748</v>
      </c>
      <c r="D75" s="359" t="e">
        <v>#N/A</v>
      </c>
      <c r="E75" s="111">
        <v>6.7538109999999998</v>
      </c>
      <c r="F75" s="358">
        <f t="shared" si="6"/>
        <v>6.7514174999999996</v>
      </c>
      <c r="G75" s="358">
        <v>6.7538109999999998</v>
      </c>
      <c r="H75" s="113"/>
    </row>
    <row r="76" spans="2:8" x14ac:dyDescent="0.25">
      <c r="B76" s="119">
        <f t="shared" si="2"/>
        <v>2025</v>
      </c>
      <c r="C76" s="331">
        <v>45778</v>
      </c>
      <c r="D76" s="359" t="e">
        <v>#N/A</v>
      </c>
      <c r="E76" s="111">
        <v>6.8011609999999996</v>
      </c>
      <c r="F76" s="358">
        <f t="shared" si="6"/>
        <v>6.7514174999999996</v>
      </c>
      <c r="G76" s="358">
        <v>6.8011609999999996</v>
      </c>
      <c r="H76" s="113"/>
    </row>
    <row r="77" spans="2:8" x14ac:dyDescent="0.25">
      <c r="B77" s="119">
        <f t="shared" si="2"/>
        <v>2025</v>
      </c>
      <c r="C77" s="331">
        <v>45809</v>
      </c>
      <c r="D77" s="359" t="e">
        <v>#N/A</v>
      </c>
      <c r="E77" s="111">
        <v>6.7587489999999999</v>
      </c>
      <c r="F77" s="358">
        <f t="shared" si="6"/>
        <v>6.7514174999999996</v>
      </c>
      <c r="G77" s="358">
        <v>6.7587489999999999</v>
      </c>
      <c r="H77" s="113"/>
    </row>
    <row r="78" spans="2:8" x14ac:dyDescent="0.25">
      <c r="B78" s="119">
        <f t="shared" si="2"/>
        <v>2025</v>
      </c>
      <c r="C78" s="331">
        <v>45839</v>
      </c>
      <c r="D78" s="359" t="e">
        <v>#N/A</v>
      </c>
      <c r="E78" s="111">
        <v>6.7339010000000004</v>
      </c>
      <c r="F78" s="358">
        <f t="shared" si="6"/>
        <v>6.7514174999999996</v>
      </c>
      <c r="G78" s="358">
        <v>6.7339010000000004</v>
      </c>
      <c r="H78" s="113"/>
    </row>
    <row r="79" spans="2:8" x14ac:dyDescent="0.25">
      <c r="B79" s="119">
        <f t="shared" si="2"/>
        <v>2025</v>
      </c>
      <c r="C79" s="331">
        <v>45870</v>
      </c>
      <c r="D79" s="359" t="e">
        <v>#N/A</v>
      </c>
      <c r="E79" s="111">
        <v>6.7753389999999998</v>
      </c>
      <c r="F79" s="358">
        <f t="shared" si="6"/>
        <v>6.7514174999999996</v>
      </c>
      <c r="G79" s="358">
        <v>6.7753389999999998</v>
      </c>
      <c r="H79" s="113"/>
    </row>
    <row r="80" spans="2:8" x14ac:dyDescent="0.25">
      <c r="B80" s="119">
        <f t="shared" si="2"/>
        <v>2025</v>
      </c>
      <c r="C80" s="331">
        <v>45901</v>
      </c>
      <c r="D80" s="359" t="e">
        <v>#N/A</v>
      </c>
      <c r="E80" s="111">
        <v>6.8097000000000003</v>
      </c>
      <c r="F80" s="358">
        <f t="shared" si="6"/>
        <v>6.7514174999999996</v>
      </c>
      <c r="G80" s="358">
        <v>6.8097000000000003</v>
      </c>
      <c r="H80" s="113"/>
    </row>
    <row r="81" spans="2:8" x14ac:dyDescent="0.25">
      <c r="B81" s="119">
        <f t="shared" si="2"/>
        <v>2025</v>
      </c>
      <c r="C81" s="331">
        <v>45931</v>
      </c>
      <c r="D81" s="359" t="e">
        <v>#N/A</v>
      </c>
      <c r="E81" s="111">
        <v>6.8650919999999998</v>
      </c>
      <c r="F81" s="358">
        <f t="shared" si="6"/>
        <v>6.7514174999999996</v>
      </c>
      <c r="G81" s="358">
        <v>6.8650919999999998</v>
      </c>
      <c r="H81" s="113"/>
    </row>
    <row r="82" spans="2:8" x14ac:dyDescent="0.25">
      <c r="B82" s="119">
        <f t="shared" si="2"/>
        <v>2025</v>
      </c>
      <c r="C82" s="331">
        <v>45962</v>
      </c>
      <c r="D82" s="359" t="e">
        <v>#N/A</v>
      </c>
      <c r="E82" s="111">
        <v>6.8604269999999996</v>
      </c>
      <c r="F82" s="358">
        <f t="shared" si="6"/>
        <v>6.7514174999999996</v>
      </c>
      <c r="G82" s="358">
        <v>6.8604269999999996</v>
      </c>
      <c r="H82" s="113"/>
    </row>
    <row r="83" spans="2:8" x14ac:dyDescent="0.25">
      <c r="B83" s="119">
        <f t="shared" si="2"/>
        <v>2025</v>
      </c>
      <c r="C83" s="331">
        <v>45992</v>
      </c>
      <c r="D83" s="359" t="e">
        <v>#N/A</v>
      </c>
      <c r="E83" s="111">
        <v>6.7610270000000003</v>
      </c>
      <c r="F83" s="358"/>
      <c r="G83" s="358">
        <v>6.7610270000000003</v>
      </c>
      <c r="H83" s="113"/>
    </row>
    <row r="84" spans="2:8" x14ac:dyDescent="0.25">
      <c r="C84" s="109"/>
      <c r="E84" s="114"/>
      <c r="F84" s="113"/>
      <c r="G84" s="114"/>
      <c r="H84" s="113"/>
    </row>
    <row r="85" spans="2:8" x14ac:dyDescent="0.25">
      <c r="C85" s="109"/>
      <c r="E85" s="114"/>
      <c r="F85" s="113"/>
      <c r="G85" s="114"/>
      <c r="H85" s="113"/>
    </row>
    <row r="86" spans="2:8" x14ac:dyDescent="0.25">
      <c r="C86" s="109"/>
      <c r="E86" s="114"/>
      <c r="F86" s="113"/>
      <c r="G86" s="114"/>
      <c r="H86" s="113"/>
    </row>
    <row r="87" spans="2:8" x14ac:dyDescent="0.25">
      <c r="C87" s="109"/>
      <c r="E87" s="114"/>
      <c r="F87" s="113"/>
      <c r="G87" s="114"/>
      <c r="H87" s="113"/>
    </row>
    <row r="88" spans="2:8" x14ac:dyDescent="0.25">
      <c r="C88" s="109"/>
      <c r="E88" s="114"/>
      <c r="F88" s="113"/>
      <c r="G88" s="114"/>
      <c r="H88" s="113"/>
    </row>
    <row r="89" spans="2:8" x14ac:dyDescent="0.25">
      <c r="B89" s="4"/>
      <c r="C89" s="4" t="s">
        <v>0</v>
      </c>
      <c r="E89" s="114"/>
      <c r="F89" s="113"/>
      <c r="G89" s="114"/>
      <c r="H89" s="113"/>
    </row>
    <row r="90" spans="2:8" x14ac:dyDescent="0.25">
      <c r="B90">
        <v>2.5</v>
      </c>
      <c r="C90" s="5">
        <v>0</v>
      </c>
      <c r="E90" s="114"/>
      <c r="F90" s="113"/>
      <c r="G90" s="114"/>
      <c r="H90" s="113"/>
    </row>
    <row r="91" spans="2:8" x14ac:dyDescent="0.25">
      <c r="B91">
        <v>2.5</v>
      </c>
      <c r="C91" s="5">
        <v>1</v>
      </c>
      <c r="E91" s="114"/>
      <c r="F91" s="113"/>
      <c r="G91" s="114"/>
      <c r="H91" s="113"/>
    </row>
    <row r="92" spans="2:8" x14ac:dyDescent="0.25">
      <c r="C92" s="109"/>
      <c r="E92" s="114"/>
      <c r="F92" s="113"/>
      <c r="G92" s="114"/>
      <c r="H92" s="113"/>
    </row>
    <row r="93" spans="2:8" x14ac:dyDescent="0.25">
      <c r="C93" s="109"/>
      <c r="E93" s="114"/>
      <c r="F93" s="113"/>
      <c r="G93" s="114"/>
      <c r="H93" s="113"/>
    </row>
    <row r="94" spans="2:8" x14ac:dyDescent="0.25">
      <c r="C94" s="109"/>
      <c r="E94" s="114"/>
      <c r="F94" s="113"/>
      <c r="G94" s="114"/>
      <c r="H94" s="113"/>
    </row>
    <row r="95" spans="2:8" x14ac:dyDescent="0.25">
      <c r="C95" s="109"/>
      <c r="E95" s="114"/>
      <c r="F95" s="113"/>
      <c r="G95" s="114"/>
      <c r="H95" s="113"/>
    </row>
    <row r="96" spans="2:8" x14ac:dyDescent="0.25">
      <c r="C96" s="109"/>
      <c r="E96" s="114"/>
      <c r="F96" s="113"/>
      <c r="G96" s="114"/>
      <c r="H96" s="113"/>
    </row>
    <row r="97" spans="3:8" x14ac:dyDescent="0.25">
      <c r="C97" s="109"/>
      <c r="E97" s="114"/>
      <c r="F97" s="113"/>
      <c r="G97" s="114"/>
      <c r="H97" s="113"/>
    </row>
    <row r="98" spans="3:8" x14ac:dyDescent="0.25">
      <c r="G98" s="114"/>
      <c r="H98" s="113"/>
    </row>
    <row r="99" spans="3:8" x14ac:dyDescent="0.25">
      <c r="G99" s="114"/>
      <c r="H99" s="113"/>
    </row>
    <row r="100" spans="3:8" x14ac:dyDescent="0.25">
      <c r="G100" s="114"/>
      <c r="H100" s="113"/>
    </row>
    <row r="101" spans="3:8" x14ac:dyDescent="0.25">
      <c r="G101" s="114"/>
      <c r="H101" s="113"/>
    </row>
    <row r="102" spans="3:8" x14ac:dyDescent="0.25">
      <c r="G102" s="114"/>
      <c r="H102" s="113"/>
    </row>
    <row r="103" spans="3:8" x14ac:dyDescent="0.25">
      <c r="G103" s="114"/>
      <c r="H103" s="113"/>
    </row>
    <row r="104" spans="3:8" x14ac:dyDescent="0.25">
      <c r="G104" s="114"/>
      <c r="H104" s="113"/>
    </row>
    <row r="105" spans="3:8" x14ac:dyDescent="0.25">
      <c r="G105" s="114"/>
      <c r="H105" s="113"/>
    </row>
    <row r="106" spans="3:8" x14ac:dyDescent="0.25">
      <c r="G106" s="114"/>
      <c r="H106" s="113"/>
    </row>
    <row r="107" spans="3:8" x14ac:dyDescent="0.25">
      <c r="G107" s="114"/>
    </row>
    <row r="108" spans="3:8" x14ac:dyDescent="0.25">
      <c r="G108" s="114"/>
    </row>
    <row r="109" spans="3:8" x14ac:dyDescent="0.25">
      <c r="G109" s="114"/>
    </row>
    <row r="110" spans="3:8" x14ac:dyDescent="0.25">
      <c r="G110" s="114"/>
    </row>
    <row r="111" spans="3:8" x14ac:dyDescent="0.25">
      <c r="G111" s="114"/>
    </row>
    <row r="112" spans="3:8" x14ac:dyDescent="0.25">
      <c r="G112" s="114"/>
    </row>
    <row r="113" spans="7:7" x14ac:dyDescent="0.25">
      <c r="G113" s="114"/>
    </row>
    <row r="114" spans="7:7" x14ac:dyDescent="0.25">
      <c r="G114" s="114"/>
    </row>
    <row r="115" spans="7:7" x14ac:dyDescent="0.25">
      <c r="G115" s="114"/>
    </row>
    <row r="116" spans="7:7" x14ac:dyDescent="0.25">
      <c r="G116" s="114"/>
    </row>
    <row r="117" spans="7:7" x14ac:dyDescent="0.25">
      <c r="G117" s="114"/>
    </row>
    <row r="118" spans="7:7" x14ac:dyDescent="0.25">
      <c r="G118" s="114"/>
    </row>
    <row r="119" spans="7:7" x14ac:dyDescent="0.25">
      <c r="G119" s="114"/>
    </row>
    <row r="120" spans="7:7" x14ac:dyDescent="0.25">
      <c r="G120" s="114"/>
    </row>
    <row r="121" spans="7:7" x14ac:dyDescent="0.25">
      <c r="G121" s="114"/>
    </row>
    <row r="122" spans="7:7" x14ac:dyDescent="0.25">
      <c r="G122" s="114"/>
    </row>
    <row r="123" spans="7:7" x14ac:dyDescent="0.25">
      <c r="G123" s="114"/>
    </row>
    <row r="124" spans="7:7" x14ac:dyDescent="0.25">
      <c r="G124" s="114"/>
    </row>
    <row r="125" spans="7:7" x14ac:dyDescent="0.25">
      <c r="G125" s="114"/>
    </row>
    <row r="126" spans="7:7" x14ac:dyDescent="0.25">
      <c r="G126" s="114"/>
    </row>
    <row r="127" spans="7:7" x14ac:dyDescent="0.25">
      <c r="G127" s="114"/>
    </row>
    <row r="128" spans="7:7" x14ac:dyDescent="0.25">
      <c r="G128" s="114"/>
    </row>
    <row r="129" spans="7:7" x14ac:dyDescent="0.25">
      <c r="G129" s="114"/>
    </row>
    <row r="130" spans="7:7" x14ac:dyDescent="0.25">
      <c r="G130" s="114"/>
    </row>
    <row r="131" spans="7:7" x14ac:dyDescent="0.25">
      <c r="G131" s="114"/>
    </row>
  </sheetData>
  <mergeCells count="2">
    <mergeCell ref="D24:H24"/>
    <mergeCell ref="J24:M24"/>
  </mergeCells>
  <conditionalFormatting sqref="D36:E97">
    <cfRule type="expression" dxfId="14" priority="1" stopIfTrue="1">
      <formula>ISNA(D36)</formula>
    </cfRule>
  </conditionalFormatting>
  <hyperlinks>
    <hyperlink ref="A3" location="Contents!A1" display="Return to Contents" xr:uid="{00000000-0004-0000-0F00-000000000000}"/>
  </hyperlinks>
  <pageMargins left="0.7" right="0.7" top="0.75" bottom="0.75" header="0.3" footer="0.3"/>
  <pageSetup orientation="landscape" verticalDpi="599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7"/>
  <dimension ref="A2:AC132"/>
  <sheetViews>
    <sheetView zoomScaleNormal="100" workbookViewId="0"/>
  </sheetViews>
  <sheetFormatPr defaultColWidth="9.42578125" defaultRowHeight="15" x14ac:dyDescent="0.25"/>
  <cols>
    <col min="1" max="2" width="9.42578125" style="107"/>
    <col min="3" max="3" width="14.5703125" style="107" customWidth="1"/>
    <col min="4" max="14" width="9.42578125" style="107"/>
    <col min="15" max="16" width="9.42578125" style="108"/>
    <col min="17" max="17" width="9.42578125" style="107"/>
    <col min="18" max="18" width="31.42578125" style="107" customWidth="1"/>
    <col min="19" max="19" width="11" style="107" customWidth="1"/>
    <col min="20" max="27" width="9.42578125" style="107"/>
    <col min="28" max="29" width="9.42578125" style="108"/>
    <col min="30" max="16384" width="9.42578125" style="107"/>
  </cols>
  <sheetData>
    <row r="2" spans="1:19" ht="15.75" x14ac:dyDescent="0.25">
      <c r="A2" s="31" t="s">
        <v>644</v>
      </c>
    </row>
    <row r="3" spans="1:19" x14ac:dyDescent="0.25">
      <c r="A3" s="16" t="s">
        <v>16</v>
      </c>
      <c r="R3" s="112"/>
    </row>
    <row r="4" spans="1:19" x14ac:dyDescent="0.25">
      <c r="B4" s="116"/>
      <c r="C4" s="116"/>
      <c r="D4" s="116"/>
      <c r="E4" s="116"/>
      <c r="F4" s="116"/>
      <c r="G4" s="116"/>
      <c r="H4" s="116"/>
      <c r="I4" s="116"/>
      <c r="J4" s="116"/>
      <c r="K4" s="116"/>
      <c r="L4" s="116"/>
    </row>
    <row r="5" spans="1:19" x14ac:dyDescent="0.25">
      <c r="B5" s="116"/>
      <c r="C5" s="116"/>
      <c r="D5" s="116"/>
      <c r="E5" s="116"/>
      <c r="F5" s="116"/>
      <c r="G5" s="116"/>
      <c r="H5" s="116"/>
      <c r="I5" s="116"/>
      <c r="J5" s="116"/>
      <c r="K5" s="116"/>
      <c r="L5" s="116"/>
      <c r="R5" s="142" t="s">
        <v>343</v>
      </c>
      <c r="S5" s="143"/>
    </row>
    <row r="6" spans="1:19" x14ac:dyDescent="0.25">
      <c r="B6" s="116"/>
      <c r="C6" s="116"/>
      <c r="D6" s="116"/>
      <c r="E6" s="116"/>
      <c r="F6" s="116"/>
      <c r="G6" s="116"/>
      <c r="H6" s="116"/>
      <c r="I6" s="116"/>
      <c r="J6" s="116"/>
      <c r="K6" s="116"/>
      <c r="L6" s="116"/>
      <c r="R6" s="175" t="s">
        <v>238</v>
      </c>
      <c r="S6" s="185" t="s">
        <v>237</v>
      </c>
    </row>
    <row r="7" spans="1:19" x14ac:dyDescent="0.25">
      <c r="B7" s="116"/>
      <c r="C7" s="116"/>
      <c r="D7" s="116"/>
      <c r="E7" s="116"/>
      <c r="F7" s="116"/>
      <c r="G7" s="116"/>
      <c r="H7" s="116"/>
      <c r="I7" s="116"/>
      <c r="J7" s="116"/>
      <c r="K7" s="116"/>
      <c r="L7" s="116"/>
      <c r="R7" s="176" t="s">
        <v>240</v>
      </c>
      <c r="S7" s="186" t="s">
        <v>239</v>
      </c>
    </row>
    <row r="8" spans="1:19" x14ac:dyDescent="0.25">
      <c r="B8" s="116"/>
      <c r="C8" s="116"/>
      <c r="D8" s="116"/>
      <c r="E8" s="116"/>
      <c r="F8" s="116"/>
      <c r="G8" s="116"/>
      <c r="H8" s="116"/>
      <c r="I8" s="116"/>
      <c r="J8" s="116"/>
      <c r="K8" s="116"/>
      <c r="L8" s="116"/>
      <c r="R8" s="176" t="s">
        <v>242</v>
      </c>
      <c r="S8" s="186" t="s">
        <v>241</v>
      </c>
    </row>
    <row r="9" spans="1:19" x14ac:dyDescent="0.25">
      <c r="B9" s="116"/>
      <c r="C9" s="116"/>
      <c r="D9" s="116"/>
      <c r="E9" s="116"/>
      <c r="F9" s="116"/>
      <c r="G9" s="116"/>
      <c r="H9" s="116"/>
      <c r="I9" s="116"/>
      <c r="J9" s="116"/>
      <c r="K9" s="116"/>
      <c r="L9" s="116"/>
      <c r="R9" s="176" t="s">
        <v>244</v>
      </c>
      <c r="S9" s="186" t="s">
        <v>245</v>
      </c>
    </row>
    <row r="10" spans="1:19" x14ac:dyDescent="0.25">
      <c r="B10" s="116"/>
      <c r="C10" s="116"/>
      <c r="D10" s="116"/>
      <c r="E10" s="116"/>
      <c r="F10" s="116"/>
      <c r="G10" s="116"/>
      <c r="H10" s="116"/>
      <c r="I10" s="116"/>
      <c r="J10" s="116"/>
      <c r="K10" s="116"/>
      <c r="L10" s="116"/>
      <c r="R10" s="337" t="s">
        <v>271</v>
      </c>
      <c r="S10" s="363" t="s">
        <v>236</v>
      </c>
    </row>
    <row r="11" spans="1:19" x14ac:dyDescent="0.25">
      <c r="B11" s="116"/>
      <c r="C11" s="116"/>
      <c r="D11" s="116"/>
      <c r="E11" s="116"/>
      <c r="F11" s="116"/>
      <c r="G11" s="116"/>
      <c r="H11" s="116"/>
      <c r="I11" s="116"/>
      <c r="J11" s="116"/>
      <c r="K11" s="116"/>
      <c r="L11" s="116"/>
    </row>
    <row r="12" spans="1:19" x14ac:dyDescent="0.25">
      <c r="B12" s="116"/>
      <c r="C12" s="116"/>
      <c r="D12" s="116"/>
      <c r="E12" s="116"/>
      <c r="F12" s="116"/>
      <c r="G12" s="116"/>
      <c r="H12" s="116"/>
      <c r="I12" s="116"/>
      <c r="J12" s="116"/>
      <c r="K12" s="116"/>
      <c r="L12" s="116"/>
    </row>
    <row r="13" spans="1:19" x14ac:dyDescent="0.25">
      <c r="B13" s="116"/>
      <c r="C13" s="116"/>
      <c r="D13" s="116"/>
      <c r="E13" s="116"/>
      <c r="F13" s="116"/>
      <c r="G13" s="116"/>
      <c r="H13" s="116"/>
      <c r="I13" s="116"/>
      <c r="J13" s="116"/>
      <c r="K13" s="116"/>
      <c r="L13" s="116"/>
    </row>
    <row r="14" spans="1:19" x14ac:dyDescent="0.25">
      <c r="B14" s="116"/>
      <c r="C14" s="116"/>
      <c r="D14" s="116"/>
      <c r="E14" s="116"/>
      <c r="F14" s="116"/>
      <c r="G14" s="116"/>
      <c r="H14" s="116"/>
      <c r="I14" s="116"/>
      <c r="J14" s="116"/>
      <c r="K14" s="116"/>
      <c r="L14" s="116"/>
    </row>
    <row r="15" spans="1:19" x14ac:dyDescent="0.25">
      <c r="B15" s="116"/>
      <c r="C15" s="116"/>
      <c r="D15" s="116"/>
      <c r="E15" s="116"/>
      <c r="F15" s="116"/>
      <c r="G15" s="116"/>
      <c r="H15" s="116"/>
      <c r="I15" s="116"/>
      <c r="J15" s="116"/>
      <c r="K15" s="116"/>
      <c r="L15" s="116"/>
    </row>
    <row r="16" spans="1:19" x14ac:dyDescent="0.25">
      <c r="B16" s="116"/>
      <c r="C16" s="116"/>
      <c r="D16" s="116"/>
      <c r="E16" s="116"/>
      <c r="F16" s="116"/>
      <c r="G16" s="116"/>
      <c r="H16" s="116"/>
      <c r="I16" s="116"/>
      <c r="J16" s="116"/>
      <c r="K16" s="116"/>
      <c r="L16" s="116"/>
    </row>
    <row r="17" spans="2:13" x14ac:dyDescent="0.25">
      <c r="B17" s="116"/>
      <c r="C17" s="116"/>
      <c r="D17" s="116"/>
      <c r="E17" s="116"/>
      <c r="F17" s="116"/>
      <c r="G17" s="116"/>
      <c r="H17" s="116"/>
      <c r="I17" s="116"/>
      <c r="J17" s="116"/>
      <c r="K17" s="116"/>
      <c r="L17" s="116"/>
    </row>
    <row r="18" spans="2:13" x14ac:dyDescent="0.25">
      <c r="B18" s="116"/>
      <c r="C18" s="116"/>
      <c r="D18" s="116"/>
      <c r="E18" s="116"/>
      <c r="F18" s="116"/>
      <c r="G18" s="116"/>
      <c r="H18" s="116"/>
      <c r="I18" s="116"/>
      <c r="J18" s="116"/>
      <c r="K18" s="116"/>
      <c r="L18" s="116"/>
    </row>
    <row r="19" spans="2:13" x14ac:dyDescent="0.25">
      <c r="B19" s="116"/>
      <c r="C19" s="116"/>
      <c r="D19" s="116"/>
      <c r="E19" s="116"/>
      <c r="F19" s="116"/>
      <c r="G19" s="116"/>
      <c r="H19" s="147"/>
      <c r="I19" s="147"/>
      <c r="J19" s="116"/>
      <c r="K19" s="116"/>
      <c r="L19" s="116"/>
    </row>
    <row r="20" spans="2:13" x14ac:dyDescent="0.25">
      <c r="B20" s="116"/>
      <c r="C20" s="116"/>
      <c r="D20" s="116"/>
      <c r="E20" s="116"/>
      <c r="F20" s="116"/>
      <c r="G20" s="116"/>
      <c r="H20" s="116"/>
      <c r="I20" s="116"/>
      <c r="J20" s="116"/>
      <c r="K20" s="116"/>
      <c r="L20" s="116"/>
    </row>
    <row r="21" spans="2:13" x14ac:dyDescent="0.25">
      <c r="B21" s="116"/>
      <c r="C21" s="116"/>
      <c r="D21" s="116"/>
      <c r="E21" s="116"/>
      <c r="F21" s="116"/>
      <c r="G21" s="116"/>
      <c r="H21" s="116"/>
      <c r="I21" s="116"/>
      <c r="J21" s="116"/>
      <c r="K21" s="116"/>
      <c r="L21" s="116"/>
    </row>
    <row r="22" spans="2:13" x14ac:dyDescent="0.25">
      <c r="B22" s="116"/>
      <c r="C22" s="116"/>
      <c r="D22" s="116"/>
      <c r="E22" s="116"/>
      <c r="F22" s="116"/>
      <c r="G22" s="116"/>
      <c r="H22" s="116"/>
      <c r="I22" s="116"/>
      <c r="J22" s="116"/>
      <c r="K22" s="116"/>
      <c r="L22" s="116"/>
    </row>
    <row r="24" spans="2:13" x14ac:dyDescent="0.25">
      <c r="B24"/>
      <c r="C24"/>
      <c r="D24" s="478" t="s">
        <v>270</v>
      </c>
      <c r="E24" s="478"/>
      <c r="F24" s="478"/>
      <c r="G24" s="478"/>
      <c r="H24" s="478"/>
      <c r="I24" s="23"/>
      <c r="J24" s="478" t="s">
        <v>91</v>
      </c>
      <c r="K24" s="478"/>
      <c r="L24" s="478"/>
      <c r="M24" s="478"/>
    </row>
    <row r="25" spans="2:13" x14ac:dyDescent="0.25">
      <c r="C25" s="8"/>
      <c r="D25" s="65">
        <v>2021</v>
      </c>
      <c r="E25" s="65">
        <v>2022</v>
      </c>
      <c r="F25" s="65">
        <v>2023</v>
      </c>
      <c r="G25" s="65">
        <v>2024</v>
      </c>
      <c r="H25" s="65">
        <v>2025</v>
      </c>
      <c r="I25" s="25"/>
      <c r="J25" s="65">
        <v>2022</v>
      </c>
      <c r="K25" s="65">
        <v>2023</v>
      </c>
      <c r="L25" s="65">
        <v>2024</v>
      </c>
      <c r="M25" s="65">
        <v>2025</v>
      </c>
    </row>
    <row r="26" spans="2:13" x14ac:dyDescent="0.25">
      <c r="C26" s="21" t="s">
        <v>238</v>
      </c>
      <c r="D26" s="66">
        <v>8.8156999041000006</v>
      </c>
      <c r="E26" s="66">
        <v>8.8098980027000007</v>
      </c>
      <c r="F26" s="66">
        <v>8.9435868630000002</v>
      </c>
      <c r="G26" s="66">
        <v>8.9113851775999997</v>
      </c>
      <c r="H26" s="66">
        <v>8.9197496629999993</v>
      </c>
      <c r="I26" s="9"/>
      <c r="J26" s="14">
        <f t="shared" ref="J26:M30" si="0">E26-D26</f>
        <v>-5.8019013999999203E-3</v>
      </c>
      <c r="K26" s="14">
        <f t="shared" si="0"/>
        <v>0.13368886029999949</v>
      </c>
      <c r="L26" s="14">
        <f t="shared" si="0"/>
        <v>-3.2201685400000457E-2</v>
      </c>
      <c r="M26" s="14">
        <f t="shared" si="0"/>
        <v>8.3644853999995661E-3</v>
      </c>
    </row>
    <row r="27" spans="2:13" x14ac:dyDescent="0.25">
      <c r="C27" s="21" t="s">
        <v>240</v>
      </c>
      <c r="D27" s="66">
        <v>1.3698836877</v>
      </c>
      <c r="E27" s="66">
        <v>1.5597104493</v>
      </c>
      <c r="F27" s="66">
        <v>1.6517888000000001</v>
      </c>
      <c r="G27" s="66">
        <v>1.6662076966999999</v>
      </c>
      <c r="H27" s="66">
        <v>1.7062432520999999</v>
      </c>
      <c r="I27" s="9"/>
      <c r="J27" s="14">
        <f t="shared" si="0"/>
        <v>0.1898267616</v>
      </c>
      <c r="K27" s="14">
        <f t="shared" si="0"/>
        <v>9.2078350700000033E-2</v>
      </c>
      <c r="L27" s="14">
        <f t="shared" si="0"/>
        <v>1.441889669999985E-2</v>
      </c>
      <c r="M27" s="14">
        <f t="shared" si="0"/>
        <v>4.0035555400000034E-2</v>
      </c>
    </row>
    <row r="28" spans="2:13" x14ac:dyDescent="0.25">
      <c r="C28" s="21" t="s">
        <v>242</v>
      </c>
      <c r="D28" s="66">
        <v>3.9720729205</v>
      </c>
      <c r="E28" s="66">
        <v>4.0255734109999999</v>
      </c>
      <c r="F28" s="66">
        <v>3.9329597561999998</v>
      </c>
      <c r="G28" s="66">
        <v>3.8898712895999998</v>
      </c>
      <c r="H28" s="66">
        <v>3.9789279507000002</v>
      </c>
      <c r="I28" s="9"/>
      <c r="J28" s="14">
        <f t="shared" si="0"/>
        <v>5.3500490499999831E-2</v>
      </c>
      <c r="K28" s="14">
        <f t="shared" si="0"/>
        <v>-9.2613654800000056E-2</v>
      </c>
      <c r="L28" s="14">
        <f t="shared" si="0"/>
        <v>-4.3088466599999986E-2</v>
      </c>
      <c r="M28" s="14">
        <f t="shared" si="0"/>
        <v>8.9056661100000323E-2</v>
      </c>
    </row>
    <row r="29" spans="2:13" x14ac:dyDescent="0.25">
      <c r="C29" s="21" t="s">
        <v>244</v>
      </c>
      <c r="D29" s="66">
        <v>3.4401232822000001</v>
      </c>
      <c r="E29" s="66">
        <v>3.3573649807999999</v>
      </c>
      <c r="F29" s="66">
        <v>3.4561691890000001</v>
      </c>
      <c r="G29" s="66">
        <v>3.6134978372000002</v>
      </c>
      <c r="H29" s="66">
        <v>3.6710453972999999</v>
      </c>
      <c r="I29" s="9"/>
      <c r="J29" s="14">
        <f>E29-D29</f>
        <v>-8.2758301400000178E-2</v>
      </c>
      <c r="K29" s="14">
        <f>F29-E29</f>
        <v>9.8804208200000243E-2</v>
      </c>
      <c r="L29" s="14">
        <f>G29-F29</f>
        <v>0.15732864820000003</v>
      </c>
      <c r="M29" s="14">
        <f>H29-G29</f>
        <v>5.7547560099999728E-2</v>
      </c>
    </row>
    <row r="30" spans="2:13" x14ac:dyDescent="0.25">
      <c r="C30" s="60" t="s">
        <v>243</v>
      </c>
      <c r="D30" s="67">
        <f>+D31-SUM(D26:D29)</f>
        <v>2.2921015064999999</v>
      </c>
      <c r="E30" s="67">
        <f>+E31-SUM(E26:E29)</f>
        <v>2.2576588411999978</v>
      </c>
      <c r="F30" s="67">
        <f>+F31-SUM(F26:F29)</f>
        <v>2.2612217037999969</v>
      </c>
      <c r="G30" s="67">
        <f>+G31-SUM(G26:G29)</f>
        <v>2.2908783499000016</v>
      </c>
      <c r="H30" s="67">
        <f>+H31-SUM(H26:H29)</f>
        <v>2.3095285039000011</v>
      </c>
      <c r="I30" s="55"/>
      <c r="J30" s="51">
        <f t="shared" si="0"/>
        <v>-3.4442665300002062E-2</v>
      </c>
      <c r="K30" s="51">
        <f t="shared" si="0"/>
        <v>3.5628625999990504E-3</v>
      </c>
      <c r="L30" s="51">
        <f t="shared" si="0"/>
        <v>2.9656646100004735E-2</v>
      </c>
      <c r="M30" s="51">
        <f t="shared" si="0"/>
        <v>1.8650153999999475E-2</v>
      </c>
    </row>
    <row r="31" spans="2:13" x14ac:dyDescent="0.25">
      <c r="C31" s="2" t="s">
        <v>216</v>
      </c>
      <c r="D31" s="66">
        <v>19.889881300999999</v>
      </c>
      <c r="E31" s="66">
        <v>20.010205684999999</v>
      </c>
      <c r="F31" s="66">
        <v>20.245726311999999</v>
      </c>
      <c r="G31" s="66">
        <v>20.371840350999999</v>
      </c>
      <c r="H31" s="66">
        <v>20.585494767</v>
      </c>
      <c r="I31"/>
      <c r="J31" s="5">
        <f>+SUM(J26:J30)</f>
        <v>0.12032438399999767</v>
      </c>
      <c r="K31" s="5">
        <f>+SUM(K26:K30)</f>
        <v>0.23552062699999876</v>
      </c>
      <c r="L31" s="5">
        <f>+SUM(L26:L30)</f>
        <v>0.12611403900000417</v>
      </c>
      <c r="M31" s="5">
        <f>+SUM(M26:M30)</f>
        <v>0.21365441599999913</v>
      </c>
    </row>
    <row r="32" spans="2:13" x14ac:dyDescent="0.25">
      <c r="B32" s="278" t="s">
        <v>674</v>
      </c>
      <c r="C32"/>
      <c r="D32"/>
      <c r="E32" s="2"/>
      <c r="F32"/>
      <c r="G32"/>
      <c r="H32"/>
      <c r="I32"/>
      <c r="J32" s="2" t="s">
        <v>7</v>
      </c>
      <c r="K32" s="19">
        <f>F26/E26-1</f>
        <v>1.5174847683710579E-2</v>
      </c>
      <c r="L32" s="19">
        <f>G26/F26-1</f>
        <v>-3.6005336441937708E-3</v>
      </c>
      <c r="M32" s="19">
        <f>H26/G26-1</f>
        <v>9.3862909450082022E-4</v>
      </c>
    </row>
    <row r="36" spans="2:8" x14ac:dyDescent="0.25">
      <c r="D36" s="119" t="s">
        <v>476</v>
      </c>
      <c r="E36" s="119" t="s">
        <v>223</v>
      </c>
      <c r="F36" s="119" t="s">
        <v>222</v>
      </c>
      <c r="G36" s="119" t="s">
        <v>457</v>
      </c>
    </row>
    <row r="37" spans="2:8" x14ac:dyDescent="0.25">
      <c r="B37" s="119">
        <f t="shared" ref="B37:B84" si="1">YEAR(C37)</f>
        <v>2022</v>
      </c>
      <c r="C37" s="331">
        <v>44562</v>
      </c>
      <c r="D37" s="332">
        <v>19.613111</v>
      </c>
      <c r="E37" s="115" t="e">
        <v>#N/A</v>
      </c>
      <c r="F37" s="333"/>
      <c r="G37" s="333">
        <v>19.613111</v>
      </c>
      <c r="H37" s="113"/>
    </row>
    <row r="38" spans="2:8" x14ac:dyDescent="0.25">
      <c r="B38" s="119">
        <f t="shared" si="1"/>
        <v>2022</v>
      </c>
      <c r="C38" s="331">
        <v>44593</v>
      </c>
      <c r="D38" s="332">
        <v>20.190412999999999</v>
      </c>
      <c r="E38" s="115" t="e">
        <v>#N/A</v>
      </c>
      <c r="F38" s="333"/>
      <c r="G38" s="333">
        <v>20.190412999999999</v>
      </c>
      <c r="H38" s="113"/>
    </row>
    <row r="39" spans="2:8" x14ac:dyDescent="0.25">
      <c r="B39" s="119">
        <f t="shared" si="1"/>
        <v>2022</v>
      </c>
      <c r="C39" s="331">
        <v>44621</v>
      </c>
      <c r="D39" s="332">
        <v>20.483485999999999</v>
      </c>
      <c r="E39" s="115" t="e">
        <v>#N/A</v>
      </c>
      <c r="F39" s="333">
        <f t="shared" ref="F39:F46" si="2">AVERAGEIF($B$37:$B$98,B39,$G$37:$G$98)</f>
        <v>20.012903666666663</v>
      </c>
      <c r="G39" s="333">
        <v>20.483485999999999</v>
      </c>
      <c r="H39" s="113"/>
    </row>
    <row r="40" spans="2:8" x14ac:dyDescent="0.25">
      <c r="B40" s="119">
        <f t="shared" si="1"/>
        <v>2022</v>
      </c>
      <c r="C40" s="331">
        <v>44652</v>
      </c>
      <c r="D40" s="332">
        <v>19.727340999999999</v>
      </c>
      <c r="E40" s="115" t="e">
        <v>#N/A</v>
      </c>
      <c r="F40" s="333">
        <f t="shared" si="2"/>
        <v>20.012903666666663</v>
      </c>
      <c r="G40" s="333">
        <v>19.727340999999999</v>
      </c>
      <c r="H40" s="113"/>
    </row>
    <row r="41" spans="2:8" x14ac:dyDescent="0.25">
      <c r="B41" s="119">
        <f t="shared" si="1"/>
        <v>2022</v>
      </c>
      <c r="C41" s="331">
        <v>44682</v>
      </c>
      <c r="D41" s="332">
        <v>19.839566999999999</v>
      </c>
      <c r="E41" s="115" t="e">
        <v>#N/A</v>
      </c>
      <c r="F41" s="333">
        <f t="shared" si="2"/>
        <v>20.012903666666663</v>
      </c>
      <c r="G41" s="333">
        <v>19.839566999999999</v>
      </c>
      <c r="H41" s="113"/>
    </row>
    <row r="42" spans="2:8" x14ac:dyDescent="0.25">
      <c r="B42" s="119">
        <f t="shared" si="1"/>
        <v>2022</v>
      </c>
      <c r="C42" s="331">
        <v>44713</v>
      </c>
      <c r="D42" s="332">
        <v>20.433236999999998</v>
      </c>
      <c r="E42" s="115" t="e">
        <v>#N/A</v>
      </c>
      <c r="F42" s="333">
        <f t="shared" si="2"/>
        <v>20.012903666666663</v>
      </c>
      <c r="G42" s="333">
        <v>20.433236999999998</v>
      </c>
      <c r="H42" s="113"/>
    </row>
    <row r="43" spans="2:8" x14ac:dyDescent="0.25">
      <c r="B43" s="119">
        <f t="shared" si="1"/>
        <v>2022</v>
      </c>
      <c r="C43" s="331">
        <v>44743</v>
      </c>
      <c r="D43" s="332">
        <v>19.925560999999998</v>
      </c>
      <c r="E43" s="115" t="e">
        <v>#N/A</v>
      </c>
      <c r="F43" s="333">
        <f t="shared" si="2"/>
        <v>20.012903666666663</v>
      </c>
      <c r="G43" s="333">
        <v>19.925560999999998</v>
      </c>
      <c r="H43" s="113"/>
    </row>
    <row r="44" spans="2:8" x14ac:dyDescent="0.25">
      <c r="B44" s="119">
        <f t="shared" si="1"/>
        <v>2022</v>
      </c>
      <c r="C44" s="331">
        <v>44774</v>
      </c>
      <c r="D44" s="332">
        <v>20.265028999999998</v>
      </c>
      <c r="E44" s="115" t="e">
        <v>#N/A</v>
      </c>
      <c r="F44" s="333">
        <f t="shared" si="2"/>
        <v>20.012903666666663</v>
      </c>
      <c r="G44" s="333">
        <v>20.265028999999998</v>
      </c>
      <c r="H44" s="113"/>
    </row>
    <row r="45" spans="2:8" x14ac:dyDescent="0.25">
      <c r="B45" s="119">
        <f t="shared" si="1"/>
        <v>2022</v>
      </c>
      <c r="C45" s="331">
        <v>44805</v>
      </c>
      <c r="D45" s="332">
        <v>20.129058000000001</v>
      </c>
      <c r="E45" s="115" t="e">
        <v>#N/A</v>
      </c>
      <c r="F45" s="333">
        <f t="shared" si="2"/>
        <v>20.012903666666663</v>
      </c>
      <c r="G45" s="333">
        <v>20.129058000000001</v>
      </c>
      <c r="H45" s="113"/>
    </row>
    <row r="46" spans="2:8" x14ac:dyDescent="0.25">
      <c r="B46" s="119">
        <f t="shared" si="1"/>
        <v>2022</v>
      </c>
      <c r="C46" s="331">
        <v>44835</v>
      </c>
      <c r="D46" s="332">
        <v>20.006618</v>
      </c>
      <c r="E46" s="115" t="e">
        <v>#N/A</v>
      </c>
      <c r="F46" s="333">
        <f t="shared" si="2"/>
        <v>20.012903666666663</v>
      </c>
      <c r="G46" s="333">
        <v>20.006618</v>
      </c>
      <c r="H46" s="113"/>
    </row>
    <row r="47" spans="2:8" x14ac:dyDescent="0.25">
      <c r="B47" s="119">
        <f t="shared" si="1"/>
        <v>2022</v>
      </c>
      <c r="C47" s="331">
        <v>44866</v>
      </c>
      <c r="D47" s="332">
        <v>20.214213999999998</v>
      </c>
      <c r="E47" s="115" t="e">
        <v>#N/A</v>
      </c>
      <c r="F47" s="333"/>
      <c r="G47" s="333">
        <v>20.214213999999998</v>
      </c>
      <c r="H47" s="113"/>
    </row>
    <row r="48" spans="2:8" x14ac:dyDescent="0.25">
      <c r="B48" s="119">
        <f t="shared" si="1"/>
        <v>2022</v>
      </c>
      <c r="C48" s="331">
        <v>44896</v>
      </c>
      <c r="D48" s="332">
        <v>19.327209</v>
      </c>
      <c r="E48" s="115" t="e">
        <v>#N/A</v>
      </c>
      <c r="F48" s="333"/>
      <c r="G48" s="333">
        <v>19.327209</v>
      </c>
      <c r="H48" s="113"/>
    </row>
    <row r="49" spans="2:8" x14ac:dyDescent="0.25">
      <c r="B49" s="119">
        <f t="shared" si="1"/>
        <v>2023</v>
      </c>
      <c r="C49" s="331">
        <v>44927</v>
      </c>
      <c r="D49" s="332">
        <v>19.149204000000001</v>
      </c>
      <c r="E49" s="115" t="e">
        <v>#N/A</v>
      </c>
      <c r="F49" s="333"/>
      <c r="G49" s="333">
        <v>19.149204000000001</v>
      </c>
      <c r="H49" s="113"/>
    </row>
    <row r="50" spans="2:8" x14ac:dyDescent="0.25">
      <c r="B50" s="119">
        <f t="shared" si="1"/>
        <v>2023</v>
      </c>
      <c r="C50" s="331">
        <v>44958</v>
      </c>
      <c r="D50" s="332">
        <v>19.758786000000001</v>
      </c>
      <c r="E50" s="115" t="e">
        <v>#N/A</v>
      </c>
      <c r="F50" s="333"/>
      <c r="G50" s="333">
        <v>19.758786000000001</v>
      </c>
      <c r="H50" s="113"/>
    </row>
    <row r="51" spans="2:8" x14ac:dyDescent="0.25">
      <c r="B51" s="119">
        <f t="shared" si="1"/>
        <v>2023</v>
      </c>
      <c r="C51" s="331">
        <v>44986</v>
      </c>
      <c r="D51" s="332">
        <v>20.082774000000001</v>
      </c>
      <c r="E51" s="115" t="e">
        <v>#N/A</v>
      </c>
      <c r="F51" s="333">
        <f t="shared" ref="F51:F58" si="3">AVERAGEIF($B$37:$B$98,B51,$G$37:$G$98)</f>
        <v>20.243336916666664</v>
      </c>
      <c r="G51" s="333">
        <v>20.082774000000001</v>
      </c>
      <c r="H51" s="113"/>
    </row>
    <row r="52" spans="2:8" x14ac:dyDescent="0.25">
      <c r="B52" s="119">
        <f t="shared" si="1"/>
        <v>2023</v>
      </c>
      <c r="C52" s="331">
        <v>45017</v>
      </c>
      <c r="D52" s="332">
        <v>20.036802000000002</v>
      </c>
      <c r="E52" s="115" t="e">
        <v>#N/A</v>
      </c>
      <c r="F52" s="333">
        <f t="shared" si="3"/>
        <v>20.243336916666664</v>
      </c>
      <c r="G52" s="333">
        <v>20.036802000000002</v>
      </c>
      <c r="H52" s="113"/>
    </row>
    <row r="53" spans="2:8" x14ac:dyDescent="0.25">
      <c r="B53" s="119">
        <f t="shared" si="1"/>
        <v>2023</v>
      </c>
      <c r="C53" s="331">
        <v>45047</v>
      </c>
      <c r="D53" s="332">
        <v>20.395605</v>
      </c>
      <c r="E53" s="115" t="e">
        <v>#N/A</v>
      </c>
      <c r="F53" s="333">
        <f t="shared" si="3"/>
        <v>20.243336916666664</v>
      </c>
      <c r="G53" s="333">
        <v>20.395605</v>
      </c>
      <c r="H53" s="113"/>
    </row>
    <row r="54" spans="2:8" x14ac:dyDescent="0.25">
      <c r="B54" s="119">
        <f t="shared" si="1"/>
        <v>2023</v>
      </c>
      <c r="C54" s="331">
        <v>45078</v>
      </c>
      <c r="D54" s="332">
        <v>20.715786999999999</v>
      </c>
      <c r="E54" s="115" t="e">
        <v>#N/A</v>
      </c>
      <c r="F54" s="333">
        <f t="shared" si="3"/>
        <v>20.243336916666664</v>
      </c>
      <c r="G54" s="333">
        <v>20.715786999999999</v>
      </c>
      <c r="H54" s="113"/>
    </row>
    <row r="55" spans="2:8" x14ac:dyDescent="0.25">
      <c r="B55" s="119">
        <f t="shared" si="1"/>
        <v>2023</v>
      </c>
      <c r="C55" s="331">
        <v>45108</v>
      </c>
      <c r="D55" s="332">
        <v>20.124354</v>
      </c>
      <c r="E55" s="115" t="e">
        <v>#N/A</v>
      </c>
      <c r="F55" s="333">
        <f t="shared" si="3"/>
        <v>20.243336916666664</v>
      </c>
      <c r="G55" s="333">
        <v>20.124354</v>
      </c>
      <c r="H55" s="113"/>
    </row>
    <row r="56" spans="2:8" x14ac:dyDescent="0.25">
      <c r="B56" s="119">
        <f t="shared" si="1"/>
        <v>2023</v>
      </c>
      <c r="C56" s="331">
        <v>45139</v>
      </c>
      <c r="D56" s="332">
        <v>20.881050999999999</v>
      </c>
      <c r="E56" s="115" t="e">
        <v>#N/A</v>
      </c>
      <c r="F56" s="333">
        <f t="shared" si="3"/>
        <v>20.243336916666664</v>
      </c>
      <c r="G56" s="333">
        <v>20.881050999999999</v>
      </c>
      <c r="H56" s="113"/>
    </row>
    <row r="57" spans="2:8" x14ac:dyDescent="0.25">
      <c r="B57" s="119">
        <f t="shared" si="1"/>
        <v>2023</v>
      </c>
      <c r="C57" s="331">
        <v>45170</v>
      </c>
      <c r="D57" s="332">
        <v>20.092255999999999</v>
      </c>
      <c r="E57" s="115" t="e">
        <v>#N/A</v>
      </c>
      <c r="F57" s="333">
        <f t="shared" si="3"/>
        <v>20.243336916666664</v>
      </c>
      <c r="G57" s="333">
        <v>20.092255999999999</v>
      </c>
      <c r="H57" s="113"/>
    </row>
    <row r="58" spans="2:8" x14ac:dyDescent="0.25">
      <c r="B58" s="119">
        <f t="shared" si="1"/>
        <v>2023</v>
      </c>
      <c r="C58" s="331">
        <v>45200</v>
      </c>
      <c r="D58" s="332">
        <v>20.680175999999999</v>
      </c>
      <c r="E58" s="115" t="e">
        <v>#N/A</v>
      </c>
      <c r="F58" s="333">
        <f t="shared" si="3"/>
        <v>20.243336916666664</v>
      </c>
      <c r="G58" s="333">
        <v>20.680175999999999</v>
      </c>
      <c r="H58" s="113"/>
    </row>
    <row r="59" spans="2:8" x14ac:dyDescent="0.25">
      <c r="B59" s="119">
        <f t="shared" si="1"/>
        <v>2023</v>
      </c>
      <c r="C59" s="331">
        <v>45231</v>
      </c>
      <c r="D59" s="332">
        <v>20.710025999999999</v>
      </c>
      <c r="E59" s="115" t="e">
        <v>#N/A</v>
      </c>
      <c r="F59" s="333"/>
      <c r="G59" s="333">
        <v>20.710025999999999</v>
      </c>
      <c r="H59" s="113"/>
    </row>
    <row r="60" spans="2:8" x14ac:dyDescent="0.25">
      <c r="B60" s="119">
        <f t="shared" si="1"/>
        <v>2023</v>
      </c>
      <c r="C60" s="331">
        <v>45261</v>
      </c>
      <c r="D60" s="332">
        <v>20.293222</v>
      </c>
      <c r="E60" s="115" t="e">
        <v>#N/A</v>
      </c>
      <c r="F60" s="333"/>
      <c r="G60" s="333">
        <v>20.293222</v>
      </c>
      <c r="H60" s="113"/>
    </row>
    <row r="61" spans="2:8" x14ac:dyDescent="0.25">
      <c r="B61" s="119">
        <f t="shared" si="1"/>
        <v>2024</v>
      </c>
      <c r="C61" s="331">
        <v>45292</v>
      </c>
      <c r="D61" s="332">
        <v>19.586970999999998</v>
      </c>
      <c r="E61" s="115" t="e">
        <v>#N/A</v>
      </c>
      <c r="F61" s="333"/>
      <c r="G61" s="333">
        <v>19.586970999999998</v>
      </c>
      <c r="H61" s="113"/>
    </row>
    <row r="62" spans="2:8" x14ac:dyDescent="0.25">
      <c r="B62" s="119">
        <f t="shared" si="1"/>
        <v>2024</v>
      </c>
      <c r="C62" s="331">
        <v>45323</v>
      </c>
      <c r="D62" s="332">
        <v>19.948526999999999</v>
      </c>
      <c r="E62" s="115" t="e">
        <v>#N/A</v>
      </c>
      <c r="F62" s="333"/>
      <c r="G62" s="333">
        <v>19.948526999999999</v>
      </c>
      <c r="H62" s="113"/>
    </row>
    <row r="63" spans="2:8" x14ac:dyDescent="0.25">
      <c r="B63" s="119">
        <f t="shared" si="1"/>
        <v>2024</v>
      </c>
      <c r="C63" s="331">
        <v>45352</v>
      </c>
      <c r="D63" s="332">
        <v>20.073942142</v>
      </c>
      <c r="E63" s="115" t="e">
        <v>#N/A</v>
      </c>
      <c r="F63" s="333">
        <f t="shared" ref="F63:F70" si="4">AVERAGEIF($B$37:$B$98,B63,$G$37:$G$98)</f>
        <v>20.369590339583336</v>
      </c>
      <c r="G63" s="333">
        <v>20.073942142</v>
      </c>
      <c r="H63" s="113"/>
    </row>
    <row r="64" spans="2:8" x14ac:dyDescent="0.25">
      <c r="B64" s="119">
        <f t="shared" si="1"/>
        <v>2024</v>
      </c>
      <c r="C64" s="331">
        <v>45383</v>
      </c>
      <c r="D64" s="332">
        <v>19.758183933000002</v>
      </c>
      <c r="E64" s="115">
        <v>19.758183933000002</v>
      </c>
      <c r="F64" s="333">
        <f t="shared" si="4"/>
        <v>20.369590339583336</v>
      </c>
      <c r="G64" s="333">
        <v>19.758183933000002</v>
      </c>
      <c r="H64" s="113"/>
    </row>
    <row r="65" spans="2:8" x14ac:dyDescent="0.25">
      <c r="B65" s="119">
        <f t="shared" si="1"/>
        <v>2024</v>
      </c>
      <c r="C65" s="331">
        <v>45413</v>
      </c>
      <c r="D65" s="332" t="e">
        <v>#N/A</v>
      </c>
      <c r="E65" s="115">
        <v>20.411269999999998</v>
      </c>
      <c r="F65" s="333">
        <f t="shared" si="4"/>
        <v>20.369590339583336</v>
      </c>
      <c r="G65" s="333">
        <v>20.411269999999998</v>
      </c>
      <c r="H65" s="113"/>
    </row>
    <row r="66" spans="2:8" x14ac:dyDescent="0.25">
      <c r="B66" s="119">
        <f t="shared" si="1"/>
        <v>2024</v>
      </c>
      <c r="C66" s="331">
        <v>45444</v>
      </c>
      <c r="D66" s="332" t="e">
        <v>#N/A</v>
      </c>
      <c r="E66" s="115">
        <v>20.795850000000002</v>
      </c>
      <c r="F66" s="333">
        <f t="shared" si="4"/>
        <v>20.369590339583336</v>
      </c>
      <c r="G66" s="333">
        <v>20.795850000000002</v>
      </c>
      <c r="H66" s="113"/>
    </row>
    <row r="67" spans="2:8" x14ac:dyDescent="0.25">
      <c r="B67" s="119">
        <f t="shared" si="1"/>
        <v>2024</v>
      </c>
      <c r="C67" s="331">
        <v>45474</v>
      </c>
      <c r="D67" s="332" t="e">
        <v>#N/A</v>
      </c>
      <c r="E67" s="115">
        <v>20.620159999999998</v>
      </c>
      <c r="F67" s="333">
        <f t="shared" si="4"/>
        <v>20.369590339583336</v>
      </c>
      <c r="G67" s="333">
        <v>20.620159999999998</v>
      </c>
      <c r="H67" s="113"/>
    </row>
    <row r="68" spans="2:8" x14ac:dyDescent="0.25">
      <c r="B68" s="119">
        <f t="shared" si="1"/>
        <v>2024</v>
      </c>
      <c r="C68" s="331">
        <v>45505</v>
      </c>
      <c r="D68" s="332" t="e">
        <v>#N/A</v>
      </c>
      <c r="E68" s="115">
        <v>21.07535</v>
      </c>
      <c r="F68" s="333">
        <f t="shared" si="4"/>
        <v>20.369590339583336</v>
      </c>
      <c r="G68" s="333">
        <v>21.07535</v>
      </c>
      <c r="H68" s="113"/>
    </row>
    <row r="69" spans="2:8" x14ac:dyDescent="0.25">
      <c r="B69" s="119">
        <f t="shared" si="1"/>
        <v>2024</v>
      </c>
      <c r="C69" s="331">
        <v>45536</v>
      </c>
      <c r="D69" s="332" t="e">
        <v>#N/A</v>
      </c>
      <c r="E69" s="115">
        <v>20.361719999999998</v>
      </c>
      <c r="F69" s="333">
        <f t="shared" si="4"/>
        <v>20.369590339583336</v>
      </c>
      <c r="G69" s="333">
        <v>20.361719999999998</v>
      </c>
      <c r="H69" s="113"/>
    </row>
    <row r="70" spans="2:8" x14ac:dyDescent="0.25">
      <c r="B70" s="119">
        <f t="shared" si="1"/>
        <v>2024</v>
      </c>
      <c r="C70" s="331">
        <v>45566</v>
      </c>
      <c r="D70" s="332" t="e">
        <v>#N/A</v>
      </c>
      <c r="E70" s="115">
        <v>20.710660000000001</v>
      </c>
      <c r="F70" s="333">
        <f t="shared" si="4"/>
        <v>20.369590339583336</v>
      </c>
      <c r="G70" s="333">
        <v>20.710660000000001</v>
      </c>
      <c r="H70" s="113"/>
    </row>
    <row r="71" spans="2:8" x14ac:dyDescent="0.25">
      <c r="B71" s="119">
        <f t="shared" si="1"/>
        <v>2024</v>
      </c>
      <c r="C71" s="331">
        <v>45597</v>
      </c>
      <c r="D71" s="332" t="e">
        <v>#N/A</v>
      </c>
      <c r="E71" s="115">
        <v>20.581230000000001</v>
      </c>
      <c r="F71" s="333"/>
      <c r="G71" s="333">
        <v>20.581230000000001</v>
      </c>
      <c r="H71" s="113"/>
    </row>
    <row r="72" spans="2:8" x14ac:dyDescent="0.25">
      <c r="B72" s="119">
        <f t="shared" si="1"/>
        <v>2024</v>
      </c>
      <c r="C72" s="331">
        <v>45627</v>
      </c>
      <c r="D72" s="332" t="e">
        <v>#N/A</v>
      </c>
      <c r="E72" s="115">
        <v>20.511220000000002</v>
      </c>
      <c r="F72" s="333"/>
      <c r="G72" s="333">
        <v>20.511220000000002</v>
      </c>
      <c r="H72" s="113"/>
    </row>
    <row r="73" spans="2:8" x14ac:dyDescent="0.25">
      <c r="B73" s="119">
        <f t="shared" si="1"/>
        <v>2025</v>
      </c>
      <c r="C73" s="331">
        <v>45658</v>
      </c>
      <c r="D73" s="332" t="e">
        <v>#N/A</v>
      </c>
      <c r="E73" s="115">
        <v>20.029959999999999</v>
      </c>
      <c r="F73" s="333"/>
      <c r="G73" s="333">
        <v>20.029959999999999</v>
      </c>
      <c r="H73" s="113"/>
    </row>
    <row r="74" spans="2:8" x14ac:dyDescent="0.25">
      <c r="B74" s="119">
        <f t="shared" si="1"/>
        <v>2025</v>
      </c>
      <c r="C74" s="331">
        <v>45689</v>
      </c>
      <c r="D74" s="332" t="e">
        <v>#N/A</v>
      </c>
      <c r="E74" s="115">
        <v>20.261749999999999</v>
      </c>
      <c r="F74" s="333"/>
      <c r="G74" s="333">
        <v>20.261749999999999</v>
      </c>
      <c r="H74" s="113"/>
    </row>
    <row r="75" spans="2:8" x14ac:dyDescent="0.25">
      <c r="B75" s="119">
        <f t="shared" si="1"/>
        <v>2025</v>
      </c>
      <c r="C75" s="331">
        <v>45717</v>
      </c>
      <c r="D75" s="332" t="e">
        <v>#N/A</v>
      </c>
      <c r="E75" s="115">
        <v>20.58436</v>
      </c>
      <c r="F75" s="333">
        <f t="shared" ref="F75:F82" si="5">AVERAGEIF($B$37:$B$98,B75,$G$37:$G$98)</f>
        <v>20.582988333333336</v>
      </c>
      <c r="G75" s="333">
        <v>20.58436</v>
      </c>
      <c r="H75" s="113"/>
    </row>
    <row r="76" spans="2:8" x14ac:dyDescent="0.25">
      <c r="B76" s="119">
        <f t="shared" si="1"/>
        <v>2025</v>
      </c>
      <c r="C76" s="331">
        <v>45748</v>
      </c>
      <c r="D76" s="332" t="e">
        <v>#N/A</v>
      </c>
      <c r="E76" s="115">
        <v>20.405650000000001</v>
      </c>
      <c r="F76" s="333">
        <f t="shared" si="5"/>
        <v>20.582988333333336</v>
      </c>
      <c r="G76" s="333">
        <v>20.405650000000001</v>
      </c>
      <c r="H76" s="113"/>
    </row>
    <row r="77" spans="2:8" x14ac:dyDescent="0.25">
      <c r="B77" s="119">
        <f t="shared" si="1"/>
        <v>2025</v>
      </c>
      <c r="C77" s="331">
        <v>45778</v>
      </c>
      <c r="D77" s="332" t="e">
        <v>#N/A</v>
      </c>
      <c r="E77" s="115">
        <v>20.57601</v>
      </c>
      <c r="F77" s="333">
        <f t="shared" si="5"/>
        <v>20.582988333333336</v>
      </c>
      <c r="G77" s="333">
        <v>20.57601</v>
      </c>
      <c r="H77" s="113"/>
    </row>
    <row r="78" spans="2:8" x14ac:dyDescent="0.25">
      <c r="B78" s="119">
        <f t="shared" si="1"/>
        <v>2025</v>
      </c>
      <c r="C78" s="331">
        <v>45809</v>
      </c>
      <c r="D78" s="332" t="e">
        <v>#N/A</v>
      </c>
      <c r="E78" s="115">
        <v>20.914819999999999</v>
      </c>
      <c r="F78" s="333">
        <f t="shared" si="5"/>
        <v>20.582988333333336</v>
      </c>
      <c r="G78" s="333">
        <v>20.914819999999999</v>
      </c>
      <c r="H78" s="113"/>
    </row>
    <row r="79" spans="2:8" x14ac:dyDescent="0.25">
      <c r="B79" s="119">
        <f t="shared" si="1"/>
        <v>2025</v>
      </c>
      <c r="C79" s="331">
        <v>45839</v>
      </c>
      <c r="D79" s="332" t="e">
        <v>#N/A</v>
      </c>
      <c r="E79" s="115">
        <v>20.716909999999999</v>
      </c>
      <c r="F79" s="333">
        <f t="shared" si="5"/>
        <v>20.582988333333336</v>
      </c>
      <c r="G79" s="333">
        <v>20.716909999999999</v>
      </c>
      <c r="H79" s="113"/>
    </row>
    <row r="80" spans="2:8" x14ac:dyDescent="0.25">
      <c r="B80" s="119">
        <f t="shared" si="1"/>
        <v>2025</v>
      </c>
      <c r="C80" s="331">
        <v>45870</v>
      </c>
      <c r="D80" s="332" t="e">
        <v>#N/A</v>
      </c>
      <c r="E80" s="115">
        <v>21.01135</v>
      </c>
      <c r="F80" s="333">
        <f t="shared" si="5"/>
        <v>20.582988333333336</v>
      </c>
      <c r="G80" s="333">
        <v>21.01135</v>
      </c>
      <c r="H80" s="113"/>
    </row>
    <row r="81" spans="2:8" x14ac:dyDescent="0.25">
      <c r="B81" s="119">
        <f t="shared" si="1"/>
        <v>2025</v>
      </c>
      <c r="C81" s="331">
        <v>45901</v>
      </c>
      <c r="D81" s="332" t="e">
        <v>#N/A</v>
      </c>
      <c r="E81" s="115">
        <v>20.467749999999999</v>
      </c>
      <c r="F81" s="333">
        <f t="shared" si="5"/>
        <v>20.582988333333336</v>
      </c>
      <c r="G81" s="333">
        <v>20.467749999999999</v>
      </c>
      <c r="H81" s="113"/>
    </row>
    <row r="82" spans="2:8" x14ac:dyDescent="0.25">
      <c r="B82" s="119">
        <f t="shared" si="1"/>
        <v>2025</v>
      </c>
      <c r="C82" s="331">
        <v>45931</v>
      </c>
      <c r="D82" s="332" t="e">
        <v>#N/A</v>
      </c>
      <c r="E82" s="115">
        <v>20.759699999999999</v>
      </c>
      <c r="F82" s="333">
        <f t="shared" si="5"/>
        <v>20.582988333333336</v>
      </c>
      <c r="G82" s="333">
        <v>20.759699999999999</v>
      </c>
      <c r="H82" s="113"/>
    </row>
    <row r="83" spans="2:8" x14ac:dyDescent="0.25">
      <c r="B83" s="119">
        <f t="shared" si="1"/>
        <v>2025</v>
      </c>
      <c r="C83" s="331">
        <v>45962</v>
      </c>
      <c r="D83" s="332" t="e">
        <v>#N/A</v>
      </c>
      <c r="E83" s="115">
        <v>20.592600000000001</v>
      </c>
      <c r="F83" s="333"/>
      <c r="G83" s="333">
        <v>20.592600000000001</v>
      </c>
      <c r="H83" s="113"/>
    </row>
    <row r="84" spans="2:8" x14ac:dyDescent="0.25">
      <c r="B84" s="119">
        <f t="shared" si="1"/>
        <v>2025</v>
      </c>
      <c r="C84" s="331">
        <v>45992</v>
      </c>
      <c r="D84" s="332" t="e">
        <v>#N/A</v>
      </c>
      <c r="E84" s="115">
        <v>20.675000000000001</v>
      </c>
      <c r="F84" s="333"/>
      <c r="G84" s="333">
        <v>20.675000000000001</v>
      </c>
      <c r="H84" s="113"/>
    </row>
    <row r="85" spans="2:8" x14ac:dyDescent="0.25">
      <c r="C85" s="109"/>
      <c r="E85" s="114"/>
      <c r="G85" s="114"/>
      <c r="H85" s="113"/>
    </row>
    <row r="86" spans="2:8" x14ac:dyDescent="0.25">
      <c r="C86" s="109"/>
      <c r="E86" s="114"/>
      <c r="G86" s="114"/>
      <c r="H86" s="113"/>
    </row>
    <row r="87" spans="2:8" x14ac:dyDescent="0.25">
      <c r="C87" s="109"/>
      <c r="E87" s="114"/>
      <c r="G87" s="114"/>
      <c r="H87" s="113"/>
    </row>
    <row r="88" spans="2:8" x14ac:dyDescent="0.25">
      <c r="C88" s="109"/>
      <c r="E88" s="114"/>
      <c r="G88" s="114"/>
      <c r="H88" s="113"/>
    </row>
    <row r="89" spans="2:8" x14ac:dyDescent="0.25">
      <c r="B89" s="4"/>
      <c r="C89" s="4" t="s">
        <v>0</v>
      </c>
      <c r="E89" s="114"/>
      <c r="G89" s="114"/>
      <c r="H89" s="113"/>
    </row>
    <row r="90" spans="2:8" x14ac:dyDescent="0.25">
      <c r="B90">
        <v>2.5</v>
      </c>
      <c r="C90" s="5">
        <v>-0.4</v>
      </c>
      <c r="E90" s="114"/>
      <c r="G90" s="114"/>
      <c r="H90" s="113"/>
    </row>
    <row r="91" spans="2:8" x14ac:dyDescent="0.25">
      <c r="B91">
        <v>2.5</v>
      </c>
      <c r="C91" s="5">
        <v>1.2</v>
      </c>
      <c r="E91" s="114"/>
      <c r="G91" s="114"/>
      <c r="H91" s="113"/>
    </row>
    <row r="92" spans="2:8" x14ac:dyDescent="0.25">
      <c r="C92" s="109"/>
      <c r="E92" s="114"/>
      <c r="G92" s="114"/>
      <c r="H92" s="113"/>
    </row>
    <row r="93" spans="2:8" x14ac:dyDescent="0.25">
      <c r="C93" s="109"/>
      <c r="E93" s="114"/>
      <c r="G93" s="114"/>
      <c r="H93" s="113"/>
    </row>
    <row r="94" spans="2:8" x14ac:dyDescent="0.25">
      <c r="C94" s="109"/>
      <c r="E94" s="114"/>
      <c r="G94" s="114"/>
      <c r="H94" s="113"/>
    </row>
    <row r="95" spans="2:8" x14ac:dyDescent="0.25">
      <c r="C95" s="109"/>
      <c r="E95" s="114"/>
      <c r="G95" s="114"/>
      <c r="H95" s="113"/>
    </row>
    <row r="96" spans="2:8" x14ac:dyDescent="0.25">
      <c r="C96" s="109"/>
      <c r="E96" s="114"/>
      <c r="G96" s="114"/>
      <c r="H96" s="113"/>
    </row>
    <row r="97" spans="3:8" x14ac:dyDescent="0.25">
      <c r="C97" s="109"/>
      <c r="E97" s="114"/>
      <c r="G97" s="114"/>
      <c r="H97" s="113"/>
    </row>
    <row r="98" spans="3:8" x14ac:dyDescent="0.25">
      <c r="C98" s="109"/>
      <c r="E98" s="114"/>
      <c r="G98" s="114"/>
      <c r="H98" s="113"/>
    </row>
    <row r="99" spans="3:8" x14ac:dyDescent="0.25">
      <c r="G99" s="114"/>
      <c r="H99" s="113"/>
    </row>
    <row r="100" spans="3:8" x14ac:dyDescent="0.25">
      <c r="G100" s="114"/>
      <c r="H100" s="113"/>
    </row>
    <row r="101" spans="3:8" x14ac:dyDescent="0.25">
      <c r="G101" s="114"/>
      <c r="H101" s="113"/>
    </row>
    <row r="102" spans="3:8" x14ac:dyDescent="0.25">
      <c r="G102" s="114"/>
      <c r="H102" s="113"/>
    </row>
    <row r="103" spans="3:8" x14ac:dyDescent="0.25">
      <c r="G103" s="114"/>
      <c r="H103" s="113"/>
    </row>
    <row r="104" spans="3:8" x14ac:dyDescent="0.25">
      <c r="G104" s="114"/>
      <c r="H104" s="113"/>
    </row>
    <row r="105" spans="3:8" x14ac:dyDescent="0.25">
      <c r="G105" s="114"/>
      <c r="H105" s="113"/>
    </row>
    <row r="106" spans="3:8" x14ac:dyDescent="0.25">
      <c r="G106" s="114"/>
      <c r="H106" s="113"/>
    </row>
    <row r="107" spans="3:8" x14ac:dyDescent="0.25">
      <c r="G107" s="114"/>
      <c r="H107" s="113"/>
    </row>
    <row r="108" spans="3:8" x14ac:dyDescent="0.25">
      <c r="G108" s="114"/>
    </row>
    <row r="109" spans="3:8" x14ac:dyDescent="0.25">
      <c r="G109" s="114"/>
    </row>
    <row r="110" spans="3:8" x14ac:dyDescent="0.25">
      <c r="G110" s="114"/>
    </row>
    <row r="111" spans="3:8" x14ac:dyDescent="0.25">
      <c r="G111" s="114"/>
    </row>
    <row r="112" spans="3:8" x14ac:dyDescent="0.25">
      <c r="G112" s="114"/>
    </row>
    <row r="113" spans="7:7" x14ac:dyDescent="0.25">
      <c r="G113" s="114"/>
    </row>
    <row r="114" spans="7:7" x14ac:dyDescent="0.25">
      <c r="G114" s="114"/>
    </row>
    <row r="115" spans="7:7" x14ac:dyDescent="0.25">
      <c r="G115" s="114"/>
    </row>
    <row r="116" spans="7:7" x14ac:dyDescent="0.25">
      <c r="G116" s="114"/>
    </row>
    <row r="117" spans="7:7" x14ac:dyDescent="0.25">
      <c r="G117" s="114"/>
    </row>
    <row r="118" spans="7:7" x14ac:dyDescent="0.25">
      <c r="G118" s="114"/>
    </row>
    <row r="119" spans="7:7" x14ac:dyDescent="0.25">
      <c r="G119" s="114"/>
    </row>
    <row r="120" spans="7:7" x14ac:dyDescent="0.25">
      <c r="G120" s="114"/>
    </row>
    <row r="121" spans="7:7" x14ac:dyDescent="0.25">
      <c r="G121" s="114"/>
    </row>
    <row r="122" spans="7:7" x14ac:dyDescent="0.25">
      <c r="G122" s="114"/>
    </row>
    <row r="123" spans="7:7" x14ac:dyDescent="0.25">
      <c r="G123" s="114"/>
    </row>
    <row r="124" spans="7:7" x14ac:dyDescent="0.25">
      <c r="G124" s="114"/>
    </row>
    <row r="125" spans="7:7" x14ac:dyDescent="0.25">
      <c r="G125" s="114"/>
    </row>
    <row r="126" spans="7:7" x14ac:dyDescent="0.25">
      <c r="G126" s="114"/>
    </row>
    <row r="127" spans="7:7" x14ac:dyDescent="0.25">
      <c r="G127" s="114"/>
    </row>
    <row r="128" spans="7:7" x14ac:dyDescent="0.25">
      <c r="G128" s="114"/>
    </row>
    <row r="129" spans="7:7" x14ac:dyDescent="0.25">
      <c r="G129" s="114"/>
    </row>
    <row r="130" spans="7:7" x14ac:dyDescent="0.25">
      <c r="G130" s="114"/>
    </row>
    <row r="131" spans="7:7" x14ac:dyDescent="0.25">
      <c r="G131" s="114"/>
    </row>
    <row r="132" spans="7:7" x14ac:dyDescent="0.25">
      <c r="G132" s="114"/>
    </row>
  </sheetData>
  <mergeCells count="2">
    <mergeCell ref="D24:H24"/>
    <mergeCell ref="J24:M24"/>
  </mergeCells>
  <conditionalFormatting sqref="D37:E84">
    <cfRule type="expression" dxfId="13" priority="1" stopIfTrue="1">
      <formula>ISNA(D37)</formula>
    </cfRule>
  </conditionalFormatting>
  <hyperlinks>
    <hyperlink ref="A3" location="Contents!A1" display="Return to Contents" xr:uid="{00000000-0004-0000-1000-000000000000}"/>
  </hyperlinks>
  <pageMargins left="0.7" right="0.7" top="0.75" bottom="0.75" header="0.3" footer="0.3"/>
  <pageSetup orientation="landscape" verticalDpi="599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24"/>
  <dimension ref="A2:AB131"/>
  <sheetViews>
    <sheetView zoomScale="108" zoomScaleNormal="108" workbookViewId="0"/>
  </sheetViews>
  <sheetFormatPr defaultColWidth="9.42578125" defaultRowHeight="15" x14ac:dyDescent="0.25"/>
  <cols>
    <col min="1" max="1" width="9.42578125" style="107"/>
    <col min="2" max="2" width="14.5703125" style="107" customWidth="1"/>
    <col min="3" max="13" width="9.42578125" style="107"/>
    <col min="14" max="15" width="9.42578125" style="108"/>
    <col min="16" max="16" width="9.42578125" style="107"/>
    <col min="17" max="17" width="42.42578125" style="107" customWidth="1"/>
    <col min="18" max="26" width="9.42578125" style="107"/>
    <col min="27" max="28" width="9.42578125" style="108"/>
    <col min="29" max="16384" width="9.42578125" style="107"/>
  </cols>
  <sheetData>
    <row r="2" spans="1:18" ht="15.75" x14ac:dyDescent="0.25">
      <c r="A2" s="31" t="s">
        <v>644</v>
      </c>
    </row>
    <row r="3" spans="1:18" x14ac:dyDescent="0.25">
      <c r="A3" s="16" t="s">
        <v>16</v>
      </c>
      <c r="Q3" s="112"/>
    </row>
    <row r="4" spans="1:18" x14ac:dyDescent="0.25">
      <c r="A4" s="116"/>
      <c r="B4" s="116"/>
      <c r="C4" s="116"/>
      <c r="D4" s="116"/>
      <c r="E4" s="116"/>
      <c r="F4" s="116"/>
      <c r="G4" s="116"/>
      <c r="H4" s="116"/>
      <c r="I4" s="116"/>
      <c r="J4" s="116"/>
      <c r="Q4" s="112"/>
    </row>
    <row r="5" spans="1:18" x14ac:dyDescent="0.25">
      <c r="A5" s="116"/>
      <c r="B5" s="116"/>
      <c r="C5" s="116"/>
      <c r="D5" s="116"/>
      <c r="E5" s="116"/>
      <c r="F5" s="116"/>
      <c r="G5" s="116"/>
      <c r="H5" s="116"/>
      <c r="I5" s="116"/>
      <c r="J5" s="116"/>
      <c r="Q5" s="142" t="s">
        <v>343</v>
      </c>
      <c r="R5" s="143"/>
    </row>
    <row r="6" spans="1:18" x14ac:dyDescent="0.25">
      <c r="A6" s="116"/>
      <c r="B6" s="116"/>
      <c r="C6" s="116"/>
      <c r="D6" s="116"/>
      <c r="E6" s="116"/>
      <c r="F6" s="116"/>
      <c r="G6" s="116"/>
      <c r="H6" s="116"/>
      <c r="I6" s="116"/>
      <c r="J6" s="116"/>
      <c r="Q6" s="175" t="s">
        <v>235</v>
      </c>
      <c r="R6" s="185" t="s">
        <v>247</v>
      </c>
    </row>
    <row r="7" spans="1:18" x14ac:dyDescent="0.25">
      <c r="A7" s="116"/>
      <c r="B7" s="116"/>
      <c r="C7" s="116"/>
      <c r="D7" s="116"/>
      <c r="E7" s="116"/>
      <c r="F7" s="116"/>
      <c r="G7" s="116"/>
      <c r="H7" s="116"/>
      <c r="I7" s="116"/>
      <c r="J7" s="116"/>
      <c r="Q7" s="176" t="s">
        <v>232</v>
      </c>
      <c r="R7" s="186" t="s">
        <v>248</v>
      </c>
    </row>
    <row r="8" spans="1:18" x14ac:dyDescent="0.25">
      <c r="A8" s="116"/>
      <c r="B8" s="116"/>
      <c r="C8" s="116"/>
      <c r="D8" s="116"/>
      <c r="E8" s="116"/>
      <c r="F8" s="116"/>
      <c r="G8" s="116"/>
      <c r="H8" s="116"/>
      <c r="I8" s="116"/>
      <c r="J8" s="116"/>
      <c r="Q8" s="176" t="s">
        <v>233</v>
      </c>
      <c r="R8" s="186" t="s">
        <v>249</v>
      </c>
    </row>
    <row r="9" spans="1:18" x14ac:dyDescent="0.25">
      <c r="A9" s="116"/>
      <c r="B9" s="116"/>
      <c r="C9" s="116"/>
      <c r="D9" s="116"/>
      <c r="E9" s="116"/>
      <c r="F9" s="116"/>
      <c r="G9" s="116"/>
      <c r="H9" s="116"/>
      <c r="I9" s="116"/>
      <c r="J9" s="116"/>
      <c r="Q9" s="176" t="s">
        <v>234</v>
      </c>
      <c r="R9" s="186" t="s">
        <v>250</v>
      </c>
    </row>
    <row r="10" spans="1:18" x14ac:dyDescent="0.25">
      <c r="A10" s="116"/>
      <c r="B10" s="116"/>
      <c r="C10" s="116"/>
      <c r="D10" s="116"/>
      <c r="E10" s="116"/>
      <c r="F10" s="116"/>
      <c r="G10" s="116"/>
      <c r="H10" s="116"/>
      <c r="I10" s="116"/>
      <c r="J10" s="116"/>
      <c r="Q10" s="337" t="s">
        <v>423</v>
      </c>
      <c r="R10" s="262" t="s">
        <v>424</v>
      </c>
    </row>
    <row r="11" spans="1:18" x14ac:dyDescent="0.25">
      <c r="A11" s="116"/>
      <c r="B11" s="116"/>
      <c r="C11" s="116"/>
      <c r="D11" s="116"/>
      <c r="E11" s="116"/>
      <c r="F11" s="116"/>
      <c r="G11" s="116"/>
      <c r="H11" s="116"/>
      <c r="I11" s="116"/>
      <c r="J11" s="116"/>
    </row>
    <row r="12" spans="1:18" x14ac:dyDescent="0.25">
      <c r="A12" s="116"/>
      <c r="B12" s="116"/>
      <c r="C12" s="116"/>
      <c r="D12" s="116"/>
      <c r="E12" s="116"/>
      <c r="F12" s="116"/>
      <c r="G12" s="116"/>
      <c r="H12" s="116"/>
      <c r="I12" s="116"/>
      <c r="J12" s="116"/>
    </row>
    <row r="13" spans="1:18" x14ac:dyDescent="0.25">
      <c r="A13" s="116"/>
      <c r="B13" s="116"/>
      <c r="C13" s="116"/>
      <c r="D13" s="116"/>
      <c r="E13" s="116"/>
      <c r="F13" s="116"/>
      <c r="G13" s="116"/>
      <c r="H13" s="116"/>
      <c r="I13" s="116"/>
      <c r="J13" s="116"/>
    </row>
    <row r="14" spans="1:18" x14ac:dyDescent="0.25">
      <c r="A14" s="116"/>
      <c r="B14" s="116"/>
      <c r="C14" s="116"/>
      <c r="D14" s="116"/>
      <c r="E14" s="116"/>
      <c r="F14" s="116"/>
      <c r="G14" s="116"/>
      <c r="H14" s="116"/>
      <c r="I14" s="116"/>
      <c r="J14" s="116"/>
    </row>
    <row r="15" spans="1:18" x14ac:dyDescent="0.25">
      <c r="A15" s="116"/>
      <c r="B15" s="116"/>
      <c r="C15" s="116"/>
      <c r="D15" s="116"/>
      <c r="E15" s="116"/>
      <c r="F15" s="116"/>
      <c r="G15" s="116"/>
      <c r="H15" s="116"/>
      <c r="I15" s="116"/>
      <c r="J15" s="116"/>
    </row>
    <row r="16" spans="1:18" x14ac:dyDescent="0.25">
      <c r="A16" s="116"/>
      <c r="B16" s="116"/>
      <c r="C16" s="116"/>
      <c r="D16" s="116"/>
      <c r="E16" s="116"/>
      <c r="F16" s="116"/>
      <c r="G16" s="116"/>
      <c r="H16" s="116"/>
      <c r="I16" s="116"/>
      <c r="J16" s="116"/>
    </row>
    <row r="17" spans="1:14" x14ac:dyDescent="0.25">
      <c r="A17" s="116"/>
      <c r="B17" s="116"/>
      <c r="C17" s="116"/>
      <c r="D17" s="116"/>
      <c r="E17" s="116"/>
      <c r="F17" s="116"/>
      <c r="G17" s="116"/>
      <c r="H17" s="116"/>
      <c r="I17" s="116"/>
      <c r="J17" s="116"/>
    </row>
    <row r="18" spans="1:14" x14ac:dyDescent="0.25">
      <c r="A18" s="116"/>
      <c r="B18" s="116"/>
      <c r="C18" s="116"/>
      <c r="D18" s="116"/>
      <c r="E18" s="116"/>
      <c r="F18" s="116"/>
      <c r="G18" s="116"/>
      <c r="H18" s="116"/>
      <c r="I18" s="116"/>
      <c r="J18" s="116"/>
    </row>
    <row r="19" spans="1:14" x14ac:dyDescent="0.25">
      <c r="A19" s="116"/>
      <c r="B19" s="116"/>
      <c r="C19" s="116"/>
      <c r="D19" s="116"/>
      <c r="E19" s="116"/>
      <c r="F19" s="116"/>
      <c r="G19" s="116"/>
      <c r="H19" s="116"/>
      <c r="I19" s="116"/>
      <c r="J19" s="116"/>
    </row>
    <row r="20" spans="1:14" x14ac:dyDescent="0.25">
      <c r="A20" s="116"/>
      <c r="B20" s="116"/>
      <c r="C20" s="116"/>
      <c r="D20" s="116"/>
      <c r="E20" s="116"/>
      <c r="F20" s="116"/>
      <c r="G20" s="116"/>
      <c r="H20" s="116"/>
      <c r="I20" s="116"/>
      <c r="J20" s="116"/>
    </row>
    <row r="21" spans="1:14" x14ac:dyDescent="0.25">
      <c r="A21" s="116"/>
      <c r="B21" s="116"/>
      <c r="C21" s="116"/>
      <c r="D21" s="116"/>
      <c r="E21" s="116"/>
      <c r="F21" s="116"/>
      <c r="G21" s="116"/>
      <c r="H21" s="116"/>
      <c r="I21" s="116"/>
      <c r="J21" s="116"/>
    </row>
    <row r="24" spans="1:14" x14ac:dyDescent="0.25">
      <c r="A24"/>
      <c r="B24"/>
      <c r="C24" s="478" t="s">
        <v>270</v>
      </c>
      <c r="D24" s="478"/>
      <c r="E24" s="478"/>
      <c r="F24" s="478"/>
      <c r="G24" s="478"/>
      <c r="H24" s="23"/>
      <c r="I24" s="478" t="s">
        <v>91</v>
      </c>
      <c r="J24" s="478"/>
      <c r="K24" s="478"/>
      <c r="L24" s="478"/>
    </row>
    <row r="25" spans="1:14" x14ac:dyDescent="0.25">
      <c r="B25" s="8"/>
      <c r="C25" s="65">
        <v>2021</v>
      </c>
      <c r="D25" s="65">
        <v>2022</v>
      </c>
      <c r="E25" s="65">
        <v>2023</v>
      </c>
      <c r="F25" s="65">
        <v>2024</v>
      </c>
      <c r="G25" s="65">
        <v>2025</v>
      </c>
      <c r="H25" s="25"/>
      <c r="I25" s="65">
        <v>2022</v>
      </c>
      <c r="J25" s="65">
        <v>2023</v>
      </c>
      <c r="K25" s="65">
        <v>2024</v>
      </c>
      <c r="L25" s="65">
        <v>2025</v>
      </c>
    </row>
    <row r="26" spans="1:14" x14ac:dyDescent="0.25">
      <c r="A26" s="317"/>
      <c r="B26" s="318" t="s">
        <v>235</v>
      </c>
      <c r="C26" s="68">
        <v>1.8076434548</v>
      </c>
      <c r="D26" s="68">
        <v>2.0201309233</v>
      </c>
      <c r="E26" s="68">
        <v>2.1258081288000001</v>
      </c>
      <c r="F26" s="68">
        <v>2.2440498005</v>
      </c>
      <c r="G26" s="68">
        <v>2.2507298109999998</v>
      </c>
      <c r="H26" s="68"/>
      <c r="I26" s="68">
        <f t="shared" ref="I26:L29" si="0">D26-C26</f>
        <v>0.2124874685</v>
      </c>
      <c r="J26" s="68">
        <f t="shared" si="0"/>
        <v>0.10567720550000015</v>
      </c>
      <c r="K26" s="68">
        <f t="shared" si="0"/>
        <v>0.11824167169999988</v>
      </c>
      <c r="L26" s="68">
        <f t="shared" si="0"/>
        <v>6.6800104999997778E-3</v>
      </c>
      <c r="M26" s="114"/>
      <c r="N26" s="263"/>
    </row>
    <row r="27" spans="1:14" x14ac:dyDescent="0.25">
      <c r="A27" s="317"/>
      <c r="B27" s="318" t="s">
        <v>232</v>
      </c>
      <c r="C27" s="68">
        <v>1.1340982740000001</v>
      </c>
      <c r="D27" s="68">
        <v>1.1096756383999999</v>
      </c>
      <c r="E27" s="68">
        <v>1.0566170767</v>
      </c>
      <c r="F27" s="68">
        <v>1.1069156344</v>
      </c>
      <c r="G27" s="68">
        <v>1.1648422778</v>
      </c>
      <c r="H27" s="68"/>
      <c r="I27" s="68">
        <f t="shared" si="0"/>
        <v>-2.4422635600000131E-2</v>
      </c>
      <c r="J27" s="68">
        <f t="shared" si="0"/>
        <v>-5.3058561699999895E-2</v>
      </c>
      <c r="K27" s="68">
        <f t="shared" si="0"/>
        <v>5.0298557699999913E-2</v>
      </c>
      <c r="L27" s="68">
        <f t="shared" si="0"/>
        <v>5.7926643400000088E-2</v>
      </c>
      <c r="M27" s="114"/>
    </row>
    <row r="28" spans="1:14" x14ac:dyDescent="0.25">
      <c r="A28" s="317"/>
      <c r="B28" s="318" t="s">
        <v>233</v>
      </c>
      <c r="C28" s="68">
        <v>0.24087890137000001</v>
      </c>
      <c r="D28" s="68">
        <v>0.22755841918</v>
      </c>
      <c r="E28" s="68">
        <v>0.27374398356000001</v>
      </c>
      <c r="F28" s="68">
        <v>0.26253216148000003</v>
      </c>
      <c r="G28" s="68">
        <v>0.25547328384000001</v>
      </c>
      <c r="H28" s="68"/>
      <c r="I28" s="68">
        <f t="shared" si="0"/>
        <v>-1.332048219000001E-2</v>
      </c>
      <c r="J28" s="68">
        <f t="shared" si="0"/>
        <v>4.6185564380000016E-2</v>
      </c>
      <c r="K28" s="68">
        <f t="shared" si="0"/>
        <v>-1.1211822079999989E-2</v>
      </c>
      <c r="L28" s="68">
        <f t="shared" si="0"/>
        <v>-7.0588776400000164E-3</v>
      </c>
      <c r="M28" s="114"/>
    </row>
    <row r="29" spans="1:14" x14ac:dyDescent="0.25">
      <c r="A29" s="317"/>
      <c r="B29" s="319" t="s">
        <v>234</v>
      </c>
      <c r="C29" s="320">
        <v>0.25750265205</v>
      </c>
      <c r="D29" s="320">
        <v>0</v>
      </c>
      <c r="E29" s="320">
        <v>0</v>
      </c>
      <c r="F29" s="320">
        <v>0</v>
      </c>
      <c r="G29" s="320">
        <v>0</v>
      </c>
      <c r="H29" s="320"/>
      <c r="I29" s="320">
        <f t="shared" si="0"/>
        <v>-0.25750265205</v>
      </c>
      <c r="J29" s="320">
        <f t="shared" si="0"/>
        <v>0</v>
      </c>
      <c r="K29" s="320">
        <f t="shared" si="0"/>
        <v>0</v>
      </c>
      <c r="L29" s="320">
        <f t="shared" si="0"/>
        <v>0</v>
      </c>
      <c r="M29" s="114"/>
    </row>
    <row r="30" spans="1:14" x14ac:dyDescent="0.25">
      <c r="B30" s="2" t="s">
        <v>216</v>
      </c>
      <c r="C30" s="5">
        <f>+SUM(C26:C29)</f>
        <v>3.4401232822200001</v>
      </c>
      <c r="D30" s="5">
        <f>+SUM(D26:D29)</f>
        <v>3.3573649808799999</v>
      </c>
      <c r="E30" s="5">
        <f>+SUM(E26:E29)</f>
        <v>3.4561691890600006</v>
      </c>
      <c r="F30" s="5">
        <f>+SUM(F26:F29)</f>
        <v>3.6134975963800002</v>
      </c>
      <c r="G30" s="5">
        <f>+SUM(G26:G29)</f>
        <v>3.6710453726400001</v>
      </c>
      <c r="H30" s="5"/>
      <c r="I30" s="5">
        <f>+SUM(I26:I29)</f>
        <v>-8.2758301340000145E-2</v>
      </c>
      <c r="J30" s="5">
        <f>+SUM(J26:J29)</f>
        <v>9.8804208180000269E-2</v>
      </c>
      <c r="K30" s="5">
        <f>+SUM(K26:K29)</f>
        <v>0.15732840731999981</v>
      </c>
      <c r="L30" s="5">
        <f>+SUM(L26:L29)</f>
        <v>5.754777625999985E-2</v>
      </c>
      <c r="M30" s="114"/>
    </row>
    <row r="31" spans="1:14" x14ac:dyDescent="0.25">
      <c r="B31" s="278" t="s">
        <v>674</v>
      </c>
      <c r="C31"/>
      <c r="D31" s="2"/>
      <c r="E31"/>
      <c r="F31"/>
      <c r="G31"/>
      <c r="H31"/>
      <c r="I31" s="2"/>
      <c r="J31" s="19"/>
      <c r="K31" s="19"/>
      <c r="L31" s="19"/>
    </row>
    <row r="35" spans="1:7" x14ac:dyDescent="0.25">
      <c r="A35" s="119"/>
      <c r="B35" s="119"/>
      <c r="C35" s="119" t="s">
        <v>251</v>
      </c>
      <c r="D35" s="119" t="s">
        <v>223</v>
      </c>
      <c r="E35" s="344" t="s">
        <v>222</v>
      </c>
      <c r="F35" s="344" t="s">
        <v>457</v>
      </c>
    </row>
    <row r="36" spans="1:7" x14ac:dyDescent="0.25">
      <c r="A36" s="119">
        <f t="shared" ref="A36:A83" si="1">YEAR(B36)</f>
        <v>2022</v>
      </c>
      <c r="B36" s="331">
        <v>44562</v>
      </c>
      <c r="C36" s="359">
        <v>3.979196</v>
      </c>
      <c r="D36" s="111" t="e">
        <v>#N/A</v>
      </c>
      <c r="E36" s="358"/>
      <c r="F36" s="358">
        <v>3.979196</v>
      </c>
      <c r="G36" s="113"/>
    </row>
    <row r="37" spans="1:7" x14ac:dyDescent="0.25">
      <c r="A37" s="119">
        <f t="shared" si="1"/>
        <v>2022</v>
      </c>
      <c r="B37" s="331">
        <v>44593</v>
      </c>
      <c r="C37" s="359">
        <v>3.729911</v>
      </c>
      <c r="D37" s="111" t="e">
        <v>#N/A</v>
      </c>
      <c r="E37" s="358">
        <f t="shared" ref="E37:E46" si="2">AVERAGEIF($A$36:$A$97,A37,$F$36:$F$97)</f>
        <v>3.3594551666666663</v>
      </c>
      <c r="F37" s="358">
        <v>3.729911</v>
      </c>
      <c r="G37" s="113"/>
    </row>
    <row r="38" spans="1:7" x14ac:dyDescent="0.25">
      <c r="A38" s="119">
        <f t="shared" si="1"/>
        <v>2022</v>
      </c>
      <c r="B38" s="331">
        <v>44621</v>
      </c>
      <c r="C38" s="359">
        <v>3.5920480000000001</v>
      </c>
      <c r="D38" s="111" t="e">
        <v>#N/A</v>
      </c>
      <c r="E38" s="358">
        <f t="shared" si="2"/>
        <v>3.3594551666666663</v>
      </c>
      <c r="F38" s="358">
        <v>3.5920480000000001</v>
      </c>
      <c r="G38" s="113"/>
    </row>
    <row r="39" spans="1:7" x14ac:dyDescent="0.25">
      <c r="A39" s="119">
        <f t="shared" si="1"/>
        <v>2022</v>
      </c>
      <c r="B39" s="331">
        <v>44652</v>
      </c>
      <c r="C39" s="359">
        <v>3.2634910000000001</v>
      </c>
      <c r="D39" s="111" t="e">
        <v>#N/A</v>
      </c>
      <c r="E39" s="358">
        <f t="shared" si="2"/>
        <v>3.3594551666666663</v>
      </c>
      <c r="F39" s="358">
        <v>3.2634910000000001</v>
      </c>
      <c r="G39" s="113"/>
    </row>
    <row r="40" spans="1:7" x14ac:dyDescent="0.25">
      <c r="A40" s="119">
        <f t="shared" si="1"/>
        <v>2022</v>
      </c>
      <c r="B40" s="331">
        <v>44682</v>
      </c>
      <c r="C40" s="359">
        <v>3.030122</v>
      </c>
      <c r="D40" s="111" t="e">
        <v>#N/A</v>
      </c>
      <c r="E40" s="358">
        <f t="shared" si="2"/>
        <v>3.3594551666666663</v>
      </c>
      <c r="F40" s="358">
        <v>3.030122</v>
      </c>
      <c r="G40" s="113"/>
    </row>
    <row r="41" spans="1:7" x14ac:dyDescent="0.25">
      <c r="A41" s="119">
        <f t="shared" si="1"/>
        <v>2022</v>
      </c>
      <c r="B41" s="331">
        <v>44713</v>
      </c>
      <c r="C41" s="359">
        <v>3.2429830000000002</v>
      </c>
      <c r="D41" s="111" t="e">
        <v>#N/A</v>
      </c>
      <c r="E41" s="358">
        <f t="shared" si="2"/>
        <v>3.3594551666666663</v>
      </c>
      <c r="F41" s="358">
        <v>3.2429830000000002</v>
      </c>
      <c r="G41" s="113"/>
    </row>
    <row r="42" spans="1:7" x14ac:dyDescent="0.25">
      <c r="A42" s="119">
        <f t="shared" si="1"/>
        <v>2022</v>
      </c>
      <c r="B42" s="331">
        <v>44743</v>
      </c>
      <c r="C42" s="359">
        <v>3.3529719999999998</v>
      </c>
      <c r="D42" s="111" t="e">
        <v>#N/A</v>
      </c>
      <c r="E42" s="358">
        <f t="shared" si="2"/>
        <v>3.3594551666666663</v>
      </c>
      <c r="F42" s="358">
        <v>3.3529719999999998</v>
      </c>
      <c r="G42" s="113"/>
    </row>
    <row r="43" spans="1:7" x14ac:dyDescent="0.25">
      <c r="A43" s="119">
        <f t="shared" si="1"/>
        <v>2022</v>
      </c>
      <c r="B43" s="331">
        <v>44774</v>
      </c>
      <c r="C43" s="359">
        <v>2.9958999999999998</v>
      </c>
      <c r="D43" s="111" t="e">
        <v>#N/A</v>
      </c>
      <c r="E43" s="358">
        <f t="shared" si="2"/>
        <v>3.3594551666666663</v>
      </c>
      <c r="F43" s="358">
        <v>2.9958999999999998</v>
      </c>
      <c r="G43" s="113"/>
    </row>
    <row r="44" spans="1:7" x14ac:dyDescent="0.25">
      <c r="A44" s="119">
        <f t="shared" si="1"/>
        <v>2022</v>
      </c>
      <c r="B44" s="331">
        <v>44805</v>
      </c>
      <c r="C44" s="359">
        <v>3.1597019999999998</v>
      </c>
      <c r="D44" s="111" t="e">
        <v>#N/A</v>
      </c>
      <c r="E44" s="358">
        <f t="shared" si="2"/>
        <v>3.3594551666666663</v>
      </c>
      <c r="F44" s="358">
        <v>3.1597019999999998</v>
      </c>
      <c r="G44" s="113"/>
    </row>
    <row r="45" spans="1:7" x14ac:dyDescent="0.25">
      <c r="A45" s="119">
        <f t="shared" si="1"/>
        <v>2022</v>
      </c>
      <c r="B45" s="331">
        <v>44835</v>
      </c>
      <c r="C45" s="359">
        <v>3.225158</v>
      </c>
      <c r="D45" s="111" t="e">
        <v>#N/A</v>
      </c>
      <c r="E45" s="358">
        <f t="shared" si="2"/>
        <v>3.3594551666666663</v>
      </c>
      <c r="F45" s="358">
        <v>3.225158</v>
      </c>
      <c r="G45" s="113"/>
    </row>
    <row r="46" spans="1:7" x14ac:dyDescent="0.25">
      <c r="A46" s="119">
        <f t="shared" si="1"/>
        <v>2022</v>
      </c>
      <c r="B46" s="331">
        <v>44866</v>
      </c>
      <c r="C46" s="359">
        <v>3.4231950000000002</v>
      </c>
      <c r="D46" s="111" t="e">
        <v>#N/A</v>
      </c>
      <c r="E46" s="358">
        <f t="shared" si="2"/>
        <v>3.3594551666666663</v>
      </c>
      <c r="F46" s="358">
        <v>3.4231950000000002</v>
      </c>
      <c r="G46" s="113"/>
    </row>
    <row r="47" spans="1:7" x14ac:dyDescent="0.25">
      <c r="A47" s="119">
        <f t="shared" si="1"/>
        <v>2022</v>
      </c>
      <c r="B47" s="331">
        <v>44896</v>
      </c>
      <c r="C47" s="359">
        <v>3.318784</v>
      </c>
      <c r="D47" s="111" t="e">
        <v>#N/A</v>
      </c>
      <c r="E47" s="358"/>
      <c r="F47" s="358">
        <v>3.318784</v>
      </c>
      <c r="G47" s="113"/>
    </row>
    <row r="48" spans="1:7" x14ac:dyDescent="0.25">
      <c r="A48" s="119">
        <f t="shared" si="1"/>
        <v>2023</v>
      </c>
      <c r="B48" s="331">
        <v>44927</v>
      </c>
      <c r="C48" s="359">
        <v>3.4793409999999998</v>
      </c>
      <c r="D48" s="111" t="e">
        <v>#N/A</v>
      </c>
      <c r="E48" s="358"/>
      <c r="F48" s="358">
        <v>3.4793409999999998</v>
      </c>
      <c r="G48" s="113"/>
    </row>
    <row r="49" spans="1:7" x14ac:dyDescent="0.25">
      <c r="A49" s="119">
        <f t="shared" si="1"/>
        <v>2023</v>
      </c>
      <c r="B49" s="331">
        <v>44958</v>
      </c>
      <c r="C49" s="359">
        <v>3.409532</v>
      </c>
      <c r="D49" s="111" t="e">
        <v>#N/A</v>
      </c>
      <c r="E49" s="358">
        <f t="shared" ref="E49:E58" si="3">AVERAGEIF($A$36:$A$97,A49,$F$36:$F$97)</f>
        <v>3.4555287499999996</v>
      </c>
      <c r="F49" s="358">
        <v>3.409532</v>
      </c>
      <c r="G49" s="113"/>
    </row>
    <row r="50" spans="1:7" x14ac:dyDescent="0.25">
      <c r="A50" s="119">
        <f t="shared" si="1"/>
        <v>2023</v>
      </c>
      <c r="B50" s="331">
        <v>44986</v>
      </c>
      <c r="C50" s="359">
        <v>3.3086709999999999</v>
      </c>
      <c r="D50" s="111" t="e">
        <v>#N/A</v>
      </c>
      <c r="E50" s="358">
        <f t="shared" si="3"/>
        <v>3.4555287499999996</v>
      </c>
      <c r="F50" s="358">
        <v>3.3086709999999999</v>
      </c>
      <c r="G50" s="113"/>
    </row>
    <row r="51" spans="1:7" x14ac:dyDescent="0.25">
      <c r="A51" s="119">
        <f t="shared" si="1"/>
        <v>2023</v>
      </c>
      <c r="B51" s="331">
        <v>45017</v>
      </c>
      <c r="C51" s="359">
        <v>3.33412</v>
      </c>
      <c r="D51" s="111" t="e">
        <v>#N/A</v>
      </c>
      <c r="E51" s="358">
        <f t="shared" si="3"/>
        <v>3.4555287499999996</v>
      </c>
      <c r="F51" s="358">
        <v>3.33412</v>
      </c>
      <c r="G51" s="113"/>
    </row>
    <row r="52" spans="1:7" x14ac:dyDescent="0.25">
      <c r="A52" s="119">
        <f t="shared" si="1"/>
        <v>2023</v>
      </c>
      <c r="B52" s="331">
        <v>45047</v>
      </c>
      <c r="C52" s="359">
        <v>3.3442219999999998</v>
      </c>
      <c r="D52" s="111" t="e">
        <v>#N/A</v>
      </c>
      <c r="E52" s="358">
        <f t="shared" si="3"/>
        <v>3.4555287499999996</v>
      </c>
      <c r="F52" s="358">
        <v>3.3442219999999998</v>
      </c>
      <c r="G52" s="113"/>
    </row>
    <row r="53" spans="1:7" x14ac:dyDescent="0.25">
      <c r="A53" s="119">
        <f t="shared" si="1"/>
        <v>2023</v>
      </c>
      <c r="B53" s="331">
        <v>45078</v>
      </c>
      <c r="C53" s="359">
        <v>3.4033500000000001</v>
      </c>
      <c r="D53" s="111" t="e">
        <v>#N/A</v>
      </c>
      <c r="E53" s="358">
        <f t="shared" si="3"/>
        <v>3.4555287499999996</v>
      </c>
      <c r="F53" s="358">
        <v>3.4033500000000001</v>
      </c>
      <c r="G53" s="113"/>
    </row>
    <row r="54" spans="1:7" x14ac:dyDescent="0.25">
      <c r="A54" s="119">
        <f t="shared" si="1"/>
        <v>2023</v>
      </c>
      <c r="B54" s="331">
        <v>45108</v>
      </c>
      <c r="C54" s="359">
        <v>3.3906130000000001</v>
      </c>
      <c r="D54" s="111" t="e">
        <v>#N/A</v>
      </c>
      <c r="E54" s="358">
        <f t="shared" si="3"/>
        <v>3.4555287499999996</v>
      </c>
      <c r="F54" s="358">
        <v>3.3906130000000001</v>
      </c>
      <c r="G54" s="113"/>
    </row>
    <row r="55" spans="1:7" x14ac:dyDescent="0.25">
      <c r="A55" s="119">
        <f t="shared" si="1"/>
        <v>2023</v>
      </c>
      <c r="B55" s="331">
        <v>45139</v>
      </c>
      <c r="C55" s="359">
        <v>3.1844709999999998</v>
      </c>
      <c r="D55" s="111" t="e">
        <v>#N/A</v>
      </c>
      <c r="E55" s="358">
        <f t="shared" si="3"/>
        <v>3.4555287499999996</v>
      </c>
      <c r="F55" s="358">
        <v>3.1844709999999998</v>
      </c>
      <c r="G55" s="113"/>
    </row>
    <row r="56" spans="1:7" x14ac:dyDescent="0.25">
      <c r="A56" s="119">
        <f t="shared" si="1"/>
        <v>2023</v>
      </c>
      <c r="B56" s="331">
        <v>45170</v>
      </c>
      <c r="C56" s="359">
        <v>3.1719439999999999</v>
      </c>
      <c r="D56" s="111" t="e">
        <v>#N/A</v>
      </c>
      <c r="E56" s="358">
        <f t="shared" si="3"/>
        <v>3.4555287499999996</v>
      </c>
      <c r="F56" s="358">
        <v>3.1719439999999999</v>
      </c>
      <c r="G56" s="113"/>
    </row>
    <row r="57" spans="1:7" x14ac:dyDescent="0.25">
      <c r="A57" s="119">
        <f t="shared" si="1"/>
        <v>2023</v>
      </c>
      <c r="B57" s="331">
        <v>45200</v>
      </c>
      <c r="C57" s="359">
        <v>3.5434359999999998</v>
      </c>
      <c r="D57" s="111" t="e">
        <v>#N/A</v>
      </c>
      <c r="E57" s="358">
        <f t="shared" si="3"/>
        <v>3.4555287499999996</v>
      </c>
      <c r="F57" s="358">
        <v>3.5434359999999998</v>
      </c>
      <c r="G57" s="113"/>
    </row>
    <row r="58" spans="1:7" x14ac:dyDescent="0.25">
      <c r="A58" s="119">
        <f t="shared" si="1"/>
        <v>2023</v>
      </c>
      <c r="B58" s="331">
        <v>45231</v>
      </c>
      <c r="C58" s="359">
        <v>3.8169309999999999</v>
      </c>
      <c r="D58" s="111" t="e">
        <v>#N/A</v>
      </c>
      <c r="E58" s="358">
        <f t="shared" si="3"/>
        <v>3.4555287499999996</v>
      </c>
      <c r="F58" s="358">
        <v>3.8169309999999999</v>
      </c>
      <c r="G58" s="113"/>
    </row>
    <row r="59" spans="1:7" x14ac:dyDescent="0.25">
      <c r="A59" s="119">
        <f t="shared" si="1"/>
        <v>2023</v>
      </c>
      <c r="B59" s="331">
        <v>45261</v>
      </c>
      <c r="C59" s="359">
        <v>4.0797140000000001</v>
      </c>
      <c r="D59" s="111" t="e">
        <v>#N/A</v>
      </c>
      <c r="E59" s="358"/>
      <c r="F59" s="358">
        <v>4.0797140000000001</v>
      </c>
      <c r="G59" s="113"/>
    </row>
    <row r="60" spans="1:7" x14ac:dyDescent="0.25">
      <c r="A60" s="119">
        <f t="shared" si="1"/>
        <v>2024</v>
      </c>
      <c r="B60" s="331">
        <v>45292</v>
      </c>
      <c r="C60" s="359">
        <v>3.9340290000000002</v>
      </c>
      <c r="D60" s="111" t="e">
        <v>#N/A</v>
      </c>
      <c r="E60" s="358"/>
      <c r="F60" s="358">
        <v>3.9340290000000002</v>
      </c>
      <c r="G60" s="113"/>
    </row>
    <row r="61" spans="1:7" x14ac:dyDescent="0.25">
      <c r="A61" s="119">
        <f t="shared" si="1"/>
        <v>2024</v>
      </c>
      <c r="B61" s="331">
        <v>45323</v>
      </c>
      <c r="C61" s="359">
        <v>3.8643649999999998</v>
      </c>
      <c r="D61" s="111" t="e">
        <v>#N/A</v>
      </c>
      <c r="E61" s="358">
        <f t="shared" ref="E61:E70" si="4">AVERAGEIF($A$36:$A$97,A61,$F$36:$F$97)</f>
        <v>3.6139788398750006</v>
      </c>
      <c r="F61" s="358">
        <v>3.8643649999999998</v>
      </c>
      <c r="G61" s="113"/>
    </row>
    <row r="62" spans="1:7" x14ac:dyDescent="0.25">
      <c r="A62" s="119">
        <f t="shared" si="1"/>
        <v>2024</v>
      </c>
      <c r="B62" s="331">
        <v>45352</v>
      </c>
      <c r="C62" s="359">
        <v>3.5781340452000001</v>
      </c>
      <c r="D62" s="111" t="e">
        <v>#N/A</v>
      </c>
      <c r="E62" s="358">
        <f t="shared" si="4"/>
        <v>3.6139788398750006</v>
      </c>
      <c r="F62" s="358">
        <v>3.5781340452000001</v>
      </c>
      <c r="G62" s="113"/>
    </row>
    <row r="63" spans="1:7" x14ac:dyDescent="0.25">
      <c r="A63" s="119">
        <f t="shared" si="1"/>
        <v>2024</v>
      </c>
      <c r="B63" s="331">
        <v>45383</v>
      </c>
      <c r="C63" s="359">
        <v>3.3404550333</v>
      </c>
      <c r="D63" s="111">
        <v>3.3404550333</v>
      </c>
      <c r="E63" s="358">
        <f t="shared" si="4"/>
        <v>3.6139788398750006</v>
      </c>
      <c r="F63" s="358">
        <v>3.3404550333</v>
      </c>
      <c r="G63" s="113"/>
    </row>
    <row r="64" spans="1:7" x14ac:dyDescent="0.25">
      <c r="A64" s="119">
        <f t="shared" si="1"/>
        <v>2024</v>
      </c>
      <c r="B64" s="331">
        <v>45413</v>
      </c>
      <c r="C64" s="359" t="e">
        <v>#N/A</v>
      </c>
      <c r="D64" s="111">
        <v>3.27346</v>
      </c>
      <c r="E64" s="358">
        <f t="shared" si="4"/>
        <v>3.6139788398750006</v>
      </c>
      <c r="F64" s="358">
        <v>3.27346</v>
      </c>
      <c r="G64" s="113"/>
    </row>
    <row r="65" spans="1:7" x14ac:dyDescent="0.25">
      <c r="A65" s="119">
        <f t="shared" si="1"/>
        <v>2024</v>
      </c>
      <c r="B65" s="331">
        <v>45444</v>
      </c>
      <c r="C65" s="359" t="e">
        <v>#N/A</v>
      </c>
      <c r="D65" s="111">
        <v>3.4102000000000001</v>
      </c>
      <c r="E65" s="358">
        <f t="shared" si="4"/>
        <v>3.6139788398750006</v>
      </c>
      <c r="F65" s="358">
        <v>3.4102000000000001</v>
      </c>
      <c r="G65" s="113"/>
    </row>
    <row r="66" spans="1:7" x14ac:dyDescent="0.25">
      <c r="A66" s="119">
        <f t="shared" si="1"/>
        <v>2024</v>
      </c>
      <c r="B66" s="331">
        <v>45474</v>
      </c>
      <c r="C66" s="359" t="e">
        <v>#N/A</v>
      </c>
      <c r="D66" s="111">
        <v>3.4442889999999999</v>
      </c>
      <c r="E66" s="358">
        <f t="shared" si="4"/>
        <v>3.6139788398750006</v>
      </c>
      <c r="F66" s="358">
        <v>3.4442889999999999</v>
      </c>
      <c r="G66" s="113"/>
    </row>
    <row r="67" spans="1:7" x14ac:dyDescent="0.25">
      <c r="A67" s="119">
        <f t="shared" si="1"/>
        <v>2024</v>
      </c>
      <c r="B67" s="331">
        <v>45505</v>
      </c>
      <c r="C67" s="359" t="e">
        <v>#N/A</v>
      </c>
      <c r="D67" s="111">
        <v>3.451902</v>
      </c>
      <c r="E67" s="358">
        <f t="shared" si="4"/>
        <v>3.6139788398750006</v>
      </c>
      <c r="F67" s="358">
        <v>3.451902</v>
      </c>
      <c r="G67" s="113"/>
    </row>
    <row r="68" spans="1:7" x14ac:dyDescent="0.25">
      <c r="A68" s="119">
        <f t="shared" si="1"/>
        <v>2024</v>
      </c>
      <c r="B68" s="331">
        <v>45536</v>
      </c>
      <c r="C68" s="359" t="e">
        <v>#N/A</v>
      </c>
      <c r="D68" s="111">
        <v>3.4896910000000001</v>
      </c>
      <c r="E68" s="358">
        <f t="shared" si="4"/>
        <v>3.6139788398750006</v>
      </c>
      <c r="F68" s="358">
        <v>3.4896910000000001</v>
      </c>
      <c r="G68" s="113"/>
    </row>
    <row r="69" spans="1:7" x14ac:dyDescent="0.25">
      <c r="A69" s="119">
        <f t="shared" si="1"/>
        <v>2024</v>
      </c>
      <c r="B69" s="331">
        <v>45566</v>
      </c>
      <c r="C69" s="359" t="e">
        <v>#N/A</v>
      </c>
      <c r="D69" s="111">
        <v>3.731455</v>
      </c>
      <c r="E69" s="358">
        <f t="shared" si="4"/>
        <v>3.6139788398750006</v>
      </c>
      <c r="F69" s="358">
        <v>3.731455</v>
      </c>
      <c r="G69" s="113"/>
    </row>
    <row r="70" spans="1:7" x14ac:dyDescent="0.25">
      <c r="A70" s="119">
        <f t="shared" si="1"/>
        <v>2024</v>
      </c>
      <c r="B70" s="331">
        <v>45597</v>
      </c>
      <c r="C70" s="359" t="e">
        <v>#N/A</v>
      </c>
      <c r="D70" s="111">
        <v>3.890844</v>
      </c>
      <c r="E70" s="358">
        <f t="shared" si="4"/>
        <v>3.6139788398750006</v>
      </c>
      <c r="F70" s="358">
        <v>3.890844</v>
      </c>
      <c r="G70" s="113"/>
    </row>
    <row r="71" spans="1:7" x14ac:dyDescent="0.25">
      <c r="A71" s="119">
        <f t="shared" si="1"/>
        <v>2024</v>
      </c>
      <c r="B71" s="331">
        <v>45627</v>
      </c>
      <c r="C71" s="359" t="e">
        <v>#N/A</v>
      </c>
      <c r="D71" s="111">
        <v>3.9589219999999998</v>
      </c>
      <c r="E71" s="358"/>
      <c r="F71" s="358">
        <v>3.9589219999999998</v>
      </c>
      <c r="G71" s="113"/>
    </row>
    <row r="72" spans="1:7" x14ac:dyDescent="0.25">
      <c r="A72" s="119">
        <f t="shared" si="1"/>
        <v>2025</v>
      </c>
      <c r="B72" s="331">
        <v>45658</v>
      </c>
      <c r="C72" s="359" t="e">
        <v>#N/A</v>
      </c>
      <c r="D72" s="111">
        <v>3.9603269999999999</v>
      </c>
      <c r="E72" s="358"/>
      <c r="F72" s="358">
        <v>3.9603269999999999</v>
      </c>
      <c r="G72" s="113"/>
    </row>
    <row r="73" spans="1:7" x14ac:dyDescent="0.25">
      <c r="A73" s="119">
        <f t="shared" si="1"/>
        <v>2025</v>
      </c>
      <c r="B73" s="331">
        <v>45689</v>
      </c>
      <c r="C73" s="359" t="e">
        <v>#N/A</v>
      </c>
      <c r="D73" s="111">
        <v>3.7983180000000001</v>
      </c>
      <c r="E73" s="358">
        <f t="shared" ref="E73:E82" si="5">AVERAGEIF($A$36:$A$97,A73,$F$36:$F$97)</f>
        <v>3.6712790833333337</v>
      </c>
      <c r="F73" s="358">
        <v>3.7983180000000001</v>
      </c>
      <c r="G73" s="113"/>
    </row>
    <row r="74" spans="1:7" x14ac:dyDescent="0.25">
      <c r="A74" s="119">
        <f t="shared" si="1"/>
        <v>2025</v>
      </c>
      <c r="B74" s="331">
        <v>45717</v>
      </c>
      <c r="C74" s="359" t="e">
        <v>#N/A</v>
      </c>
      <c r="D74" s="111">
        <v>3.7662249999999999</v>
      </c>
      <c r="E74" s="358">
        <f t="shared" si="5"/>
        <v>3.6712790833333337</v>
      </c>
      <c r="F74" s="358">
        <v>3.7662249999999999</v>
      </c>
      <c r="G74" s="113"/>
    </row>
    <row r="75" spans="1:7" x14ac:dyDescent="0.25">
      <c r="A75" s="119">
        <f t="shared" si="1"/>
        <v>2025</v>
      </c>
      <c r="B75" s="331">
        <v>45748</v>
      </c>
      <c r="C75" s="359" t="e">
        <v>#N/A</v>
      </c>
      <c r="D75" s="111">
        <v>3.4822760000000001</v>
      </c>
      <c r="E75" s="358">
        <f t="shared" si="5"/>
        <v>3.6712790833333337</v>
      </c>
      <c r="F75" s="358">
        <v>3.4822760000000001</v>
      </c>
      <c r="G75" s="113"/>
    </row>
    <row r="76" spans="1:7" x14ac:dyDescent="0.25">
      <c r="A76" s="119">
        <f t="shared" si="1"/>
        <v>2025</v>
      </c>
      <c r="B76" s="331">
        <v>45778</v>
      </c>
      <c r="C76" s="359" t="e">
        <v>#N/A</v>
      </c>
      <c r="D76" s="111">
        <v>3.3876659999999998</v>
      </c>
      <c r="E76" s="358">
        <f t="shared" si="5"/>
        <v>3.6712790833333337</v>
      </c>
      <c r="F76" s="358">
        <v>3.3876659999999998</v>
      </c>
      <c r="G76" s="113"/>
    </row>
    <row r="77" spans="1:7" x14ac:dyDescent="0.25">
      <c r="A77" s="119">
        <f t="shared" si="1"/>
        <v>2025</v>
      </c>
      <c r="B77" s="331">
        <v>45809</v>
      </c>
      <c r="C77" s="359" t="e">
        <v>#N/A</v>
      </c>
      <c r="D77" s="111">
        <v>3.4415749999999998</v>
      </c>
      <c r="E77" s="358">
        <f t="shared" si="5"/>
        <v>3.6712790833333337</v>
      </c>
      <c r="F77" s="358">
        <v>3.4415749999999998</v>
      </c>
      <c r="G77" s="113"/>
    </row>
    <row r="78" spans="1:7" x14ac:dyDescent="0.25">
      <c r="A78" s="119">
        <f t="shared" si="1"/>
        <v>2025</v>
      </c>
      <c r="B78" s="331">
        <v>45839</v>
      </c>
      <c r="C78" s="359" t="e">
        <v>#N/A</v>
      </c>
      <c r="D78" s="111">
        <v>3.5218210000000001</v>
      </c>
      <c r="E78" s="358">
        <f t="shared" si="5"/>
        <v>3.6712790833333337</v>
      </c>
      <c r="F78" s="358">
        <v>3.5218210000000001</v>
      </c>
      <c r="G78" s="113"/>
    </row>
    <row r="79" spans="1:7" x14ac:dyDescent="0.25">
      <c r="A79" s="119">
        <f t="shared" si="1"/>
        <v>2025</v>
      </c>
      <c r="B79" s="331">
        <v>45870</v>
      </c>
      <c r="C79" s="359" t="e">
        <v>#N/A</v>
      </c>
      <c r="D79" s="111">
        <v>3.45479</v>
      </c>
      <c r="E79" s="358">
        <f t="shared" si="5"/>
        <v>3.6712790833333337</v>
      </c>
      <c r="F79" s="358">
        <v>3.45479</v>
      </c>
      <c r="G79" s="113"/>
    </row>
    <row r="80" spans="1:7" x14ac:dyDescent="0.25">
      <c r="A80" s="119">
        <f t="shared" si="1"/>
        <v>2025</v>
      </c>
      <c r="B80" s="331">
        <v>45901</v>
      </c>
      <c r="C80" s="359" t="e">
        <v>#N/A</v>
      </c>
      <c r="D80" s="111">
        <v>3.5134089999999998</v>
      </c>
      <c r="E80" s="358">
        <f t="shared" si="5"/>
        <v>3.6712790833333337</v>
      </c>
      <c r="F80" s="358">
        <v>3.5134089999999998</v>
      </c>
      <c r="G80" s="113"/>
    </row>
    <row r="81" spans="1:7" x14ac:dyDescent="0.25">
      <c r="A81" s="119">
        <f t="shared" si="1"/>
        <v>2025</v>
      </c>
      <c r="B81" s="331">
        <v>45931</v>
      </c>
      <c r="C81" s="359" t="e">
        <v>#N/A</v>
      </c>
      <c r="D81" s="111">
        <v>3.7650399999999999</v>
      </c>
      <c r="E81" s="358">
        <f t="shared" si="5"/>
        <v>3.6712790833333337</v>
      </c>
      <c r="F81" s="358">
        <v>3.7650399999999999</v>
      </c>
      <c r="G81" s="113"/>
    </row>
    <row r="82" spans="1:7" x14ac:dyDescent="0.25">
      <c r="A82" s="119">
        <f t="shared" si="1"/>
        <v>2025</v>
      </c>
      <c r="B82" s="331">
        <v>45962</v>
      </c>
      <c r="C82" s="359" t="e">
        <v>#N/A</v>
      </c>
      <c r="D82" s="111">
        <v>3.952035</v>
      </c>
      <c r="E82" s="358">
        <f t="shared" si="5"/>
        <v>3.6712790833333337</v>
      </c>
      <c r="F82" s="358">
        <v>3.952035</v>
      </c>
      <c r="G82" s="113"/>
    </row>
    <row r="83" spans="1:7" x14ac:dyDescent="0.25">
      <c r="A83" s="119">
        <f t="shared" si="1"/>
        <v>2025</v>
      </c>
      <c r="B83" s="331">
        <v>45992</v>
      </c>
      <c r="C83" s="359" t="e">
        <v>#N/A</v>
      </c>
      <c r="D83" s="111">
        <v>4.0118669999999996</v>
      </c>
      <c r="E83" s="358"/>
      <c r="F83" s="358">
        <v>4.0118669999999996</v>
      </c>
      <c r="G83" s="113"/>
    </row>
    <row r="84" spans="1:7" x14ac:dyDescent="0.25">
      <c r="B84" s="109"/>
      <c r="D84" s="114"/>
      <c r="F84" s="114"/>
      <c r="G84" s="113"/>
    </row>
    <row r="85" spans="1:7" x14ac:dyDescent="0.25">
      <c r="B85" s="109"/>
      <c r="D85" s="114"/>
      <c r="F85" s="114"/>
      <c r="G85" s="113"/>
    </row>
    <row r="86" spans="1:7" x14ac:dyDescent="0.25">
      <c r="B86" s="109"/>
      <c r="D86" s="114"/>
      <c r="F86" s="114"/>
      <c r="G86" s="113"/>
    </row>
    <row r="87" spans="1:7" x14ac:dyDescent="0.25">
      <c r="B87" s="109"/>
      <c r="D87" s="114"/>
      <c r="F87" s="114"/>
      <c r="G87" s="113"/>
    </row>
    <row r="88" spans="1:7" x14ac:dyDescent="0.25">
      <c r="B88" s="109"/>
      <c r="D88" s="114"/>
      <c r="F88" s="114"/>
      <c r="G88" s="113"/>
    </row>
    <row r="89" spans="1:7" x14ac:dyDescent="0.25">
      <c r="A89" s="4"/>
      <c r="B89" s="4" t="s">
        <v>0</v>
      </c>
      <c r="D89" s="114"/>
      <c r="F89" s="114"/>
      <c r="G89" s="113"/>
    </row>
    <row r="90" spans="1:7" x14ac:dyDescent="0.25">
      <c r="A90">
        <v>2.5</v>
      </c>
      <c r="B90" s="5">
        <v>-0.25</v>
      </c>
      <c r="D90" s="114"/>
      <c r="F90" s="114"/>
      <c r="G90" s="113"/>
    </row>
    <row r="91" spans="1:7" x14ac:dyDescent="0.25">
      <c r="A91">
        <v>2.5</v>
      </c>
      <c r="B91" s="5">
        <v>0.5</v>
      </c>
      <c r="D91" s="114"/>
      <c r="F91" s="114"/>
      <c r="G91" s="113"/>
    </row>
    <row r="92" spans="1:7" x14ac:dyDescent="0.25">
      <c r="B92" s="109"/>
      <c r="D92" s="114"/>
      <c r="F92" s="114"/>
      <c r="G92" s="113"/>
    </row>
    <row r="93" spans="1:7" x14ac:dyDescent="0.25">
      <c r="B93" s="109"/>
      <c r="D93" s="114"/>
      <c r="F93" s="114"/>
      <c r="G93" s="113"/>
    </row>
    <row r="94" spans="1:7" x14ac:dyDescent="0.25">
      <c r="B94" s="109"/>
      <c r="D94" s="114"/>
      <c r="F94" s="114"/>
      <c r="G94" s="113"/>
    </row>
    <row r="95" spans="1:7" x14ac:dyDescent="0.25">
      <c r="B95" s="109"/>
      <c r="D95" s="114"/>
      <c r="F95" s="114"/>
      <c r="G95" s="113"/>
    </row>
    <row r="96" spans="1:7" x14ac:dyDescent="0.25">
      <c r="B96" s="109"/>
      <c r="D96" s="114"/>
      <c r="F96" s="114"/>
      <c r="G96" s="113"/>
    </row>
    <row r="97" spans="2:7" x14ac:dyDescent="0.25">
      <c r="B97" s="109"/>
      <c r="C97" s="110"/>
      <c r="D97" s="111"/>
      <c r="F97" s="114"/>
      <c r="G97" s="113"/>
    </row>
    <row r="98" spans="2:7" x14ac:dyDescent="0.25">
      <c r="F98" s="114"/>
      <c r="G98" s="113"/>
    </row>
    <row r="99" spans="2:7" x14ac:dyDescent="0.25">
      <c r="F99" s="114"/>
      <c r="G99" s="113"/>
    </row>
    <row r="100" spans="2:7" x14ac:dyDescent="0.25">
      <c r="F100" s="114"/>
      <c r="G100" s="113"/>
    </row>
    <row r="101" spans="2:7" x14ac:dyDescent="0.25">
      <c r="F101" s="114"/>
      <c r="G101" s="113"/>
    </row>
    <row r="102" spans="2:7" x14ac:dyDescent="0.25">
      <c r="F102" s="114"/>
      <c r="G102" s="113"/>
    </row>
    <row r="103" spans="2:7" x14ac:dyDescent="0.25">
      <c r="F103" s="114"/>
      <c r="G103" s="113"/>
    </row>
    <row r="104" spans="2:7" x14ac:dyDescent="0.25">
      <c r="F104" s="114"/>
      <c r="G104" s="113"/>
    </row>
    <row r="105" spans="2:7" x14ac:dyDescent="0.25">
      <c r="F105" s="114"/>
      <c r="G105" s="113"/>
    </row>
    <row r="106" spans="2:7" x14ac:dyDescent="0.25">
      <c r="F106" s="114"/>
      <c r="G106" s="113"/>
    </row>
    <row r="107" spans="2:7" x14ac:dyDescent="0.25">
      <c r="F107" s="114"/>
    </row>
    <row r="108" spans="2:7" x14ac:dyDescent="0.25">
      <c r="F108" s="114"/>
    </row>
    <row r="109" spans="2:7" x14ac:dyDescent="0.25">
      <c r="F109" s="114"/>
    </row>
    <row r="110" spans="2:7" x14ac:dyDescent="0.25">
      <c r="F110" s="114"/>
    </row>
    <row r="111" spans="2:7" x14ac:dyDescent="0.25">
      <c r="F111" s="114"/>
    </row>
    <row r="112" spans="2:7" x14ac:dyDescent="0.25">
      <c r="F112" s="114"/>
    </row>
    <row r="113" spans="6:6" x14ac:dyDescent="0.25">
      <c r="F113" s="114"/>
    </row>
    <row r="114" spans="6:6" x14ac:dyDescent="0.25">
      <c r="F114" s="114"/>
    </row>
    <row r="115" spans="6:6" x14ac:dyDescent="0.25">
      <c r="F115" s="114"/>
    </row>
    <row r="116" spans="6:6" x14ac:dyDescent="0.25">
      <c r="F116" s="114"/>
    </row>
    <row r="117" spans="6:6" x14ac:dyDescent="0.25">
      <c r="F117" s="114"/>
    </row>
    <row r="118" spans="6:6" x14ac:dyDescent="0.25">
      <c r="F118" s="114"/>
    </row>
    <row r="119" spans="6:6" x14ac:dyDescent="0.25">
      <c r="F119" s="114"/>
    </row>
    <row r="120" spans="6:6" x14ac:dyDescent="0.25">
      <c r="F120" s="114"/>
    </row>
    <row r="121" spans="6:6" x14ac:dyDescent="0.25">
      <c r="F121" s="114"/>
    </row>
    <row r="122" spans="6:6" x14ac:dyDescent="0.25">
      <c r="F122" s="114"/>
    </row>
    <row r="123" spans="6:6" x14ac:dyDescent="0.25">
      <c r="F123" s="114"/>
    </row>
    <row r="124" spans="6:6" x14ac:dyDescent="0.25">
      <c r="F124" s="114"/>
    </row>
    <row r="125" spans="6:6" x14ac:dyDescent="0.25">
      <c r="F125" s="114"/>
    </row>
    <row r="126" spans="6:6" x14ac:dyDescent="0.25">
      <c r="F126" s="114"/>
    </row>
    <row r="127" spans="6:6" x14ac:dyDescent="0.25">
      <c r="F127" s="114"/>
    </row>
    <row r="128" spans="6:6" x14ac:dyDescent="0.25">
      <c r="F128" s="114"/>
    </row>
    <row r="129" spans="6:6" x14ac:dyDescent="0.25">
      <c r="F129" s="114"/>
    </row>
    <row r="130" spans="6:6" x14ac:dyDescent="0.25">
      <c r="F130" s="114"/>
    </row>
    <row r="131" spans="6:6" x14ac:dyDescent="0.25">
      <c r="F131" s="114"/>
    </row>
  </sheetData>
  <mergeCells count="2">
    <mergeCell ref="C24:G24"/>
    <mergeCell ref="I24:L24"/>
  </mergeCells>
  <conditionalFormatting sqref="C36:D83 C97:D97">
    <cfRule type="expression" dxfId="12" priority="1" stopIfTrue="1">
      <formula>ISNA(C36)</formula>
    </cfRule>
  </conditionalFormatting>
  <hyperlinks>
    <hyperlink ref="A3" location="Contents!A1" display="Return to Contents" xr:uid="{00000000-0004-0000-1100-000000000000}"/>
  </hyperlinks>
  <pageMargins left="0.7" right="0.7" top="0.75" bottom="0.75" header="0.3" footer="0.3"/>
  <pageSetup orientation="landscape" verticalDpi="599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5">
    <pageSetUpPr fitToPage="1"/>
  </sheetPr>
  <dimension ref="A2:Q118"/>
  <sheetViews>
    <sheetView workbookViewId="0"/>
  </sheetViews>
  <sheetFormatPr defaultRowHeight="12.75" x14ac:dyDescent="0.2"/>
  <cols>
    <col min="16" max="16" width="30.5703125" customWidth="1"/>
    <col min="17" max="17" width="13.42578125" customWidth="1"/>
  </cols>
  <sheetData>
    <row r="2" spans="1:17" ht="15.75" x14ac:dyDescent="0.25">
      <c r="A2" s="31" t="s">
        <v>644</v>
      </c>
      <c r="L2" s="21"/>
    </row>
    <row r="3" spans="1:17" x14ac:dyDescent="0.2">
      <c r="A3" s="16" t="s">
        <v>16</v>
      </c>
    </row>
    <row r="4" spans="1:17" x14ac:dyDescent="0.2">
      <c r="A4" s="288"/>
      <c r="B4" s="288"/>
      <c r="C4" s="288"/>
      <c r="D4" s="288"/>
      <c r="E4" s="288"/>
      <c r="F4" s="288"/>
      <c r="G4" s="288"/>
      <c r="H4" s="288"/>
      <c r="I4" s="288"/>
      <c r="J4" s="288"/>
      <c r="K4" s="288"/>
    </row>
    <row r="5" spans="1:17" x14ac:dyDescent="0.2">
      <c r="A5" s="288"/>
      <c r="B5" s="288"/>
      <c r="C5" s="288"/>
      <c r="D5" s="288"/>
      <c r="E5" s="288"/>
      <c r="F5" s="288"/>
      <c r="G5" s="288"/>
      <c r="H5" s="288"/>
      <c r="I5" s="288"/>
      <c r="J5" s="288"/>
      <c r="K5" s="288"/>
      <c r="P5" s="142" t="s">
        <v>343</v>
      </c>
      <c r="Q5" s="143"/>
    </row>
    <row r="6" spans="1:17" x14ac:dyDescent="0.2">
      <c r="A6" s="288"/>
      <c r="B6" s="288"/>
      <c r="C6" s="288"/>
      <c r="D6" s="288"/>
      <c r="E6" s="288"/>
      <c r="F6" s="288"/>
      <c r="G6" s="288"/>
      <c r="H6" s="288"/>
      <c r="I6" s="288"/>
      <c r="J6" s="288"/>
      <c r="K6" s="288"/>
      <c r="P6" s="193" t="s">
        <v>197</v>
      </c>
      <c r="Q6" s="191" t="s">
        <v>354</v>
      </c>
    </row>
    <row r="7" spans="1:17" x14ac:dyDescent="0.2">
      <c r="A7" s="288"/>
      <c r="B7" s="288"/>
      <c r="C7" s="288"/>
      <c r="D7" s="288"/>
      <c r="E7" s="288"/>
      <c r="F7" s="288"/>
      <c r="G7" s="288"/>
      <c r="H7" s="288"/>
      <c r="I7" s="288"/>
      <c r="J7" s="288"/>
      <c r="K7" s="288"/>
      <c r="P7" s="158"/>
    </row>
    <row r="8" spans="1:17" x14ac:dyDescent="0.2">
      <c r="A8" s="288"/>
      <c r="B8" s="288"/>
      <c r="C8" s="288"/>
      <c r="D8" s="288"/>
      <c r="E8" s="288"/>
      <c r="F8" s="288"/>
      <c r="G8" s="288"/>
      <c r="H8" s="288"/>
      <c r="I8" s="288"/>
      <c r="J8" s="288"/>
      <c r="K8" s="288"/>
    </row>
    <row r="9" spans="1:17" x14ac:dyDescent="0.2">
      <c r="A9" s="288"/>
      <c r="B9" s="288"/>
      <c r="C9" s="288"/>
      <c r="D9" s="288"/>
      <c r="E9" s="288"/>
      <c r="F9" s="288"/>
      <c r="G9" s="288"/>
      <c r="H9" s="288"/>
      <c r="I9" s="288"/>
      <c r="J9" s="288"/>
      <c r="K9" s="288"/>
    </row>
    <row r="10" spans="1:17" x14ac:dyDescent="0.2">
      <c r="A10" s="288"/>
      <c r="B10" s="288"/>
      <c r="C10" s="288"/>
      <c r="D10" s="288"/>
      <c r="E10" s="288"/>
      <c r="F10" s="288"/>
      <c r="G10" s="288"/>
      <c r="H10" s="288"/>
      <c r="I10" s="288"/>
      <c r="J10" s="288"/>
      <c r="K10" s="288"/>
    </row>
    <row r="11" spans="1:17" x14ac:dyDescent="0.2">
      <c r="A11" s="288"/>
      <c r="B11" s="288"/>
      <c r="C11" s="288"/>
      <c r="D11" s="288"/>
      <c r="E11" s="288"/>
      <c r="F11" s="288"/>
      <c r="G11" s="288"/>
      <c r="H11" s="288"/>
      <c r="I11" s="288"/>
      <c r="J11" s="288"/>
      <c r="K11" s="288"/>
    </row>
    <row r="12" spans="1:17" x14ac:dyDescent="0.2">
      <c r="A12" s="288"/>
      <c r="B12" s="288"/>
      <c r="C12" s="288"/>
      <c r="D12" s="288"/>
      <c r="E12" s="288"/>
      <c r="F12" s="288"/>
      <c r="G12" s="288"/>
      <c r="H12" s="288"/>
      <c r="I12" s="288"/>
      <c r="J12" s="288"/>
      <c r="K12" s="288"/>
    </row>
    <row r="13" spans="1:17" x14ac:dyDescent="0.2">
      <c r="A13" s="288"/>
      <c r="B13" s="288"/>
      <c r="C13" s="288"/>
      <c r="D13" s="288"/>
      <c r="E13" s="288"/>
      <c r="F13" s="288"/>
      <c r="G13" s="288"/>
      <c r="H13" s="288"/>
      <c r="I13" s="288"/>
      <c r="J13" s="288"/>
      <c r="K13" s="288"/>
    </row>
    <row r="14" spans="1:17" x14ac:dyDescent="0.2">
      <c r="A14" s="288"/>
      <c r="B14" s="288"/>
      <c r="C14" s="288"/>
      <c r="D14" s="288"/>
      <c r="E14" s="288"/>
      <c r="F14" s="288"/>
      <c r="G14" s="288"/>
      <c r="H14" s="288"/>
      <c r="I14" s="288"/>
      <c r="J14" s="288"/>
      <c r="K14" s="288"/>
    </row>
    <row r="15" spans="1:17" x14ac:dyDescent="0.2">
      <c r="A15" s="288"/>
      <c r="B15" s="288"/>
      <c r="C15" s="288"/>
      <c r="D15" s="288"/>
      <c r="E15" s="288"/>
      <c r="F15" s="288"/>
      <c r="G15" s="288"/>
      <c r="H15" s="288"/>
      <c r="I15" s="288"/>
      <c r="J15" s="288"/>
      <c r="K15" s="288"/>
    </row>
    <row r="16" spans="1:17" x14ac:dyDescent="0.2">
      <c r="A16" s="288"/>
      <c r="B16" s="288"/>
      <c r="C16" s="288"/>
      <c r="D16" s="288"/>
      <c r="E16" s="288"/>
      <c r="F16" s="288"/>
      <c r="G16" s="288"/>
      <c r="H16" s="288"/>
      <c r="I16" s="288"/>
      <c r="J16" s="288"/>
      <c r="K16" s="288"/>
    </row>
    <row r="17" spans="1:11" x14ac:dyDescent="0.2">
      <c r="A17" s="288"/>
      <c r="B17" s="288"/>
      <c r="C17" s="288"/>
      <c r="D17" s="288"/>
      <c r="E17" s="288"/>
      <c r="F17" s="288"/>
      <c r="G17" s="288"/>
      <c r="H17" s="288"/>
      <c r="I17" s="288"/>
      <c r="J17" s="288"/>
      <c r="K17" s="288"/>
    </row>
    <row r="18" spans="1:11" x14ac:dyDescent="0.2">
      <c r="A18" s="288"/>
      <c r="B18" s="288"/>
      <c r="C18" s="288"/>
      <c r="D18" s="288"/>
      <c r="E18" s="288"/>
      <c r="F18" s="288"/>
      <c r="G18" s="288"/>
      <c r="H18" s="288"/>
      <c r="I18" s="288"/>
      <c r="J18" s="288"/>
      <c r="K18" s="288"/>
    </row>
    <row r="19" spans="1:11" x14ac:dyDescent="0.2">
      <c r="A19" s="288"/>
      <c r="B19" s="288"/>
      <c r="C19" s="288"/>
      <c r="D19" s="288"/>
      <c r="E19" s="288"/>
      <c r="F19" s="288"/>
      <c r="G19" s="288"/>
      <c r="H19" s="288"/>
      <c r="I19" s="288"/>
      <c r="J19" s="288"/>
      <c r="K19" s="288"/>
    </row>
    <row r="20" spans="1:11" x14ac:dyDescent="0.2">
      <c r="A20" s="288"/>
      <c r="B20" s="288"/>
      <c r="C20" s="288"/>
      <c r="D20" s="288"/>
      <c r="E20" s="288"/>
      <c r="F20" s="288"/>
      <c r="G20" s="288"/>
      <c r="H20" s="288"/>
      <c r="I20" s="288"/>
      <c r="J20" s="288"/>
      <c r="K20" s="306"/>
    </row>
    <row r="21" spans="1:11" x14ac:dyDescent="0.2">
      <c r="A21" s="288"/>
      <c r="B21" s="288"/>
      <c r="C21" s="288"/>
      <c r="D21" s="288"/>
      <c r="E21" s="288"/>
      <c r="F21" s="288"/>
      <c r="G21" s="288"/>
      <c r="H21" s="288"/>
      <c r="I21" s="288"/>
      <c r="J21" s="288"/>
      <c r="K21" s="288"/>
    </row>
    <row r="22" spans="1:11" x14ac:dyDescent="0.2">
      <c r="A22" s="288"/>
      <c r="B22" s="288"/>
      <c r="C22" s="288"/>
      <c r="D22" s="288"/>
      <c r="E22" s="288"/>
      <c r="F22" s="288"/>
      <c r="G22" s="288"/>
      <c r="H22" s="288"/>
      <c r="I22" s="288"/>
      <c r="J22" s="288"/>
      <c r="K22" s="288"/>
    </row>
    <row r="23" spans="1:11" x14ac:dyDescent="0.2">
      <c r="A23" s="288"/>
      <c r="B23" s="288"/>
      <c r="C23" s="288"/>
      <c r="D23" s="288"/>
      <c r="E23" s="288"/>
      <c r="F23" s="288"/>
      <c r="G23" s="288"/>
      <c r="H23" s="288"/>
      <c r="I23" s="288"/>
      <c r="J23" s="288"/>
      <c r="K23" s="288"/>
    </row>
    <row r="24" spans="1:11" x14ac:dyDescent="0.2">
      <c r="A24" s="288"/>
      <c r="B24" s="288"/>
      <c r="C24" s="288"/>
      <c r="D24" s="288"/>
      <c r="E24" s="288"/>
      <c r="F24" s="288"/>
      <c r="G24" s="288"/>
      <c r="H24" s="288"/>
      <c r="I24" s="288"/>
      <c r="J24" s="288"/>
      <c r="K24" s="288"/>
    </row>
    <row r="25" spans="1:11" ht="12.75" customHeight="1" x14ac:dyDescent="0.2"/>
    <row r="26" spans="1:11" x14ac:dyDescent="0.2">
      <c r="B26" s="23"/>
      <c r="C26" s="479" t="s">
        <v>40</v>
      </c>
      <c r="D26" s="479"/>
      <c r="E26" s="479"/>
    </row>
    <row r="27" spans="1:11" x14ac:dyDescent="0.2">
      <c r="A27" s="2"/>
      <c r="B27" s="26" t="s">
        <v>38</v>
      </c>
      <c r="C27" s="480" t="s">
        <v>676</v>
      </c>
      <c r="D27" s="480"/>
      <c r="E27" s="480"/>
    </row>
    <row r="28" spans="1:11" x14ac:dyDescent="0.2">
      <c r="A28" s="4"/>
      <c r="B28" s="24" t="s">
        <v>39</v>
      </c>
      <c r="C28" s="24" t="s">
        <v>8</v>
      </c>
      <c r="D28" s="24" t="s">
        <v>9</v>
      </c>
      <c r="E28" s="24" t="s">
        <v>13</v>
      </c>
    </row>
    <row r="29" spans="1:11" x14ac:dyDescent="0.2">
      <c r="A29" s="1">
        <v>43466</v>
      </c>
      <c r="B29" s="10">
        <v>448.97199999999998</v>
      </c>
      <c r="C29" s="30">
        <f>+MIN($B$29,$B$41,$B$53,$B$65,$B$77)</f>
        <v>413.714</v>
      </c>
      <c r="D29" s="30">
        <f>+MAX($B$29,$B$41,$B$53,$B$65,$B$77)</f>
        <v>476.26900000000001</v>
      </c>
      <c r="E29" s="13">
        <f t="shared" ref="E29:E92" si="0">D29-C29</f>
        <v>62.555000000000007</v>
      </c>
      <c r="G29" s="30"/>
      <c r="H29" s="13"/>
    </row>
    <row r="30" spans="1:11" x14ac:dyDescent="0.2">
      <c r="A30" s="1">
        <v>43497</v>
      </c>
      <c r="B30" s="10">
        <v>451.66</v>
      </c>
      <c r="C30" s="30">
        <f>+MIN($B$30,$B$42,$B$54,$B$66,$B$78)</f>
        <v>408.52600000000001</v>
      </c>
      <c r="D30" s="30">
        <f>+MAX($B$30,$B$42,$B$54,$B$66,$B$78)</f>
        <v>493.87599999999998</v>
      </c>
      <c r="E30" s="13">
        <f t="shared" si="0"/>
        <v>85.349999999999966</v>
      </c>
      <c r="G30" s="30"/>
      <c r="H30" s="13"/>
    </row>
    <row r="31" spans="1:11" x14ac:dyDescent="0.2">
      <c r="A31" s="1">
        <v>43525</v>
      </c>
      <c r="B31" s="10">
        <v>458.89</v>
      </c>
      <c r="C31" s="30">
        <f>+MIN($B$31,$B$43,$B$55,$B$67,$B$79)</f>
        <v>414.20699999999999</v>
      </c>
      <c r="D31" s="30">
        <f>+MAX($B$31,$B$43,$B$55,$B$67,$B$79)</f>
        <v>502.464</v>
      </c>
      <c r="E31" s="13">
        <f t="shared" si="0"/>
        <v>88.257000000000005</v>
      </c>
      <c r="G31" s="30"/>
      <c r="H31" s="13"/>
    </row>
    <row r="32" spans="1:11" x14ac:dyDescent="0.2">
      <c r="A32" s="1">
        <v>43556</v>
      </c>
      <c r="B32" s="10">
        <v>469.80200000000002</v>
      </c>
      <c r="C32" s="30">
        <f>+MIN($B$32,$B$44,$B$56,$B$68,$B$80)</f>
        <v>417.38200000000001</v>
      </c>
      <c r="D32" s="30">
        <f>+MAX($B$32,$B$44,$B$56,$B$68,$B$80)</f>
        <v>529.03499999999997</v>
      </c>
      <c r="E32" s="13">
        <f t="shared" si="0"/>
        <v>111.65299999999996</v>
      </c>
      <c r="G32" s="30"/>
      <c r="H32" s="13"/>
    </row>
    <row r="33" spans="1:8" x14ac:dyDescent="0.2">
      <c r="A33" s="1">
        <v>43586</v>
      </c>
      <c r="B33" s="10">
        <v>481.125</v>
      </c>
      <c r="C33" s="30">
        <f>+MIN($B$33,$B$45,$B$57,$B$69,$B$81)</f>
        <v>415.065</v>
      </c>
      <c r="D33" s="30">
        <f>+MAX($B$33,$B$45,$B$57,$B$69,$B$81)</f>
        <v>521.59299999999996</v>
      </c>
      <c r="E33" s="13">
        <f t="shared" si="0"/>
        <v>106.52799999999996</v>
      </c>
      <c r="G33" s="30"/>
      <c r="H33" s="13"/>
    </row>
    <row r="34" spans="1:8" x14ac:dyDescent="0.2">
      <c r="A34" s="1">
        <v>43617</v>
      </c>
      <c r="B34" s="10">
        <v>463.44600000000003</v>
      </c>
      <c r="C34" s="30">
        <f>+MIN($B$34,$B$46,$B$58,$B$70,$B$82)</f>
        <v>417.79899999999998</v>
      </c>
      <c r="D34" s="30">
        <f>+MAX($B$34,$B$46,$B$58,$B$70,$B$82)</f>
        <v>532.65700000000004</v>
      </c>
      <c r="E34" s="13">
        <f t="shared" si="0"/>
        <v>114.85800000000006</v>
      </c>
      <c r="G34" s="30"/>
      <c r="H34" s="13"/>
    </row>
    <row r="35" spans="1:8" x14ac:dyDescent="0.2">
      <c r="A35" s="1">
        <v>43647</v>
      </c>
      <c r="B35" s="10">
        <v>441.58800000000002</v>
      </c>
      <c r="C35" s="30">
        <f>+MIN($B$35,$B$47,$B$59,$B$71,$B$83)</f>
        <v>424.07499999999999</v>
      </c>
      <c r="D35" s="30">
        <f>+MAX($B$35,$B$47,$B$59,$B$71,$B$83)</f>
        <v>520.12400000000002</v>
      </c>
      <c r="E35" s="13">
        <f t="shared" si="0"/>
        <v>96.049000000000035</v>
      </c>
      <c r="G35" s="30"/>
      <c r="H35" s="13"/>
    </row>
    <row r="36" spans="1:8" x14ac:dyDescent="0.2">
      <c r="A36" s="1">
        <v>43678</v>
      </c>
      <c r="B36" s="10">
        <v>430.11799999999999</v>
      </c>
      <c r="C36" s="30">
        <f>+MIN($B$36,$B$48,$B$60,$B$72,$B$84)</f>
        <v>417.29899999999998</v>
      </c>
      <c r="D36" s="30">
        <f>+MAX($B$36,$B$48,$B$60,$B$72,$B$84)</f>
        <v>504.399</v>
      </c>
      <c r="E36" s="13">
        <f t="shared" si="0"/>
        <v>87.100000000000023</v>
      </c>
      <c r="G36" s="30"/>
      <c r="H36" s="13"/>
    </row>
    <row r="37" spans="1:8" x14ac:dyDescent="0.2">
      <c r="A37" s="1">
        <v>43709</v>
      </c>
      <c r="B37" s="10">
        <v>425.61399999999998</v>
      </c>
      <c r="C37" s="30">
        <f>+MIN($B$37,$B$49,$B$61,$B$73,$B$85)</f>
        <v>417.46499999999997</v>
      </c>
      <c r="D37" s="30">
        <f>+MAX($B$37,$B$49,$B$61,$B$73,$B$85)</f>
        <v>497.72399999999999</v>
      </c>
      <c r="E37" s="13">
        <f t="shared" si="0"/>
        <v>80.259000000000015</v>
      </c>
      <c r="G37" s="30"/>
      <c r="H37" s="13"/>
    </row>
    <row r="38" spans="1:8" x14ac:dyDescent="0.2">
      <c r="A38" s="1">
        <v>43739</v>
      </c>
      <c r="B38" s="10">
        <v>443.36700000000002</v>
      </c>
      <c r="C38" s="30">
        <f>+MIN($B$38,$B$50,$B$62,$B$74,$B$86)</f>
        <v>426.06700000000001</v>
      </c>
      <c r="D38" s="30">
        <f>+MAX($B$38,$B$50,$B$62,$B$74,$B$86)</f>
        <v>493.92200000000003</v>
      </c>
      <c r="E38" s="13">
        <f t="shared" si="0"/>
        <v>67.855000000000018</v>
      </c>
      <c r="G38" s="30"/>
      <c r="H38" s="13"/>
    </row>
    <row r="39" spans="1:8" x14ac:dyDescent="0.2">
      <c r="A39" s="1">
        <v>43770</v>
      </c>
      <c r="B39" s="10">
        <v>445.887</v>
      </c>
      <c r="C39" s="30">
        <f>+MIN($B$39,$B$51,$B$63,$B$75,$B$87)</f>
        <v>416.62099999999998</v>
      </c>
      <c r="D39" s="30">
        <f>+MAX($B$39,$B$51,$B$63,$B$75,$B$87)</f>
        <v>500.75200000000001</v>
      </c>
      <c r="E39" s="13">
        <f t="shared" si="0"/>
        <v>84.131000000000029</v>
      </c>
      <c r="G39" s="30"/>
      <c r="H39" s="13"/>
    </row>
    <row r="40" spans="1:8" x14ac:dyDescent="0.2">
      <c r="A40" s="1">
        <v>43800</v>
      </c>
      <c r="B40" s="10">
        <v>432.77199999999999</v>
      </c>
      <c r="C40" s="30">
        <f>+MIN($B$40,$B$52,$B$64,$B$76,$B$88)</f>
        <v>421.18400000000003</v>
      </c>
      <c r="D40" s="30">
        <f>+MAX($B$40,$B$52,$B$64,$B$76,$B$88)</f>
        <v>485.471</v>
      </c>
      <c r="E40" s="13">
        <f t="shared" si="0"/>
        <v>64.286999999999978</v>
      </c>
      <c r="G40" s="30"/>
      <c r="H40" s="13"/>
    </row>
    <row r="41" spans="1:8" x14ac:dyDescent="0.2">
      <c r="A41" s="1">
        <v>43831</v>
      </c>
      <c r="B41" s="10">
        <v>440.25299999999999</v>
      </c>
      <c r="C41" s="30">
        <f>+MIN($B$29,$B$41,$B$53,$B$65,$B$77)</f>
        <v>413.714</v>
      </c>
      <c r="D41" s="30">
        <f>+MAX($B$29,$B$41,$B$53,$B$65,$B$77)</f>
        <v>476.26900000000001</v>
      </c>
      <c r="E41" s="13">
        <f t="shared" si="0"/>
        <v>62.555000000000007</v>
      </c>
      <c r="G41" s="30"/>
      <c r="H41" s="13"/>
    </row>
    <row r="42" spans="1:8" x14ac:dyDescent="0.2">
      <c r="A42" s="1">
        <v>43862</v>
      </c>
      <c r="B42" s="10">
        <v>452.56299999999999</v>
      </c>
      <c r="C42" s="30">
        <f>+MIN($B$30,$B$42,$B$54,$B$66,$B$78)</f>
        <v>408.52600000000001</v>
      </c>
      <c r="D42" s="30">
        <f>+MAX($B$30,$B$42,$B$54,$B$66,$B$78)</f>
        <v>493.87599999999998</v>
      </c>
      <c r="E42" s="13">
        <f t="shared" si="0"/>
        <v>85.349999999999966</v>
      </c>
      <c r="G42" s="30"/>
      <c r="H42" s="13"/>
    </row>
    <row r="43" spans="1:8" x14ac:dyDescent="0.2">
      <c r="A43" s="1">
        <v>43891</v>
      </c>
      <c r="B43" s="10">
        <v>483.34100000000001</v>
      </c>
      <c r="C43" s="30">
        <f>+MIN($B$31,$B$43,$B$55,$B$67,$B$79)</f>
        <v>414.20699999999999</v>
      </c>
      <c r="D43" s="30">
        <f>+MAX($B$31,$B$43,$B$55,$B$67,$B$79)</f>
        <v>502.464</v>
      </c>
      <c r="E43" s="13">
        <f t="shared" si="0"/>
        <v>88.257000000000005</v>
      </c>
      <c r="G43" s="30"/>
      <c r="H43" s="13"/>
    </row>
    <row r="44" spans="1:8" x14ac:dyDescent="0.2">
      <c r="A44" s="1">
        <v>43922</v>
      </c>
      <c r="B44" s="10">
        <v>529.03499999999997</v>
      </c>
      <c r="C44" s="30">
        <f>+MIN($B$32,$B$44,$B$56,$B$68,$B$80)</f>
        <v>417.38200000000001</v>
      </c>
      <c r="D44" s="30">
        <f>+MAX($B$32,$B$44,$B$56,$B$68,$B$80)</f>
        <v>529.03499999999997</v>
      </c>
      <c r="E44" s="13">
        <f t="shared" si="0"/>
        <v>111.65299999999996</v>
      </c>
      <c r="G44" s="30"/>
      <c r="H44" s="13"/>
    </row>
    <row r="45" spans="1:8" x14ac:dyDescent="0.2">
      <c r="A45" s="1">
        <v>43952</v>
      </c>
      <c r="B45" s="10">
        <v>521.59299999999996</v>
      </c>
      <c r="C45" s="30">
        <f>+MIN($B$33,$B$45,$B$57,$B$69,$B$81)</f>
        <v>415.065</v>
      </c>
      <c r="D45" s="30">
        <f>+MAX($B$33,$B$45,$B$57,$B$69,$B$81)</f>
        <v>521.59299999999996</v>
      </c>
      <c r="E45" s="13">
        <f t="shared" si="0"/>
        <v>106.52799999999996</v>
      </c>
      <c r="G45" s="30"/>
      <c r="H45" s="13"/>
    </row>
    <row r="46" spans="1:8" x14ac:dyDescent="0.2">
      <c r="A46" s="1">
        <v>43983</v>
      </c>
      <c r="B46" s="10">
        <v>532.65700000000004</v>
      </c>
      <c r="C46" s="30">
        <f>+MIN($B$34,$B$46,$B$58,$B$70,$B$82)</f>
        <v>417.79899999999998</v>
      </c>
      <c r="D46" s="30">
        <f>+MAX($B$34,$B$46,$B$58,$B$70,$B$82)</f>
        <v>532.65700000000004</v>
      </c>
      <c r="E46" s="13">
        <f t="shared" si="0"/>
        <v>114.85800000000006</v>
      </c>
      <c r="G46" s="30"/>
      <c r="H46" s="13"/>
    </row>
    <row r="47" spans="1:8" x14ac:dyDescent="0.2">
      <c r="A47" s="1">
        <v>44013</v>
      </c>
      <c r="B47" s="10">
        <v>520.12400000000002</v>
      </c>
      <c r="C47" s="30">
        <f>+MIN($B$35,$B$47,$B$59,$B$71,$B$83)</f>
        <v>424.07499999999999</v>
      </c>
      <c r="D47" s="30">
        <f>+MAX($B$35,$B$47,$B$59,$B$71,$B$83)</f>
        <v>520.12400000000002</v>
      </c>
      <c r="E47" s="13">
        <f t="shared" si="0"/>
        <v>96.049000000000035</v>
      </c>
      <c r="G47" s="30"/>
      <c r="H47" s="13"/>
    </row>
    <row r="48" spans="1:8" x14ac:dyDescent="0.2">
      <c r="A48" s="1">
        <v>44044</v>
      </c>
      <c r="B48" s="10">
        <v>504.399</v>
      </c>
      <c r="C48" s="30">
        <f>+MIN($B$36,$B$48,$B$60,$B$72,$B$84)</f>
        <v>417.29899999999998</v>
      </c>
      <c r="D48" s="30">
        <f>+MAX($B$36,$B$48,$B$60,$B$72,$B$84)</f>
        <v>504.399</v>
      </c>
      <c r="E48" s="13">
        <f t="shared" si="0"/>
        <v>87.100000000000023</v>
      </c>
      <c r="G48" s="30"/>
      <c r="H48" s="13"/>
    </row>
    <row r="49" spans="1:8" x14ac:dyDescent="0.2">
      <c r="A49" s="1">
        <v>44075</v>
      </c>
      <c r="B49" s="10">
        <v>497.72399999999999</v>
      </c>
      <c r="C49" s="30">
        <f>+MIN($B$37,$B$49,$B$61,$B$73,$B$85)</f>
        <v>417.46499999999997</v>
      </c>
      <c r="D49" s="30">
        <f>+MAX($B$37,$B$49,$B$61,$B$73,$B$85)</f>
        <v>497.72399999999999</v>
      </c>
      <c r="E49" s="13">
        <f t="shared" si="0"/>
        <v>80.259000000000015</v>
      </c>
      <c r="G49" s="30"/>
      <c r="H49" s="13"/>
    </row>
    <row r="50" spans="1:8" x14ac:dyDescent="0.2">
      <c r="A50" s="1">
        <v>44105</v>
      </c>
      <c r="B50" s="10">
        <v>493.92200000000003</v>
      </c>
      <c r="C50" s="30">
        <f>+MIN($B$38,$B$50,$B$62,$B$74,$B$86)</f>
        <v>426.06700000000001</v>
      </c>
      <c r="D50" s="30">
        <f>+MAX($B$38,$B$50,$B$62,$B$74,$B$86)</f>
        <v>493.92200000000003</v>
      </c>
      <c r="E50" s="13">
        <f t="shared" si="0"/>
        <v>67.855000000000018</v>
      </c>
      <c r="G50" s="30"/>
      <c r="H50" s="13"/>
    </row>
    <row r="51" spans="1:8" x14ac:dyDescent="0.2">
      <c r="A51" s="1">
        <v>44136</v>
      </c>
      <c r="B51" s="10">
        <v>500.75200000000001</v>
      </c>
      <c r="C51" s="30">
        <f>+MIN($B$39,$B$51,$B$63,$B$75,$B$87)</f>
        <v>416.62099999999998</v>
      </c>
      <c r="D51" s="30">
        <f>+MAX($B$39,$B$51,$B$63,$B$75,$B$87)</f>
        <v>500.75200000000001</v>
      </c>
      <c r="E51" s="13">
        <f t="shared" si="0"/>
        <v>84.131000000000029</v>
      </c>
      <c r="G51" s="30"/>
      <c r="H51" s="13"/>
    </row>
    <row r="52" spans="1:8" x14ac:dyDescent="0.2">
      <c r="A52" s="1">
        <v>44166</v>
      </c>
      <c r="B52" s="10">
        <v>485.471</v>
      </c>
      <c r="C52" s="30">
        <f>+MIN($B$40,$B$52,$B$64,$B$76,$B$88)</f>
        <v>421.18400000000003</v>
      </c>
      <c r="D52" s="30">
        <f>+MAX($B$40,$B$52,$B$64,$B$76,$B$88)</f>
        <v>485.471</v>
      </c>
      <c r="E52" s="13">
        <f t="shared" si="0"/>
        <v>64.286999999999978</v>
      </c>
      <c r="G52" s="30"/>
      <c r="H52" s="13"/>
    </row>
    <row r="53" spans="1:8" x14ac:dyDescent="0.2">
      <c r="A53" s="1">
        <v>44197</v>
      </c>
      <c r="B53" s="10">
        <v>476.26900000000001</v>
      </c>
      <c r="C53" s="30">
        <f>+MIN($B$29,$B$41,$B$53,$B$65,$B$77)</f>
        <v>413.714</v>
      </c>
      <c r="D53" s="30">
        <f>+MAX($B$29,$B$41,$B$53,$B$65,$B$77)</f>
        <v>476.26900000000001</v>
      </c>
      <c r="E53" s="13">
        <f t="shared" si="0"/>
        <v>62.555000000000007</v>
      </c>
      <c r="G53" s="30"/>
      <c r="H53" s="13"/>
    </row>
    <row r="54" spans="1:8" x14ac:dyDescent="0.2">
      <c r="A54" s="1">
        <v>44228</v>
      </c>
      <c r="B54" s="10">
        <v>493.87599999999998</v>
      </c>
      <c r="C54" s="30">
        <f>+MIN($B$30,$B$42,$B$54,$B$66,$B$78)</f>
        <v>408.52600000000001</v>
      </c>
      <c r="D54" s="30">
        <f>+MAX($B$30,$B$42,$B$54,$B$66,$B$78)</f>
        <v>493.87599999999998</v>
      </c>
      <c r="E54" s="13">
        <f t="shared" si="0"/>
        <v>85.349999999999966</v>
      </c>
      <c r="G54" s="30"/>
      <c r="H54" s="13"/>
    </row>
    <row r="55" spans="1:8" x14ac:dyDescent="0.2">
      <c r="A55" s="1">
        <v>44256</v>
      </c>
      <c r="B55" s="10">
        <v>502.464</v>
      </c>
      <c r="C55" s="30">
        <f>+MIN($B$31,$B$43,$B$55,$B$67,$B$79)</f>
        <v>414.20699999999999</v>
      </c>
      <c r="D55" s="30">
        <f>+MAX($B$31,$B$43,$B$55,$B$67,$B$79)</f>
        <v>502.464</v>
      </c>
      <c r="E55" s="13">
        <f t="shared" si="0"/>
        <v>88.257000000000005</v>
      </c>
      <c r="G55" s="30"/>
      <c r="H55" s="13"/>
    </row>
    <row r="56" spans="1:8" x14ac:dyDescent="0.2">
      <c r="A56" s="1">
        <v>44287</v>
      </c>
      <c r="B56" s="10">
        <v>489.15800000000002</v>
      </c>
      <c r="C56" s="30">
        <f>+MIN($B$32,$B$44,$B$56,$B$68,$B$80)</f>
        <v>417.38200000000001</v>
      </c>
      <c r="D56" s="30">
        <f>+MAX($B$32,$B$44,$B$56,$B$68,$B$80)</f>
        <v>529.03499999999997</v>
      </c>
      <c r="E56" s="13">
        <f t="shared" si="0"/>
        <v>111.65299999999996</v>
      </c>
      <c r="G56" s="30"/>
      <c r="H56" s="13"/>
    </row>
    <row r="57" spans="1:8" x14ac:dyDescent="0.2">
      <c r="A57" s="1">
        <v>44317</v>
      </c>
      <c r="B57" s="10">
        <v>476.98</v>
      </c>
      <c r="C57" s="30">
        <f>+MIN($B$33,$B$45,$B$57,$B$69,$B$81)</f>
        <v>415.065</v>
      </c>
      <c r="D57" s="30">
        <f>+MAX($B$33,$B$45,$B$57,$B$69,$B$81)</f>
        <v>521.59299999999996</v>
      </c>
      <c r="E57" s="13">
        <f t="shared" si="0"/>
        <v>106.52799999999996</v>
      </c>
      <c r="G57" s="30"/>
      <c r="H57" s="13"/>
    </row>
    <row r="58" spans="1:8" x14ac:dyDescent="0.2">
      <c r="A58" s="1">
        <v>44348</v>
      </c>
      <c r="B58" s="10">
        <v>448.108</v>
      </c>
      <c r="C58" s="30">
        <f>+MIN($B$34,$B$46,$B$58,$B$70,$B$82)</f>
        <v>417.79899999999998</v>
      </c>
      <c r="D58" s="30">
        <f>+MAX($B$34,$B$46,$B$58,$B$70,$B$82)</f>
        <v>532.65700000000004</v>
      </c>
      <c r="E58" s="13">
        <f t="shared" si="0"/>
        <v>114.85800000000006</v>
      </c>
      <c r="G58" s="30"/>
      <c r="H58" s="13"/>
    </row>
    <row r="59" spans="1:8" x14ac:dyDescent="0.2">
      <c r="A59" s="1">
        <v>44378</v>
      </c>
      <c r="B59" s="10">
        <v>438.745</v>
      </c>
      <c r="C59" s="30">
        <f>+MIN($B$35,$B$47,$B$59,$B$71,$B$83)</f>
        <v>424.07499999999999</v>
      </c>
      <c r="D59" s="30">
        <f>+MAX($B$35,$B$47,$B$59,$B$71,$B$83)</f>
        <v>520.12400000000002</v>
      </c>
      <c r="E59" s="13">
        <f t="shared" si="0"/>
        <v>96.049000000000035</v>
      </c>
      <c r="G59" s="30"/>
      <c r="H59" s="13"/>
    </row>
    <row r="60" spans="1:8" x14ac:dyDescent="0.2">
      <c r="A60" s="1">
        <v>44409</v>
      </c>
      <c r="B60" s="10">
        <v>421.52499999999998</v>
      </c>
      <c r="C60" s="30">
        <f>+MIN($B$36,$B$48,$B$60,$B$72,$B$84)</f>
        <v>417.29899999999998</v>
      </c>
      <c r="D60" s="30">
        <f>+MAX($B$36,$B$48,$B$60,$B$72,$B$84)</f>
        <v>504.399</v>
      </c>
      <c r="E60" s="13">
        <f t="shared" si="0"/>
        <v>87.100000000000023</v>
      </c>
      <c r="G60" s="30"/>
      <c r="H60" s="13"/>
    </row>
    <row r="61" spans="1:8" x14ac:dyDescent="0.2">
      <c r="A61" s="1">
        <v>44440</v>
      </c>
      <c r="B61" s="10">
        <v>420.34300000000002</v>
      </c>
      <c r="C61" s="30">
        <f>+MIN($B$37,$B$49,$B$61,$B$73,$B$85)</f>
        <v>417.46499999999997</v>
      </c>
      <c r="D61" s="30">
        <f>+MAX($B$37,$B$49,$B$61,$B$73,$B$85)</f>
        <v>497.72399999999999</v>
      </c>
      <c r="E61" s="13">
        <f t="shared" si="0"/>
        <v>80.259000000000015</v>
      </c>
      <c r="G61" s="30"/>
      <c r="H61" s="13"/>
    </row>
    <row r="62" spans="1:8" x14ac:dyDescent="0.2">
      <c r="A62" s="1">
        <v>44470</v>
      </c>
      <c r="B62" s="10">
        <v>436.58</v>
      </c>
      <c r="C62" s="30">
        <f>+MIN($B$38,$B$50,$B$62,$B$74,$B$86)</f>
        <v>426.06700000000001</v>
      </c>
      <c r="D62" s="30">
        <f>+MAX($B$38,$B$50,$B$62,$B$74,$B$86)</f>
        <v>493.92200000000003</v>
      </c>
      <c r="E62" s="13">
        <f t="shared" si="0"/>
        <v>67.855000000000018</v>
      </c>
      <c r="G62" s="30"/>
      <c r="H62" s="13"/>
    </row>
    <row r="63" spans="1:8" x14ac:dyDescent="0.2">
      <c r="A63" s="1">
        <v>44501</v>
      </c>
      <c r="B63" s="10">
        <v>433.387</v>
      </c>
      <c r="C63" s="30">
        <f>+MIN($B$39,$B$51,$B$63,$B$75,$B$87)</f>
        <v>416.62099999999998</v>
      </c>
      <c r="D63" s="30">
        <f>+MAX($B$39,$B$51,$B$63,$B$75,$B$87)</f>
        <v>500.75200000000001</v>
      </c>
      <c r="E63" s="13">
        <f t="shared" si="0"/>
        <v>84.131000000000029</v>
      </c>
      <c r="G63" s="30"/>
      <c r="H63" s="13"/>
    </row>
    <row r="64" spans="1:8" x14ac:dyDescent="0.2">
      <c r="A64" s="1">
        <v>44531</v>
      </c>
      <c r="B64" s="10">
        <v>421.18400000000003</v>
      </c>
      <c r="C64" s="30">
        <f>+MIN($B$40,$B$52,$B$64,$B$76,$B$88)</f>
        <v>421.18400000000003</v>
      </c>
      <c r="D64" s="30">
        <f>+MAX($B$40,$B$52,$B$64,$B$76,$B$88)</f>
        <v>485.471</v>
      </c>
      <c r="E64" s="13">
        <f t="shared" si="0"/>
        <v>64.286999999999978</v>
      </c>
      <c r="G64" s="30"/>
      <c r="H64" s="13"/>
    </row>
    <row r="65" spans="1:8" x14ac:dyDescent="0.2">
      <c r="A65" s="1">
        <v>44562</v>
      </c>
      <c r="B65" s="10">
        <v>413.714</v>
      </c>
      <c r="C65" s="30">
        <f>+MIN($B$29,$B$41,$B$53,$B$65,$B$77)</f>
        <v>413.714</v>
      </c>
      <c r="D65" s="30">
        <f>+MAX($B$29,$B$41,$B$53,$B$65,$B$77)</f>
        <v>476.26900000000001</v>
      </c>
      <c r="E65" s="13">
        <f t="shared" si="0"/>
        <v>62.555000000000007</v>
      </c>
      <c r="G65" s="30"/>
      <c r="H65" s="13"/>
    </row>
    <row r="66" spans="1:8" x14ac:dyDescent="0.2">
      <c r="A66" s="1">
        <v>44593</v>
      </c>
      <c r="B66" s="10">
        <v>408.52600000000001</v>
      </c>
      <c r="C66" s="30">
        <f>+MIN($B$30,$B$42,$B$54,$B$66,$B$78)</f>
        <v>408.52600000000001</v>
      </c>
      <c r="D66" s="30">
        <f>+MAX($B$30,$B$42,$B$54,$B$66,$B$78)</f>
        <v>493.87599999999998</v>
      </c>
      <c r="E66" s="13">
        <f t="shared" si="0"/>
        <v>85.349999999999966</v>
      </c>
      <c r="G66" s="30"/>
      <c r="H66" s="13"/>
    </row>
    <row r="67" spans="1:8" x14ac:dyDescent="0.2">
      <c r="A67" s="1">
        <v>44621</v>
      </c>
      <c r="B67" s="10">
        <v>414.20699999999999</v>
      </c>
      <c r="C67" s="30">
        <f>+MIN($B$31,$B$43,$B$55,$B$67,$B$79)</f>
        <v>414.20699999999999</v>
      </c>
      <c r="D67" s="30">
        <f>+MAX($B$31,$B$43,$B$55,$B$67,$B$79)</f>
        <v>502.464</v>
      </c>
      <c r="E67" s="13">
        <f t="shared" si="0"/>
        <v>88.257000000000005</v>
      </c>
      <c r="G67" s="30"/>
      <c r="H67" s="13"/>
    </row>
    <row r="68" spans="1:8" x14ac:dyDescent="0.2">
      <c r="A68" s="1">
        <v>44652</v>
      </c>
      <c r="B68" s="10">
        <v>417.38200000000001</v>
      </c>
      <c r="C68" s="30">
        <f>+MIN($B$32,$B$44,$B$56,$B$68,$B$80)</f>
        <v>417.38200000000001</v>
      </c>
      <c r="D68" s="30">
        <f>+MAX($B$32,$B$44,$B$56,$B$68,$B$80)</f>
        <v>529.03499999999997</v>
      </c>
      <c r="E68" s="13">
        <f t="shared" si="0"/>
        <v>111.65299999999996</v>
      </c>
      <c r="G68" s="30"/>
      <c r="H68" s="13"/>
    </row>
    <row r="69" spans="1:8" x14ac:dyDescent="0.2">
      <c r="A69" s="1">
        <v>44682</v>
      </c>
      <c r="B69" s="10">
        <v>415.065</v>
      </c>
      <c r="C69" s="30">
        <f>+MIN($B$33,$B$45,$B$57,$B$69,$B$81)</f>
        <v>415.065</v>
      </c>
      <c r="D69" s="30">
        <f>+MAX($B$33,$B$45,$B$57,$B$69,$B$81)</f>
        <v>521.59299999999996</v>
      </c>
      <c r="E69" s="13">
        <f t="shared" si="0"/>
        <v>106.52799999999996</v>
      </c>
      <c r="G69" s="30"/>
      <c r="H69" s="13"/>
    </row>
    <row r="70" spans="1:8" x14ac:dyDescent="0.2">
      <c r="A70" s="1">
        <v>44713</v>
      </c>
      <c r="B70" s="10">
        <v>417.79899999999998</v>
      </c>
      <c r="C70" s="30">
        <f>+MIN($B$34,$B$46,$B$58,$B$70,$B$82)</f>
        <v>417.79899999999998</v>
      </c>
      <c r="D70" s="30">
        <f>+MAX($B$34,$B$46,$B$58,$B$70,$B$82)</f>
        <v>532.65700000000004</v>
      </c>
      <c r="E70" s="13">
        <f t="shared" si="0"/>
        <v>114.85800000000006</v>
      </c>
      <c r="G70" s="30"/>
      <c r="H70" s="13"/>
    </row>
    <row r="71" spans="1:8" x14ac:dyDescent="0.2">
      <c r="A71" s="1">
        <v>44743</v>
      </c>
      <c r="B71" s="10">
        <v>424.07499999999999</v>
      </c>
      <c r="C71" s="30">
        <f>+MIN($B$35,$B$47,$B$59,$B$71,$B$83)</f>
        <v>424.07499999999999</v>
      </c>
      <c r="D71" s="30">
        <f>+MAX($B$35,$B$47,$B$59,$B$71,$B$83)</f>
        <v>520.12400000000002</v>
      </c>
      <c r="E71" s="13">
        <f t="shared" si="0"/>
        <v>96.049000000000035</v>
      </c>
      <c r="G71" s="30"/>
      <c r="H71" s="13"/>
    </row>
    <row r="72" spans="1:8" x14ac:dyDescent="0.2">
      <c r="A72" s="1">
        <v>44774</v>
      </c>
      <c r="B72" s="10">
        <v>419.78500000000003</v>
      </c>
      <c r="C72" s="30">
        <f>+MIN($B$36,$B$48,$B$60,$B$72,$B$84)</f>
        <v>417.29899999999998</v>
      </c>
      <c r="D72" s="30">
        <f>+MAX($B$36,$B$48,$B$60,$B$72,$B$84)</f>
        <v>504.399</v>
      </c>
      <c r="E72" s="13">
        <f t="shared" si="0"/>
        <v>87.100000000000023</v>
      </c>
      <c r="G72" s="30"/>
      <c r="H72" s="13"/>
    </row>
    <row r="73" spans="1:8" x14ac:dyDescent="0.2">
      <c r="A73" s="1">
        <v>44805</v>
      </c>
      <c r="B73" s="10">
        <v>429</v>
      </c>
      <c r="C73" s="30">
        <f>+MIN($B$37,$B$49,$B$61,$B$73,$B$85)</f>
        <v>417.46499999999997</v>
      </c>
      <c r="D73" s="30">
        <f>+MAX($B$37,$B$49,$B$61,$B$73,$B$85)</f>
        <v>497.72399999999999</v>
      </c>
      <c r="E73" s="13">
        <f t="shared" si="0"/>
        <v>80.259000000000015</v>
      </c>
      <c r="G73" s="30"/>
      <c r="H73" s="13"/>
    </row>
    <row r="74" spans="1:8" x14ac:dyDescent="0.2">
      <c r="A74" s="1">
        <v>44835</v>
      </c>
      <c r="B74" s="10">
        <v>439.678</v>
      </c>
      <c r="C74" s="30">
        <f>+MIN($B$38,$B$50,$B$62,$B$74,$B$86)</f>
        <v>426.06700000000001</v>
      </c>
      <c r="D74" s="30">
        <f>+MAX($B$38,$B$50,$B$62,$B$74,$B$86)</f>
        <v>493.92200000000003</v>
      </c>
      <c r="E74" s="13">
        <f t="shared" si="0"/>
        <v>67.855000000000018</v>
      </c>
      <c r="G74" s="30"/>
      <c r="H74" s="13"/>
    </row>
    <row r="75" spans="1:8" x14ac:dyDescent="0.2">
      <c r="A75" s="1">
        <v>44866</v>
      </c>
      <c r="B75" s="10">
        <v>416.62099999999998</v>
      </c>
      <c r="C75" s="30">
        <f>+MIN($B$39,$B$51,$B$63,$B$75,$B$87)</f>
        <v>416.62099999999998</v>
      </c>
      <c r="D75" s="30">
        <f>+MAX($B$39,$B$51,$B$63,$B$75,$B$87)</f>
        <v>500.75200000000001</v>
      </c>
      <c r="E75" s="13">
        <f t="shared" si="0"/>
        <v>84.131000000000029</v>
      </c>
      <c r="G75" s="30"/>
      <c r="H75" s="13"/>
    </row>
    <row r="76" spans="1:8" x14ac:dyDescent="0.2">
      <c r="A76" s="1">
        <v>44896</v>
      </c>
      <c r="B76" s="10">
        <v>430.10199999999998</v>
      </c>
      <c r="C76" s="30">
        <f>+MIN($B$40,$B$52,$B$64,$B$76,$B$88)</f>
        <v>421.18400000000003</v>
      </c>
      <c r="D76" s="30">
        <f>+MAX($B$40,$B$52,$B$64,$B$76,$B$88)</f>
        <v>485.471</v>
      </c>
      <c r="E76" s="13">
        <f t="shared" si="0"/>
        <v>64.286999999999978</v>
      </c>
      <c r="G76" s="30"/>
      <c r="H76" s="13"/>
    </row>
    <row r="77" spans="1:8" x14ac:dyDescent="0.2">
      <c r="A77" s="1">
        <v>44927</v>
      </c>
      <c r="B77" s="10">
        <v>459.80700000000002</v>
      </c>
      <c r="C77" s="30">
        <f>+MIN($B$29,$B$41,$B$53,$B$65,$B$77)</f>
        <v>413.714</v>
      </c>
      <c r="D77" s="30">
        <f>+MAX($B$29,$B$41,$B$53,$B$65,$B$77)</f>
        <v>476.26900000000001</v>
      </c>
      <c r="E77" s="13">
        <f t="shared" si="0"/>
        <v>62.555000000000007</v>
      </c>
      <c r="G77" s="30"/>
      <c r="H77" s="13"/>
    </row>
    <row r="78" spans="1:8" x14ac:dyDescent="0.2">
      <c r="A78" s="1">
        <v>44958</v>
      </c>
      <c r="B78" s="10">
        <v>472.35700000000003</v>
      </c>
      <c r="C78" s="30">
        <f>+MIN($B$30,$B$42,$B$54,$B$66,$B$78)</f>
        <v>408.52600000000001</v>
      </c>
      <c r="D78" s="30">
        <f>+MAX($B$30,$B$42,$B$54,$B$66,$B$78)</f>
        <v>493.87599999999998</v>
      </c>
      <c r="E78" s="13">
        <f t="shared" si="0"/>
        <v>85.349999999999966</v>
      </c>
      <c r="G78" s="30"/>
      <c r="H78" s="13"/>
    </row>
    <row r="79" spans="1:8" x14ac:dyDescent="0.2">
      <c r="A79" s="1">
        <v>44986</v>
      </c>
      <c r="B79" s="10">
        <v>465.43700000000001</v>
      </c>
      <c r="C79" s="30">
        <f>+MIN($B$31,$B$43,$B$55,$B$67,$B$79)</f>
        <v>414.20699999999999</v>
      </c>
      <c r="D79" s="30">
        <f>+MAX($B$31,$B$43,$B$55,$B$67,$B$79)</f>
        <v>502.464</v>
      </c>
      <c r="E79" s="13">
        <f t="shared" si="0"/>
        <v>88.257000000000005</v>
      </c>
      <c r="G79" s="30"/>
      <c r="H79" s="13"/>
    </row>
    <row r="80" spans="1:8" x14ac:dyDescent="0.2">
      <c r="A80" s="1">
        <v>45017</v>
      </c>
      <c r="B80" s="10">
        <v>459.88200000000001</v>
      </c>
      <c r="C80" s="30">
        <f>+MIN($B$32,$B$44,$B$56,$B$68,$B$80)</f>
        <v>417.38200000000001</v>
      </c>
      <c r="D80" s="30">
        <f>+MAX($B$32,$B$44,$B$56,$B$68,$B$80)</f>
        <v>529.03499999999997</v>
      </c>
      <c r="E80" s="13">
        <f t="shared" si="0"/>
        <v>111.65299999999996</v>
      </c>
      <c r="G80" s="30"/>
      <c r="H80" s="13"/>
    </row>
    <row r="81" spans="1:8" x14ac:dyDescent="0.2">
      <c r="A81" s="1">
        <v>45047</v>
      </c>
      <c r="B81" s="10">
        <v>460.82</v>
      </c>
      <c r="C81" s="30">
        <f>+MIN($B$33,$B$45,$B$57,$B$69,$B$81)</f>
        <v>415.065</v>
      </c>
      <c r="D81" s="30">
        <f>+MAX($B$33,$B$45,$B$57,$B$69,$B$81)</f>
        <v>521.59299999999996</v>
      </c>
      <c r="E81" s="13">
        <f t="shared" si="0"/>
        <v>106.52799999999996</v>
      </c>
      <c r="G81" s="30"/>
      <c r="H81" s="13"/>
    </row>
    <row r="82" spans="1:8" x14ac:dyDescent="0.2">
      <c r="A82" s="1">
        <v>45078</v>
      </c>
      <c r="B82" s="10">
        <v>454.73399999999998</v>
      </c>
      <c r="C82" s="30">
        <f>+MIN($B$34,$B$46,$B$58,$B$70,$B$82)</f>
        <v>417.79899999999998</v>
      </c>
      <c r="D82" s="30">
        <f>+MAX($B$34,$B$46,$B$58,$B$70,$B$82)</f>
        <v>532.65700000000004</v>
      </c>
      <c r="E82" s="13">
        <f t="shared" si="0"/>
        <v>114.85800000000006</v>
      </c>
      <c r="G82" s="30"/>
      <c r="H82" s="13"/>
    </row>
    <row r="83" spans="1:8" x14ac:dyDescent="0.2">
      <c r="A83" s="1">
        <v>45108</v>
      </c>
      <c r="B83" s="10">
        <v>439.786</v>
      </c>
      <c r="C83" s="30">
        <f>+MIN($B$35,$B$47,$B$59,$B$71,$B$83)</f>
        <v>424.07499999999999</v>
      </c>
      <c r="D83" s="30">
        <f>+MAX($B$35,$B$47,$B$59,$B$71,$B$83)</f>
        <v>520.12400000000002</v>
      </c>
      <c r="E83" s="13">
        <f t="shared" si="0"/>
        <v>96.049000000000035</v>
      </c>
      <c r="G83" s="30"/>
      <c r="H83" s="13"/>
    </row>
    <row r="84" spans="1:8" x14ac:dyDescent="0.2">
      <c r="A84" s="1">
        <v>45139</v>
      </c>
      <c r="B84" s="10">
        <v>417.29899999999998</v>
      </c>
      <c r="C84" s="30">
        <f>+MIN($B$36,$B$48,$B$60,$B$72,$B$84)</f>
        <v>417.29899999999998</v>
      </c>
      <c r="D84" s="30">
        <f>+MAX($B$36,$B$48,$B$60,$B$72,$B$84)</f>
        <v>504.399</v>
      </c>
      <c r="E84" s="13">
        <f t="shared" si="0"/>
        <v>87.100000000000023</v>
      </c>
      <c r="G84" s="30"/>
      <c r="H84" s="13"/>
    </row>
    <row r="85" spans="1:8" x14ac:dyDescent="0.2">
      <c r="A85" s="1">
        <v>45170</v>
      </c>
      <c r="B85" s="10">
        <v>417.46499999999997</v>
      </c>
      <c r="C85" s="30">
        <f>+MIN($B$37,$B$49,$B$61,$B$73,$B$85)</f>
        <v>417.46499999999997</v>
      </c>
      <c r="D85" s="30">
        <f>+MAX($B$37,$B$49,$B$61,$B$73,$B$85)</f>
        <v>497.72399999999999</v>
      </c>
      <c r="E85" s="13">
        <f t="shared" si="0"/>
        <v>80.259000000000015</v>
      </c>
      <c r="G85" s="30"/>
      <c r="H85" s="13"/>
    </row>
    <row r="86" spans="1:8" x14ac:dyDescent="0.2">
      <c r="A86" s="1">
        <v>45200</v>
      </c>
      <c r="B86" s="10">
        <v>426.06700000000001</v>
      </c>
      <c r="C86" s="30">
        <f>+MIN($B$38,$B$50,$B$62,$B$74,$B$86)</f>
        <v>426.06700000000001</v>
      </c>
      <c r="D86" s="30">
        <f>+MAX($B$38,$B$50,$B$62,$B$74,$B$86)</f>
        <v>493.92200000000003</v>
      </c>
      <c r="E86" s="13">
        <f t="shared" si="0"/>
        <v>67.855000000000018</v>
      </c>
      <c r="G86" s="30"/>
      <c r="H86" s="13"/>
    </row>
    <row r="87" spans="1:8" x14ac:dyDescent="0.2">
      <c r="A87" s="1">
        <v>45231</v>
      </c>
      <c r="B87" s="10">
        <v>442.13600000000002</v>
      </c>
      <c r="C87" s="30">
        <f>+MIN($B$39,$B$51,$B$63,$B$75,$B$87)</f>
        <v>416.62099999999998</v>
      </c>
      <c r="D87" s="30">
        <f>+MAX($B$39,$B$51,$B$63,$B$75,$B$87)</f>
        <v>500.75200000000001</v>
      </c>
      <c r="E87" s="13">
        <f t="shared" si="0"/>
        <v>84.131000000000029</v>
      </c>
      <c r="G87" s="30"/>
      <c r="H87" s="13"/>
    </row>
    <row r="88" spans="1:8" x14ac:dyDescent="0.2">
      <c r="A88" s="1">
        <v>45261</v>
      </c>
      <c r="B88" s="10">
        <v>426.38799999999998</v>
      </c>
      <c r="C88" s="30">
        <f>+MIN($B$40,$B$52,$B$64,$B$76,$B$88)</f>
        <v>421.18400000000003</v>
      </c>
      <c r="D88" s="30">
        <f>+MAX($B$40,$B$52,$B$64,$B$76,$B$88)</f>
        <v>485.471</v>
      </c>
      <c r="E88" s="13">
        <f t="shared" si="0"/>
        <v>64.286999999999978</v>
      </c>
      <c r="G88" s="30"/>
      <c r="H88" s="13"/>
    </row>
    <row r="89" spans="1:8" x14ac:dyDescent="0.2">
      <c r="A89" s="1">
        <v>45292</v>
      </c>
      <c r="B89" s="10">
        <v>427.85700000000003</v>
      </c>
      <c r="C89" s="30">
        <f>+MIN($B$29,$B$41,$B$53,$B$65,$B$77)</f>
        <v>413.714</v>
      </c>
      <c r="D89" s="30">
        <f>+MAX($B$29,$B$41,$B$53,$B$65,$B$77)</f>
        <v>476.26900000000001</v>
      </c>
      <c r="E89" s="13">
        <f t="shared" si="0"/>
        <v>62.555000000000007</v>
      </c>
      <c r="G89" s="30"/>
      <c r="H89" s="13"/>
    </row>
    <row r="90" spans="1:8" x14ac:dyDescent="0.2">
      <c r="A90" s="1">
        <v>45323</v>
      </c>
      <c r="B90" s="10">
        <v>447.92899999999997</v>
      </c>
      <c r="C90" s="30">
        <f>+MIN($B$30,$B$42,$B$54,$B$66,$B$78)</f>
        <v>408.52600000000001</v>
      </c>
      <c r="D90" s="30">
        <f>+MAX($B$30,$B$42,$B$54,$B$66,$B$78)</f>
        <v>493.87599999999998</v>
      </c>
      <c r="E90" s="13">
        <f t="shared" si="0"/>
        <v>85.349999999999966</v>
      </c>
      <c r="G90" s="30"/>
      <c r="H90" s="13"/>
    </row>
    <row r="91" spans="1:8" x14ac:dyDescent="0.2">
      <c r="A91" s="1">
        <v>45352</v>
      </c>
      <c r="B91" s="10">
        <v>453.92028570999997</v>
      </c>
      <c r="C91" s="30">
        <f>+MIN($B$31,$B$43,$B$55,$B$67,$B$79)</f>
        <v>414.20699999999999</v>
      </c>
      <c r="D91" s="30">
        <f>+MAX($B$31,$B$43,$B$55,$B$67,$B$79)</f>
        <v>502.464</v>
      </c>
      <c r="E91" s="13">
        <f t="shared" si="0"/>
        <v>88.257000000000005</v>
      </c>
      <c r="G91" s="30"/>
      <c r="H91" s="13"/>
    </row>
    <row r="92" spans="1:8" x14ac:dyDescent="0.2">
      <c r="A92" s="1">
        <v>45383</v>
      </c>
      <c r="B92" s="10">
        <v>461.20596645000001</v>
      </c>
      <c r="C92" s="30">
        <f>+MIN($B$32,$B$44,$B$56,$B$68,$B$80)</f>
        <v>417.38200000000001</v>
      </c>
      <c r="D92" s="30">
        <f>+MAX($B$32,$B$44,$B$56,$B$68,$B$80)</f>
        <v>529.03499999999997</v>
      </c>
      <c r="E92" s="13">
        <f t="shared" si="0"/>
        <v>111.65299999999996</v>
      </c>
      <c r="G92" s="30"/>
      <c r="H92" s="13"/>
    </row>
    <row r="93" spans="1:8" x14ac:dyDescent="0.2">
      <c r="A93" s="1">
        <v>45413</v>
      </c>
      <c r="B93" s="10">
        <v>459.4624</v>
      </c>
      <c r="C93" s="30">
        <f>+MIN($B$33,$B$45,$B$57,$B$69,$B$81)</f>
        <v>415.065</v>
      </c>
      <c r="D93" s="30">
        <f>+MAX($B$33,$B$45,$B$57,$B$69,$B$81)</f>
        <v>521.59299999999996</v>
      </c>
      <c r="E93" s="13">
        <f t="shared" ref="E93:E112" si="1">D93-C93</f>
        <v>106.52799999999996</v>
      </c>
      <c r="G93" s="30"/>
      <c r="H93" s="13"/>
    </row>
    <row r="94" spans="1:8" x14ac:dyDescent="0.2">
      <c r="A94" s="1">
        <v>45444</v>
      </c>
      <c r="B94" s="10">
        <v>444.26639999999998</v>
      </c>
      <c r="C94" s="30">
        <f>+MIN($B$34,$B$46,$B$58,$B$70,$B$82)</f>
        <v>417.79899999999998</v>
      </c>
      <c r="D94" s="30">
        <f>+MAX($B$34,$B$46,$B$58,$B$70,$B$82)</f>
        <v>532.65700000000004</v>
      </c>
      <c r="E94" s="13">
        <f t="shared" si="1"/>
        <v>114.85800000000006</v>
      </c>
      <c r="G94" s="30"/>
      <c r="H94" s="13"/>
    </row>
    <row r="95" spans="1:8" x14ac:dyDescent="0.2">
      <c r="A95" s="1">
        <v>45474</v>
      </c>
      <c r="B95" s="10">
        <v>434.7835</v>
      </c>
      <c r="C95" s="30">
        <f>+MIN($B$35,$B$47,$B$59,$B$71,$B$83)</f>
        <v>424.07499999999999</v>
      </c>
      <c r="D95" s="30">
        <f>+MAX($B$35,$B$47,$B$59,$B$71,$B$83)</f>
        <v>520.12400000000002</v>
      </c>
      <c r="E95" s="13">
        <f t="shared" si="1"/>
        <v>96.049000000000035</v>
      </c>
      <c r="G95" s="30"/>
      <c r="H95" s="13"/>
    </row>
    <row r="96" spans="1:8" x14ac:dyDescent="0.2">
      <c r="A96" s="1">
        <v>45505</v>
      </c>
      <c r="B96" s="10">
        <v>427.0034</v>
      </c>
      <c r="C96" s="30">
        <f>+MIN($B$36,$B$48,$B$60,$B$72,$B$84)</f>
        <v>417.29899999999998</v>
      </c>
      <c r="D96" s="30">
        <f>+MAX($B$36,$B$48,$B$60,$B$72,$B$84)</f>
        <v>504.399</v>
      </c>
      <c r="E96" s="13">
        <f t="shared" si="1"/>
        <v>87.100000000000023</v>
      </c>
      <c r="G96" s="30"/>
      <c r="H96" s="13"/>
    </row>
    <row r="97" spans="1:8" x14ac:dyDescent="0.2">
      <c r="A97" s="1">
        <v>45536</v>
      </c>
      <c r="B97" s="10">
        <v>427.72309999999999</v>
      </c>
      <c r="C97" s="30">
        <f>+MIN($B$37,$B$49,$B$61,$B$73,$B$85)</f>
        <v>417.46499999999997</v>
      </c>
      <c r="D97" s="30">
        <f>+MAX($B$37,$B$49,$B$61,$B$73,$B$85)</f>
        <v>497.72399999999999</v>
      </c>
      <c r="E97" s="13">
        <f t="shared" si="1"/>
        <v>80.259000000000015</v>
      </c>
      <c r="G97" s="30"/>
      <c r="H97" s="13"/>
    </row>
    <row r="98" spans="1:8" x14ac:dyDescent="0.2">
      <c r="A98" s="1">
        <v>45566</v>
      </c>
      <c r="B98" s="10">
        <v>441.05079999999998</v>
      </c>
      <c r="C98" s="30">
        <f>+MIN($B$38,$B$50,$B$62,$B$74,$B$86)</f>
        <v>426.06700000000001</v>
      </c>
      <c r="D98" s="30">
        <f>+MAX($B$38,$B$50,$B$62,$B$74,$B$86)</f>
        <v>493.92200000000003</v>
      </c>
      <c r="E98" s="13">
        <f t="shared" si="1"/>
        <v>67.855000000000018</v>
      </c>
      <c r="G98" s="30"/>
      <c r="H98" s="13"/>
    </row>
    <row r="99" spans="1:8" x14ac:dyDescent="0.2">
      <c r="A99" s="1">
        <v>45597</v>
      </c>
      <c r="B99" s="10">
        <v>443.6044</v>
      </c>
      <c r="C99" s="30">
        <f>+MIN($B$39,$B$51,$B$63,$B$75,$B$87)</f>
        <v>416.62099999999998</v>
      </c>
      <c r="D99" s="30">
        <f>+MAX($B$39,$B$51,$B$63,$B$75,$B$87)</f>
        <v>500.75200000000001</v>
      </c>
      <c r="E99" s="13">
        <f t="shared" si="1"/>
        <v>84.131000000000029</v>
      </c>
      <c r="G99" s="30"/>
      <c r="H99" s="13"/>
    </row>
    <row r="100" spans="1:8" x14ac:dyDescent="0.2">
      <c r="A100" s="1">
        <v>45627</v>
      </c>
      <c r="B100" s="10">
        <v>434.28579999999999</v>
      </c>
      <c r="C100" s="30">
        <f>+MIN($B$40,$B$52,$B$64,$B$76,$B$88)</f>
        <v>421.18400000000003</v>
      </c>
      <c r="D100" s="30">
        <f>+MAX($B$40,$B$52,$B$64,$B$76,$B$88)</f>
        <v>485.471</v>
      </c>
      <c r="E100" s="13">
        <f t="shared" si="1"/>
        <v>64.286999999999978</v>
      </c>
      <c r="G100" s="30"/>
      <c r="H100" s="13"/>
    </row>
    <row r="101" spans="1:8" x14ac:dyDescent="0.2">
      <c r="A101" s="1">
        <v>45658</v>
      </c>
      <c r="B101" s="10">
        <v>444.34050000000002</v>
      </c>
      <c r="C101" s="30">
        <f>+MIN($B$29,$B$41,$B$53,$B$65,$B$77)</f>
        <v>413.714</v>
      </c>
      <c r="D101" s="13">
        <f>+MAX($B$29,$B$41,$B$53,$B$65,$B$77)</f>
        <v>476.26900000000001</v>
      </c>
      <c r="E101" s="13">
        <f t="shared" si="1"/>
        <v>62.555000000000007</v>
      </c>
      <c r="G101" s="30"/>
      <c r="H101" s="13"/>
    </row>
    <row r="102" spans="1:8" x14ac:dyDescent="0.2">
      <c r="A102" s="1">
        <v>45689</v>
      </c>
      <c r="B102" s="10">
        <v>453.04849999999999</v>
      </c>
      <c r="C102" s="30">
        <f>+MIN($B$30,$B$42,$B$54,$B$66,$B$78)</f>
        <v>408.52600000000001</v>
      </c>
      <c r="D102" s="13">
        <f>+MAX($B$30,$B$42,$B$54,$B$66,$B$78)</f>
        <v>493.87599999999998</v>
      </c>
      <c r="E102" s="13">
        <f t="shared" si="1"/>
        <v>85.349999999999966</v>
      </c>
      <c r="G102" s="30"/>
      <c r="H102" s="13"/>
    </row>
    <row r="103" spans="1:8" x14ac:dyDescent="0.2">
      <c r="A103" s="1">
        <v>45717</v>
      </c>
      <c r="B103" s="10">
        <v>463.80360000000002</v>
      </c>
      <c r="C103" s="30">
        <f>+MIN($B$31,$B$43,$B$55,$B$67,$B$79)</f>
        <v>414.20699999999999</v>
      </c>
      <c r="D103" s="13">
        <f>+MAX($B$31,$B$43,$B$55,$B$67,$B$79)</f>
        <v>502.464</v>
      </c>
      <c r="E103" s="13">
        <f t="shared" si="1"/>
        <v>88.257000000000005</v>
      </c>
      <c r="G103" s="30"/>
      <c r="H103" s="13"/>
    </row>
    <row r="104" spans="1:8" x14ac:dyDescent="0.2">
      <c r="A104" s="1">
        <v>45748</v>
      </c>
      <c r="B104" s="10">
        <v>468.93669999999997</v>
      </c>
      <c r="C104" s="30">
        <f>+MIN($B$32,$B$44,$B$56,$B$68,$B$80)</f>
        <v>417.38200000000001</v>
      </c>
      <c r="D104" s="13">
        <f>+MAX($B$32,$B$44,$B$56,$B$68,$B$80)</f>
        <v>529.03499999999997</v>
      </c>
      <c r="E104" s="13">
        <f t="shared" si="1"/>
        <v>111.65299999999996</v>
      </c>
      <c r="G104" s="30"/>
      <c r="H104" s="13"/>
    </row>
    <row r="105" spans="1:8" x14ac:dyDescent="0.2">
      <c r="A105" s="1">
        <v>45778</v>
      </c>
      <c r="B105" s="10">
        <v>467.98509999999999</v>
      </c>
      <c r="C105" s="30">
        <f>+MIN($B$33,$B$45,$B$57,$B$69,$B$81)</f>
        <v>415.065</v>
      </c>
      <c r="D105" s="13">
        <f>+MAX($B$33,$B$45,$B$57,$B$69,$B$81)</f>
        <v>521.59299999999996</v>
      </c>
      <c r="E105" s="13">
        <f t="shared" si="1"/>
        <v>106.52799999999996</v>
      </c>
      <c r="G105" s="30"/>
      <c r="H105" s="13"/>
    </row>
    <row r="106" spans="1:8" x14ac:dyDescent="0.2">
      <c r="A106" s="1">
        <v>45809</v>
      </c>
      <c r="B106" s="10">
        <v>455.45870000000002</v>
      </c>
      <c r="C106" s="30">
        <f>+MIN($B$34,$B$46,$B$58,$B$70,$B$82)</f>
        <v>417.79899999999998</v>
      </c>
      <c r="D106" s="13">
        <f>+MAX($B$34,$B$46,$B$58,$B$70,$B$82)</f>
        <v>532.65700000000004</v>
      </c>
      <c r="E106" s="13">
        <f t="shared" si="1"/>
        <v>114.85800000000006</v>
      </c>
      <c r="G106" s="30"/>
      <c r="H106" s="13"/>
    </row>
    <row r="107" spans="1:8" x14ac:dyDescent="0.2">
      <c r="A107" s="1">
        <v>45839</v>
      </c>
      <c r="B107" s="10">
        <v>447.05880000000002</v>
      </c>
      <c r="C107" s="30">
        <f>+MIN($B$35,$B$47,$B$59,$B$71,$B$83)</f>
        <v>424.07499999999999</v>
      </c>
      <c r="D107" s="13">
        <f>+MAX($B$35,$B$47,$B$59,$B$71,$B$83)</f>
        <v>520.12400000000002</v>
      </c>
      <c r="E107" s="13">
        <f t="shared" si="1"/>
        <v>96.049000000000035</v>
      </c>
      <c r="G107" s="30"/>
      <c r="H107" s="13"/>
    </row>
    <row r="108" spans="1:8" x14ac:dyDescent="0.2">
      <c r="A108" s="1">
        <v>45870</v>
      </c>
      <c r="B108" s="10">
        <v>440.12180000000001</v>
      </c>
      <c r="C108" s="30">
        <f>+MIN($B$36,$B$48,$B$60,$B$72,$B$84)</f>
        <v>417.29899999999998</v>
      </c>
      <c r="D108" s="13">
        <f>+MAX($B$36,$B$48,$B$60,$B$72,$B$84)</f>
        <v>504.399</v>
      </c>
      <c r="E108" s="13">
        <f t="shared" si="1"/>
        <v>87.100000000000023</v>
      </c>
      <c r="G108" s="30"/>
      <c r="H108" s="13"/>
    </row>
    <row r="109" spans="1:8" x14ac:dyDescent="0.2">
      <c r="A109" s="1">
        <v>45901</v>
      </c>
      <c r="B109" s="10">
        <v>440.86750000000001</v>
      </c>
      <c r="C109" s="30">
        <f>+MIN($B$37,$B$49,$B$61,$B$73,$B$85)</f>
        <v>417.46499999999997</v>
      </c>
      <c r="D109" s="13">
        <f>+MAX($B$37,$B$49,$B$61,$B$73,$B$85)</f>
        <v>497.72399999999999</v>
      </c>
      <c r="E109" s="13">
        <f t="shared" si="1"/>
        <v>80.259000000000015</v>
      </c>
      <c r="G109" s="30"/>
      <c r="H109" s="13"/>
    </row>
    <row r="110" spans="1:8" x14ac:dyDescent="0.2">
      <c r="A110" s="1">
        <v>45931</v>
      </c>
      <c r="B110" s="10">
        <v>455.35500000000002</v>
      </c>
      <c r="C110" s="30">
        <f>+MIN($B$38,$B$50,$B$62,$B$74,$B$86)</f>
        <v>426.06700000000001</v>
      </c>
      <c r="D110" s="13">
        <f>+MAX($B$38,$B$50,$B$62,$B$74,$B$86)</f>
        <v>493.92200000000003</v>
      </c>
      <c r="E110" s="13">
        <f t="shared" si="1"/>
        <v>67.855000000000018</v>
      </c>
      <c r="G110" s="30"/>
      <c r="H110" s="13"/>
    </row>
    <row r="111" spans="1:8" x14ac:dyDescent="0.2">
      <c r="A111" s="1">
        <v>45962</v>
      </c>
      <c r="B111" s="10">
        <v>458.28910000000002</v>
      </c>
      <c r="C111" s="30">
        <f>+MIN($B$39,$B$51,$B$63,$B$75,$B$87)</f>
        <v>416.62099999999998</v>
      </c>
      <c r="D111" s="13">
        <f>+MAX($B$39,$B$51,$B$63,$B$75,$B$87)</f>
        <v>500.75200000000001</v>
      </c>
      <c r="E111" s="13">
        <f t="shared" si="1"/>
        <v>84.131000000000029</v>
      </c>
      <c r="G111" s="30"/>
      <c r="H111" s="13"/>
    </row>
    <row r="112" spans="1:8" x14ac:dyDescent="0.2">
      <c r="A112" s="48">
        <v>45992</v>
      </c>
      <c r="B112" s="54">
        <v>448.18349999999998</v>
      </c>
      <c r="C112" s="53">
        <f>+MIN($B$40,$B$52,$B$64,$B$76,$B$88)</f>
        <v>421.18400000000003</v>
      </c>
      <c r="D112" s="52">
        <f>+MAX($B$40,$B$52,$B$64,$B$76,$B$88)</f>
        <v>485.471</v>
      </c>
      <c r="E112" s="52">
        <f t="shared" si="1"/>
        <v>64.286999999999978</v>
      </c>
      <c r="G112" s="30"/>
      <c r="H112" s="13"/>
    </row>
    <row r="113" spans="1:2" x14ac:dyDescent="0.2">
      <c r="A113" s="278" t="s">
        <v>674</v>
      </c>
    </row>
    <row r="114" spans="1:2" x14ac:dyDescent="0.2">
      <c r="A114" s="23" t="s">
        <v>680</v>
      </c>
    </row>
    <row r="115" spans="1:2" x14ac:dyDescent="0.2">
      <c r="A115" s="287" t="s">
        <v>681</v>
      </c>
    </row>
    <row r="116" spans="1:2" x14ac:dyDescent="0.2">
      <c r="A116" s="3"/>
      <c r="B116" s="58" t="s">
        <v>342</v>
      </c>
    </row>
    <row r="117" spans="1:2" x14ac:dyDescent="0.2">
      <c r="A117" s="13">
        <v>64</v>
      </c>
      <c r="B117">
        <v>0</v>
      </c>
    </row>
    <row r="118" spans="1:2" x14ac:dyDescent="0.2">
      <c r="A118" s="13">
        <v>64</v>
      </c>
      <c r="B118">
        <v>1</v>
      </c>
    </row>
  </sheetData>
  <mergeCells count="2">
    <mergeCell ref="C26:E26"/>
    <mergeCell ref="C27:E27"/>
  </mergeCells>
  <hyperlinks>
    <hyperlink ref="A3" location="Contents!A1" display="Return to Contents" xr:uid="{00000000-0004-0000-1200-000000000000}"/>
  </hyperlinks>
  <pageMargins left="0.75" right="0.75" top="1" bottom="1" header="0.5" footer="0.5"/>
  <pageSetup scale="65" fitToHeight="2" orientation="landscape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18">
    <pageSetUpPr fitToPage="1"/>
  </sheetPr>
  <dimension ref="A1:Q124"/>
  <sheetViews>
    <sheetView workbookViewId="0"/>
  </sheetViews>
  <sheetFormatPr defaultRowHeight="12.75" x14ac:dyDescent="0.2"/>
  <cols>
    <col min="16" max="16" width="28.42578125" customWidth="1"/>
    <col min="17" max="17" width="10.42578125" customWidth="1"/>
  </cols>
  <sheetData>
    <row r="1" spans="1:17" x14ac:dyDescent="0.2">
      <c r="M1" s="97"/>
    </row>
    <row r="2" spans="1:17" ht="15.75" x14ac:dyDescent="0.25">
      <c r="A2" s="31" t="s">
        <v>644</v>
      </c>
    </row>
    <row r="3" spans="1:17" x14ac:dyDescent="0.2">
      <c r="A3" s="16" t="s">
        <v>16</v>
      </c>
    </row>
    <row r="4" spans="1:17" x14ac:dyDescent="0.2">
      <c r="A4" s="288"/>
      <c r="B4" s="288"/>
      <c r="C4" s="288"/>
      <c r="D4" s="288"/>
      <c r="E4" s="288"/>
      <c r="F4" s="288"/>
      <c r="G4" s="288"/>
      <c r="H4" s="288"/>
      <c r="I4" s="288"/>
      <c r="J4" s="288"/>
      <c r="K4" s="288"/>
    </row>
    <row r="5" spans="1:17" x14ac:dyDescent="0.2">
      <c r="A5" s="288"/>
      <c r="B5" s="288"/>
      <c r="C5" s="288"/>
      <c r="D5" s="288"/>
      <c r="E5" s="288"/>
      <c r="F5" s="288"/>
      <c r="G5" s="288"/>
      <c r="H5" s="288"/>
      <c r="I5" s="288"/>
      <c r="J5" s="288"/>
      <c r="K5" s="288"/>
      <c r="P5" s="142" t="s">
        <v>343</v>
      </c>
      <c r="Q5" s="143"/>
    </row>
    <row r="6" spans="1:17" x14ac:dyDescent="0.2">
      <c r="A6" s="288"/>
      <c r="B6" s="288"/>
      <c r="C6" s="288"/>
      <c r="D6" s="288"/>
      <c r="E6" s="288"/>
      <c r="F6" s="288"/>
      <c r="G6" s="288"/>
      <c r="H6" s="288"/>
      <c r="I6" s="288"/>
      <c r="J6" s="288"/>
      <c r="K6" s="288"/>
      <c r="P6" s="174" t="s">
        <v>440</v>
      </c>
      <c r="Q6" s="292" t="s">
        <v>439</v>
      </c>
    </row>
    <row r="7" spans="1:17" x14ac:dyDescent="0.2">
      <c r="A7" s="288"/>
      <c r="B7" s="288"/>
      <c r="C7" s="288"/>
      <c r="D7" s="288"/>
      <c r="E7" s="288"/>
      <c r="F7" s="288"/>
      <c r="G7" s="288"/>
      <c r="H7" s="288"/>
      <c r="I7" s="288"/>
      <c r="J7" s="288"/>
      <c r="K7" s="288"/>
      <c r="P7" s="172" t="s">
        <v>355</v>
      </c>
      <c r="Q7" s="173" t="s">
        <v>356</v>
      </c>
    </row>
    <row r="8" spans="1:17" x14ac:dyDescent="0.2">
      <c r="A8" s="288"/>
      <c r="B8" s="288"/>
      <c r="C8" s="288"/>
      <c r="D8" s="288"/>
      <c r="E8" s="288"/>
      <c r="F8" s="288"/>
      <c r="G8" s="288"/>
      <c r="H8" s="288"/>
      <c r="I8" s="288"/>
      <c r="J8" s="288"/>
      <c r="K8" s="288"/>
    </row>
    <row r="9" spans="1:17" x14ac:dyDescent="0.2">
      <c r="A9" s="288"/>
      <c r="B9" s="288"/>
      <c r="C9" s="288"/>
      <c r="D9" s="288"/>
      <c r="E9" s="288"/>
      <c r="F9" s="288"/>
      <c r="G9" s="288"/>
      <c r="H9" s="288"/>
      <c r="I9" s="288"/>
      <c r="J9" s="288"/>
      <c r="K9" s="288"/>
    </row>
    <row r="10" spans="1:17" x14ac:dyDescent="0.2">
      <c r="A10" s="288"/>
      <c r="B10" s="288"/>
      <c r="C10" s="288"/>
      <c r="D10" s="288"/>
      <c r="E10" s="288"/>
      <c r="F10" s="288"/>
      <c r="G10" s="288"/>
      <c r="H10" s="288"/>
      <c r="I10" s="288"/>
      <c r="J10" s="288"/>
      <c r="K10" s="288"/>
    </row>
    <row r="11" spans="1:17" x14ac:dyDescent="0.2">
      <c r="A11" s="288"/>
      <c r="B11" s="288"/>
      <c r="C11" s="288"/>
      <c r="D11" s="288"/>
      <c r="E11" s="288"/>
      <c r="F11" s="288"/>
      <c r="G11" s="288"/>
      <c r="H11" s="288"/>
      <c r="I11" s="288"/>
      <c r="J11" s="288"/>
      <c r="K11" s="288"/>
    </row>
    <row r="12" spans="1:17" x14ac:dyDescent="0.2">
      <c r="A12" s="288"/>
      <c r="B12" s="288"/>
      <c r="C12" s="288"/>
      <c r="D12" s="288"/>
      <c r="E12" s="288"/>
      <c r="F12" s="288"/>
      <c r="G12" s="288"/>
      <c r="H12" s="288"/>
      <c r="I12" s="288"/>
      <c r="J12" s="288"/>
      <c r="K12" s="288"/>
    </row>
    <row r="13" spans="1:17" x14ac:dyDescent="0.2">
      <c r="A13" s="288"/>
      <c r="B13" s="288"/>
      <c r="C13" s="288"/>
      <c r="D13" s="288"/>
      <c r="E13" s="288"/>
      <c r="F13" s="288"/>
      <c r="G13" s="288"/>
      <c r="H13" s="288"/>
      <c r="I13" s="288"/>
      <c r="J13" s="288"/>
      <c r="K13" s="288"/>
    </row>
    <row r="14" spans="1:17" x14ac:dyDescent="0.2">
      <c r="A14" s="288"/>
      <c r="B14" s="288"/>
      <c r="C14" s="288"/>
      <c r="D14" s="288"/>
      <c r="E14" s="288"/>
      <c r="F14" s="288"/>
      <c r="G14" s="288"/>
      <c r="H14" s="288"/>
      <c r="I14" s="288"/>
      <c r="J14" s="288"/>
      <c r="K14" s="288"/>
    </row>
    <row r="15" spans="1:17" x14ac:dyDescent="0.2">
      <c r="A15" s="288"/>
      <c r="B15" s="288"/>
      <c r="C15" s="288"/>
      <c r="D15" s="288"/>
      <c r="E15" s="288"/>
      <c r="F15" s="288"/>
      <c r="G15" s="288"/>
      <c r="H15" s="288"/>
      <c r="I15" s="288"/>
      <c r="J15" s="288"/>
      <c r="K15" s="288"/>
    </row>
    <row r="16" spans="1:17" x14ac:dyDescent="0.2">
      <c r="A16" s="288"/>
      <c r="B16" s="288"/>
      <c r="C16" s="288"/>
      <c r="D16" s="288"/>
      <c r="E16" s="288"/>
      <c r="F16" s="288"/>
      <c r="G16" s="288"/>
      <c r="H16" s="288"/>
      <c r="I16" s="288"/>
      <c r="J16" s="288"/>
      <c r="K16" s="288"/>
    </row>
    <row r="17" spans="1:16" x14ac:dyDescent="0.2">
      <c r="A17" s="288"/>
      <c r="B17" s="288"/>
      <c r="C17" s="288"/>
      <c r="D17" s="288"/>
      <c r="E17" s="288"/>
      <c r="F17" s="288"/>
      <c r="G17" s="288"/>
      <c r="H17" s="288"/>
      <c r="I17" s="288"/>
      <c r="J17" s="288"/>
      <c r="K17" s="288"/>
    </row>
    <row r="18" spans="1:16" x14ac:dyDescent="0.2">
      <c r="A18" s="288"/>
      <c r="B18" s="288"/>
      <c r="C18" s="288"/>
      <c r="D18" s="288"/>
      <c r="E18" s="288"/>
      <c r="F18" s="288"/>
      <c r="G18" s="288"/>
      <c r="H18" s="288"/>
      <c r="I18" s="288"/>
      <c r="J18" s="288"/>
      <c r="K18" s="288"/>
    </row>
    <row r="19" spans="1:16" x14ac:dyDescent="0.2">
      <c r="A19" s="288"/>
      <c r="B19" s="288"/>
      <c r="C19" s="288"/>
      <c r="D19" s="288"/>
      <c r="E19" s="288"/>
      <c r="F19" s="288"/>
      <c r="G19" s="288"/>
      <c r="H19" s="288"/>
      <c r="I19" s="288"/>
      <c r="J19" s="288"/>
      <c r="K19" s="288"/>
    </row>
    <row r="20" spans="1:16" x14ac:dyDescent="0.2">
      <c r="A20" s="288"/>
      <c r="B20" s="288"/>
      <c r="C20" s="288"/>
      <c r="D20" s="288"/>
      <c r="E20" s="288"/>
      <c r="F20" s="288"/>
      <c r="G20" s="288"/>
      <c r="H20" s="288"/>
      <c r="I20" s="288"/>
      <c r="J20" s="288"/>
      <c r="K20" s="288"/>
    </row>
    <row r="21" spans="1:16" x14ac:dyDescent="0.2">
      <c r="A21" s="288"/>
      <c r="B21" s="288"/>
      <c r="C21" s="288"/>
      <c r="D21" s="288"/>
      <c r="E21" s="288"/>
      <c r="F21" s="288"/>
      <c r="G21" s="288"/>
      <c r="H21" s="288"/>
      <c r="I21" s="288"/>
      <c r="J21" s="288"/>
      <c r="K21" s="288"/>
    </row>
    <row r="22" spans="1:16" x14ac:dyDescent="0.2">
      <c r="A22" s="288"/>
      <c r="B22" s="288"/>
      <c r="C22" s="288"/>
      <c r="D22" s="288"/>
      <c r="E22" s="288"/>
      <c r="F22" s="288"/>
      <c r="G22" s="288"/>
      <c r="H22" s="288"/>
      <c r="I22" s="288"/>
      <c r="J22" s="288"/>
      <c r="K22" s="288"/>
    </row>
    <row r="23" spans="1:16" x14ac:dyDescent="0.2">
      <c r="A23" s="288"/>
      <c r="B23" s="288"/>
      <c r="C23" s="288"/>
      <c r="D23" s="288"/>
      <c r="E23" s="288"/>
      <c r="F23" s="288"/>
      <c r="G23" s="288"/>
      <c r="H23" s="288"/>
      <c r="I23" s="288"/>
      <c r="J23" s="288"/>
      <c r="K23" s="288"/>
    </row>
    <row r="24" spans="1:16" x14ac:dyDescent="0.2">
      <c r="A24" s="288"/>
      <c r="B24" s="288"/>
      <c r="C24" s="288"/>
      <c r="D24" s="288"/>
      <c r="E24" s="288"/>
      <c r="F24" s="288"/>
      <c r="G24" s="288"/>
      <c r="H24" s="288"/>
      <c r="I24" s="288"/>
      <c r="J24" s="288"/>
      <c r="K24" s="288"/>
    </row>
    <row r="25" spans="1:16" x14ac:dyDescent="0.2">
      <c r="A25" s="288"/>
      <c r="B25" s="288"/>
      <c r="C25" s="288"/>
      <c r="D25" s="288"/>
      <c r="E25" s="288"/>
      <c r="F25" s="288"/>
      <c r="G25" s="288"/>
      <c r="H25" s="288"/>
      <c r="I25" s="288"/>
      <c r="J25" s="288"/>
      <c r="K25" s="288"/>
    </row>
    <row r="26" spans="1:16" x14ac:dyDescent="0.2">
      <c r="B26" s="26"/>
      <c r="C26" s="26" t="s">
        <v>44</v>
      </c>
      <c r="D26" s="23"/>
      <c r="E26" s="26" t="s">
        <v>41</v>
      </c>
      <c r="F26" s="26" t="s">
        <v>41</v>
      </c>
      <c r="G26" s="26" t="s">
        <v>2</v>
      </c>
      <c r="H26" s="26" t="s">
        <v>2</v>
      </c>
      <c r="I26" s="71" t="s">
        <v>41</v>
      </c>
      <c r="J26" s="71" t="s">
        <v>92</v>
      </c>
      <c r="K26" s="26" t="s">
        <v>2</v>
      </c>
    </row>
    <row r="27" spans="1:16" x14ac:dyDescent="0.2">
      <c r="A27" s="8"/>
      <c r="B27" s="24" t="s">
        <v>41</v>
      </c>
      <c r="C27" s="24" t="s">
        <v>2</v>
      </c>
      <c r="D27" s="25"/>
      <c r="E27" s="24" t="s">
        <v>8</v>
      </c>
      <c r="F27" s="24" t="s">
        <v>9</v>
      </c>
      <c r="G27" s="24" t="s">
        <v>8</v>
      </c>
      <c r="H27" s="24" t="s">
        <v>9</v>
      </c>
      <c r="I27" s="24" t="s">
        <v>13</v>
      </c>
      <c r="J27" s="24" t="s">
        <v>13</v>
      </c>
      <c r="K27" s="24" t="s">
        <v>13</v>
      </c>
    </row>
    <row r="28" spans="1:16" x14ac:dyDescent="0.2">
      <c r="A28" s="1">
        <v>43466</v>
      </c>
      <c r="B28" s="10">
        <v>140.12899999999999</v>
      </c>
      <c r="C28" s="10">
        <v>262.36599999999999</v>
      </c>
      <c r="E28" s="28">
        <f>MIN($B$28,$B$40,$B$52,$B$64,$B$76)</f>
        <v>123.013195</v>
      </c>
      <c r="F28" s="28">
        <f>MAX($B$28,$B$40,$B$52,$B$64,$B$76)</f>
        <v>164.05760799999999</v>
      </c>
      <c r="G28" s="28">
        <f>MIN($C$28,$C$40,$C$52,$C$64,$C$76)</f>
        <v>239.705725</v>
      </c>
      <c r="H28" s="28">
        <f>MAX($C$28,$C$40,$C$52,$C$64,$C$76)</f>
        <v>265.71100000000001</v>
      </c>
      <c r="I28" s="10">
        <f t="shared" ref="I28:K59" si="0">F28-E28</f>
        <v>41.044412999999992</v>
      </c>
      <c r="J28" s="10">
        <f t="shared" si="0"/>
        <v>75.648117000000013</v>
      </c>
      <c r="K28" s="10">
        <f t="shared" si="0"/>
        <v>26.005275000000012</v>
      </c>
      <c r="N28" s="12"/>
    </row>
    <row r="29" spans="1:16" x14ac:dyDescent="0.2">
      <c r="A29" s="1">
        <v>43497</v>
      </c>
      <c r="B29" s="10">
        <v>136.32300000000001</v>
      </c>
      <c r="C29" s="10">
        <v>252.05799999999999</v>
      </c>
      <c r="E29" s="28">
        <f>MIN($B$29,$B$41,$B$53,$B$65,$B$77)</f>
        <v>120.609776</v>
      </c>
      <c r="F29" s="28">
        <f>MAX($B$29,$B$41,$B$53,$B$65,$B$77)</f>
        <v>144.01243700000001</v>
      </c>
      <c r="G29" s="28">
        <f>MIN($C$29,$C$41,$C$53,$C$65,$C$77)</f>
        <v>241.27302900000001</v>
      </c>
      <c r="H29" s="28">
        <f>MAX($C$29,$C$41,$C$53,$C$65,$C$77)</f>
        <v>253.09100000000001</v>
      </c>
      <c r="I29" s="10">
        <f t="shared" si="0"/>
        <v>23.402661000000009</v>
      </c>
      <c r="J29" s="10">
        <f t="shared" si="0"/>
        <v>97.260592000000003</v>
      </c>
      <c r="K29" s="10">
        <f t="shared" si="0"/>
        <v>11.817971</v>
      </c>
      <c r="N29" s="10"/>
      <c r="P29" s="7"/>
    </row>
    <row r="30" spans="1:16" x14ac:dyDescent="0.2">
      <c r="A30" s="1">
        <v>43525</v>
      </c>
      <c r="B30" s="10">
        <v>132.172</v>
      </c>
      <c r="C30" s="10">
        <v>236.55500000000001</v>
      </c>
      <c r="E30" s="28">
        <f>MIN($B$30,$B$42,$B$54,$B$66,$B$78)</f>
        <v>112.291937</v>
      </c>
      <c r="F30" s="28">
        <f>MAX($B$30,$B$42,$B$54,$B$66,$B$78)</f>
        <v>146.07853600000001</v>
      </c>
      <c r="G30" s="28">
        <f>MIN($C$30,$C$42,$C$54,$C$66,$C$78)</f>
        <v>225.332627</v>
      </c>
      <c r="H30" s="28">
        <f>MAX($C$30,$C$42,$C$54,$C$66,$C$78)</f>
        <v>261.82299999999998</v>
      </c>
      <c r="I30" s="10">
        <f t="shared" si="0"/>
        <v>33.78659900000001</v>
      </c>
      <c r="J30" s="10">
        <f t="shared" si="0"/>
        <v>79.254090999999988</v>
      </c>
      <c r="K30" s="10">
        <f t="shared" si="0"/>
        <v>36.490372999999977</v>
      </c>
      <c r="N30" s="10"/>
    </row>
    <row r="31" spans="1:16" x14ac:dyDescent="0.2">
      <c r="A31" s="1">
        <v>43556</v>
      </c>
      <c r="B31" s="10">
        <v>128.274</v>
      </c>
      <c r="C31" s="10">
        <v>230.869</v>
      </c>
      <c r="E31" s="28">
        <f>MIN($B$31,$B$43,$B$55,$B$67,$B$79)</f>
        <v>106.291242</v>
      </c>
      <c r="F31" s="28">
        <f>MAX($B$31,$B$43,$B$55,$B$67,$B$79)</f>
        <v>150.922</v>
      </c>
      <c r="G31" s="28">
        <f>MIN($C$31,$C$43,$C$55,$C$67,$C$79)</f>
        <v>223.59109000000001</v>
      </c>
      <c r="H31" s="28">
        <f>MAX($C$31,$C$43,$C$55,$C$67,$C$79)</f>
        <v>258.46300000000002</v>
      </c>
      <c r="I31" s="10">
        <f t="shared" si="0"/>
        <v>44.630758</v>
      </c>
      <c r="J31" s="10">
        <f t="shared" si="0"/>
        <v>72.669090000000011</v>
      </c>
      <c r="K31" s="10">
        <f t="shared" si="0"/>
        <v>34.871910000000014</v>
      </c>
      <c r="N31" s="10"/>
    </row>
    <row r="32" spans="1:16" x14ac:dyDescent="0.2">
      <c r="A32" s="1">
        <v>43586</v>
      </c>
      <c r="B32" s="10">
        <v>129.86500000000001</v>
      </c>
      <c r="C32" s="10">
        <v>235.83</v>
      </c>
      <c r="E32" s="28">
        <f>MIN($B$32,$B$44,$B$56,$B$68,$B$80)</f>
        <v>109.712137</v>
      </c>
      <c r="F32" s="28">
        <f>MAX($B$32,$B$44,$B$56,$B$68,$B$80)</f>
        <v>176.62700000000001</v>
      </c>
      <c r="G32" s="28">
        <f>MIN($C$32,$C$44,$C$56,$C$68,$C$80)</f>
        <v>220.72221500000001</v>
      </c>
      <c r="H32" s="28">
        <f>MAX($C$32,$C$44,$C$56,$C$68,$C$80)</f>
        <v>258.952</v>
      </c>
      <c r="I32" s="10">
        <f t="shared" si="0"/>
        <v>66.914863000000011</v>
      </c>
      <c r="J32" s="10">
        <f t="shared" si="0"/>
        <v>44.095214999999996</v>
      </c>
      <c r="K32" s="10">
        <f t="shared" si="0"/>
        <v>38.229784999999993</v>
      </c>
      <c r="N32" s="10"/>
    </row>
    <row r="33" spans="1:14" x14ac:dyDescent="0.2">
      <c r="A33" s="1">
        <v>43617</v>
      </c>
      <c r="B33" s="10">
        <v>131.09399999999999</v>
      </c>
      <c r="C33" s="10">
        <v>229.91399999999999</v>
      </c>
      <c r="E33" s="28">
        <f>MIN($B$33,$B$45,$B$57,$B$69,$B$81)</f>
        <v>111.329024</v>
      </c>
      <c r="F33" s="28">
        <f>MAX($B$33,$B$45,$B$57,$B$69,$B$81)</f>
        <v>176.947</v>
      </c>
      <c r="G33" s="28">
        <f>MIN($C$33,$C$45,$C$57,$C$69,$C$81)</f>
        <v>221.01629</v>
      </c>
      <c r="H33" s="28">
        <f>MAX($C$33,$C$45,$C$57,$C$69,$C$81)</f>
        <v>254.47900000000001</v>
      </c>
      <c r="I33" s="10">
        <f t="shared" si="0"/>
        <v>65.617975999999999</v>
      </c>
      <c r="J33" s="10">
        <f t="shared" si="0"/>
        <v>44.069289999999995</v>
      </c>
      <c r="K33" s="10">
        <f t="shared" si="0"/>
        <v>33.462710000000015</v>
      </c>
      <c r="N33" s="10"/>
    </row>
    <row r="34" spans="1:14" x14ac:dyDescent="0.2">
      <c r="A34" s="1">
        <v>43647</v>
      </c>
      <c r="B34" s="10">
        <v>137.67400000000001</v>
      </c>
      <c r="C34" s="10">
        <v>235.434</v>
      </c>
      <c r="E34" s="28">
        <f>MIN($B$34,$B$46,$B$58,$B$70,$B$82)</f>
        <v>112.59147400000001</v>
      </c>
      <c r="F34" s="28">
        <f>MAX($B$34,$B$46,$B$58,$B$70,$B$82)</f>
        <v>178.8</v>
      </c>
      <c r="G34" s="28">
        <f>MIN($C$34,$C$46,$C$58,$C$70,$C$82)</f>
        <v>222.04979499999999</v>
      </c>
      <c r="H34" s="28">
        <f>MAX($C$34,$C$46,$C$58,$C$70,$C$82)</f>
        <v>250.36</v>
      </c>
      <c r="I34" s="10">
        <f t="shared" si="0"/>
        <v>66.208526000000006</v>
      </c>
      <c r="J34" s="10">
        <f t="shared" si="0"/>
        <v>43.249794999999978</v>
      </c>
      <c r="K34" s="10">
        <f t="shared" si="0"/>
        <v>28.310205000000025</v>
      </c>
      <c r="N34" s="10"/>
    </row>
    <row r="35" spans="1:14" x14ac:dyDescent="0.2">
      <c r="A35" s="1">
        <v>43678</v>
      </c>
      <c r="B35" s="10">
        <v>135.636</v>
      </c>
      <c r="C35" s="10">
        <v>230.36199999999999</v>
      </c>
      <c r="E35" s="28">
        <f>MIN($B$35,$B$47,$B$59,$B$71,$B$83)</f>
        <v>113.121844</v>
      </c>
      <c r="F35" s="28">
        <f>MAX($B$35,$B$47,$B$59,$B$71,$B$83)</f>
        <v>179.76300000000001</v>
      </c>
      <c r="G35" s="28">
        <f>MIN($C$35,$C$47,$C$59,$C$71,$C$83)</f>
        <v>215.59122500000001</v>
      </c>
      <c r="H35" s="28">
        <f>MAX($C$35,$C$47,$C$59,$C$71,$C$83)</f>
        <v>237.53399999999999</v>
      </c>
      <c r="I35" s="10">
        <f t="shared" si="0"/>
        <v>66.641156000000009</v>
      </c>
      <c r="J35" s="10">
        <f t="shared" si="0"/>
        <v>35.828225000000003</v>
      </c>
      <c r="K35" s="10">
        <f t="shared" si="0"/>
        <v>21.942774999999983</v>
      </c>
      <c r="N35" s="10"/>
    </row>
    <row r="36" spans="1:14" x14ac:dyDescent="0.2">
      <c r="A36" s="1">
        <v>43709</v>
      </c>
      <c r="B36" s="10">
        <v>131.83799999999999</v>
      </c>
      <c r="C36" s="10">
        <v>232.04300000000001</v>
      </c>
      <c r="E36" s="28">
        <f>MIN($B$36,$B$48,$B$60,$B$72,$B$84)</f>
        <v>110.53083700000001</v>
      </c>
      <c r="F36" s="28">
        <f>MAX($B$36,$B$48,$B$60,$B$72,$B$84)</f>
        <v>172.50200000000001</v>
      </c>
      <c r="G36" s="28">
        <f>MIN($C$36,$C$48,$C$60,$C$72,$C$84)</f>
        <v>209.51571100000001</v>
      </c>
      <c r="H36" s="28">
        <f>MAX($C$36,$C$48,$C$60,$C$72,$C$84)</f>
        <v>232.04300000000001</v>
      </c>
      <c r="I36" s="10">
        <f t="shared" si="0"/>
        <v>61.971163000000004</v>
      </c>
      <c r="J36" s="10">
        <f t="shared" si="0"/>
        <v>37.013711000000001</v>
      </c>
      <c r="K36" s="10">
        <f t="shared" si="0"/>
        <v>22.527288999999996</v>
      </c>
      <c r="N36" s="10"/>
    </row>
    <row r="37" spans="1:14" x14ac:dyDescent="0.2">
      <c r="A37" s="1">
        <v>43739</v>
      </c>
      <c r="B37" s="10">
        <v>120.07299999999999</v>
      </c>
      <c r="C37" s="10">
        <v>224.47300000000001</v>
      </c>
      <c r="E37" s="28">
        <f>MIN($B$37,$B$49,$B$61,$B$73,$B$85)</f>
        <v>110.433171</v>
      </c>
      <c r="F37" s="28">
        <f>MAX($B$37,$B$49,$B$61,$B$73,$B$85)</f>
        <v>156.23500000000001</v>
      </c>
      <c r="G37" s="28">
        <f>MIN($C$37,$C$49,$C$61,$C$73,$C$85)</f>
        <v>210.44437199999999</v>
      </c>
      <c r="H37" s="28">
        <f>MAX($C$37,$C$49,$C$61,$C$73,$C$85)</f>
        <v>227.61586700000001</v>
      </c>
      <c r="I37" s="10">
        <f t="shared" si="0"/>
        <v>45.801829000000012</v>
      </c>
      <c r="J37" s="10">
        <f t="shared" si="0"/>
        <v>54.209371999999973</v>
      </c>
      <c r="K37" s="10">
        <f t="shared" si="0"/>
        <v>17.171495000000021</v>
      </c>
      <c r="N37" s="10"/>
    </row>
    <row r="38" spans="1:14" x14ac:dyDescent="0.2">
      <c r="A38" s="1">
        <v>43770</v>
      </c>
      <c r="B38" s="10">
        <v>126.221</v>
      </c>
      <c r="C38" s="10">
        <v>233.691</v>
      </c>
      <c r="E38" s="28">
        <f>MIN($B$38,$B$50,$B$62,$B$74,$B$86)</f>
        <v>113.782725</v>
      </c>
      <c r="F38" s="28">
        <f>MAX($B$38,$B$50,$B$62,$B$74,$B$86)</f>
        <v>157.20500000000001</v>
      </c>
      <c r="G38" s="28">
        <f>MIN($C$38,$C$50,$C$62,$C$74,$C$86)</f>
        <v>220.59760700000001</v>
      </c>
      <c r="H38" s="28">
        <f>MAX($C$38,$C$50,$C$62,$C$74,$C$86)</f>
        <v>241.22969699999999</v>
      </c>
      <c r="I38" s="10">
        <f t="shared" si="0"/>
        <v>43.422275000000013</v>
      </c>
      <c r="J38" s="10">
        <f t="shared" si="0"/>
        <v>63.392606999999998</v>
      </c>
      <c r="K38" s="10">
        <f t="shared" si="0"/>
        <v>20.632089999999977</v>
      </c>
      <c r="N38" s="10"/>
    </row>
    <row r="39" spans="1:14" x14ac:dyDescent="0.2">
      <c r="A39" s="1">
        <v>43800</v>
      </c>
      <c r="B39" s="10">
        <v>140.083</v>
      </c>
      <c r="C39" s="10">
        <v>254.1</v>
      </c>
      <c r="E39" s="28">
        <f>MIN($B$39,$B$51,$B$63,$B$75,$B$87)</f>
        <v>118.89921</v>
      </c>
      <c r="F39" s="28">
        <f>MAX($B$39,$B$51,$B$63,$B$75,$B$87)</f>
        <v>161.18799999999999</v>
      </c>
      <c r="G39" s="28">
        <f>MIN($C$39,$C$51,$C$63,$C$75,$C$87)</f>
        <v>224.41015400000001</v>
      </c>
      <c r="H39" s="28">
        <f>MAX($C$39,$C$51,$C$63,$C$75,$C$87)</f>
        <v>254.1</v>
      </c>
      <c r="I39" s="10">
        <f t="shared" si="0"/>
        <v>42.288789999999992</v>
      </c>
      <c r="J39" s="10">
        <f t="shared" si="0"/>
        <v>63.222154000000018</v>
      </c>
      <c r="K39" s="10">
        <f t="shared" si="0"/>
        <v>29.689845999999989</v>
      </c>
      <c r="N39" s="10"/>
    </row>
    <row r="40" spans="1:14" x14ac:dyDescent="0.2">
      <c r="A40" s="1">
        <v>43831</v>
      </c>
      <c r="B40" s="10">
        <v>143.19</v>
      </c>
      <c r="C40" s="10">
        <v>265.71100000000001</v>
      </c>
      <c r="E40" s="28">
        <f>MIN($B$28,$B$40,$B$52,$B$64,$B$76)</f>
        <v>123.013195</v>
      </c>
      <c r="F40" s="28">
        <f>MAX($B$28,$B$40,$B$52,$B$64,$B$76)</f>
        <v>164.05760799999999</v>
      </c>
      <c r="G40" s="28">
        <f>MIN($C$28,$C$40,$C$52,$C$64,$C$76)</f>
        <v>239.705725</v>
      </c>
      <c r="H40" s="28">
        <f>MAX($C$28,$C$40,$C$52,$C$64,$C$76)</f>
        <v>265.71100000000001</v>
      </c>
      <c r="I40" s="10">
        <f t="shared" si="0"/>
        <v>41.044412999999992</v>
      </c>
      <c r="J40" s="10">
        <f t="shared" si="0"/>
        <v>75.648117000000013</v>
      </c>
      <c r="K40" s="10">
        <f t="shared" si="0"/>
        <v>26.005275000000012</v>
      </c>
      <c r="N40" s="10"/>
    </row>
    <row r="41" spans="1:14" x14ac:dyDescent="0.2">
      <c r="A41" s="1">
        <v>43862</v>
      </c>
      <c r="B41" s="10">
        <v>132.91800000000001</v>
      </c>
      <c r="C41" s="10">
        <v>253.09100000000001</v>
      </c>
      <c r="E41" s="28">
        <f>MIN($B$29,$B$41,$B$53,$B$65,$B$77)</f>
        <v>120.609776</v>
      </c>
      <c r="F41" s="28">
        <f>MAX($B$29,$B$41,$B$53,$B$65,$B$77)</f>
        <v>144.01243700000001</v>
      </c>
      <c r="G41" s="28">
        <f>MIN($C$29,$C$41,$C$53,$C$65,$C$77)</f>
        <v>241.27302900000001</v>
      </c>
      <c r="H41" s="28">
        <f>MAX($C$29,$C$41,$C$53,$C$65,$C$77)</f>
        <v>253.09100000000001</v>
      </c>
      <c r="I41" s="10">
        <f t="shared" si="0"/>
        <v>23.402661000000009</v>
      </c>
      <c r="J41" s="10">
        <f t="shared" si="0"/>
        <v>97.260592000000003</v>
      </c>
      <c r="K41" s="10">
        <f t="shared" si="0"/>
        <v>11.817971</v>
      </c>
      <c r="N41" s="10"/>
    </row>
    <row r="42" spans="1:14" x14ac:dyDescent="0.2">
      <c r="A42" s="1">
        <v>43891</v>
      </c>
      <c r="B42" s="10">
        <v>126.782</v>
      </c>
      <c r="C42" s="10">
        <v>261.82299999999998</v>
      </c>
      <c r="E42" s="28">
        <f>MIN($B$30,$B$42,$B$54,$B$66,$B$78)</f>
        <v>112.291937</v>
      </c>
      <c r="F42" s="28">
        <f>MAX($B$30,$B$42,$B$54,$B$66,$B$78)</f>
        <v>146.07853600000001</v>
      </c>
      <c r="G42" s="28">
        <f>MIN($C$30,$C$42,$C$54,$C$66,$C$78)</f>
        <v>225.332627</v>
      </c>
      <c r="H42" s="28">
        <f>MAX($C$30,$C$42,$C$54,$C$66,$C$78)</f>
        <v>261.82299999999998</v>
      </c>
      <c r="I42" s="10">
        <f t="shared" si="0"/>
        <v>33.78659900000001</v>
      </c>
      <c r="J42" s="10">
        <f t="shared" si="0"/>
        <v>79.254090999999988</v>
      </c>
      <c r="K42" s="10">
        <f t="shared" si="0"/>
        <v>36.490372999999977</v>
      </c>
      <c r="N42" s="10"/>
    </row>
    <row r="43" spans="1:14" x14ac:dyDescent="0.2">
      <c r="A43" s="1">
        <v>43922</v>
      </c>
      <c r="B43" s="10">
        <v>150.922</v>
      </c>
      <c r="C43" s="10">
        <v>258.46300000000002</v>
      </c>
      <c r="E43" s="28">
        <f>MIN($B$31,$B$43,$B$55,$B$67,$B$79)</f>
        <v>106.291242</v>
      </c>
      <c r="F43" s="28">
        <f>MAX($B$31,$B$43,$B$55,$B$67,$B$79)</f>
        <v>150.922</v>
      </c>
      <c r="G43" s="28">
        <f>MIN($C$31,$C$43,$C$55,$C$67,$C$79)</f>
        <v>223.59109000000001</v>
      </c>
      <c r="H43" s="28">
        <f>MAX($C$31,$C$43,$C$55,$C$67,$C$79)</f>
        <v>258.46300000000002</v>
      </c>
      <c r="I43" s="10">
        <f t="shared" si="0"/>
        <v>44.630758</v>
      </c>
      <c r="J43" s="10">
        <f t="shared" si="0"/>
        <v>72.669090000000011</v>
      </c>
      <c r="K43" s="10">
        <f t="shared" si="0"/>
        <v>34.871910000000014</v>
      </c>
      <c r="N43" s="10"/>
    </row>
    <row r="44" spans="1:14" x14ac:dyDescent="0.2">
      <c r="A44" s="1">
        <v>43952</v>
      </c>
      <c r="B44" s="10">
        <v>176.62700000000001</v>
      </c>
      <c r="C44" s="10">
        <v>258.952</v>
      </c>
      <c r="E44" s="28">
        <f>MIN($B$32,$B$44,$B$56,$B$68,$B$80)</f>
        <v>109.712137</v>
      </c>
      <c r="F44" s="28">
        <f>MAX($B$32,$B$44,$B$56,$B$68,$B$80)</f>
        <v>176.62700000000001</v>
      </c>
      <c r="G44" s="28">
        <f>MIN($C$32,$C$44,$C$56,$C$68,$C$80)</f>
        <v>220.72221500000001</v>
      </c>
      <c r="H44" s="28">
        <f>MAX($C$32,$C$44,$C$56,$C$68,$C$80)</f>
        <v>258.952</v>
      </c>
      <c r="I44" s="10">
        <f t="shared" si="0"/>
        <v>66.914863000000011</v>
      </c>
      <c r="J44" s="10">
        <f t="shared" si="0"/>
        <v>44.095214999999996</v>
      </c>
      <c r="K44" s="10">
        <f t="shared" si="0"/>
        <v>38.229784999999993</v>
      </c>
      <c r="N44" s="10"/>
    </row>
    <row r="45" spans="1:14" x14ac:dyDescent="0.2">
      <c r="A45" s="1">
        <v>43983</v>
      </c>
      <c r="B45" s="10">
        <v>176.947</v>
      </c>
      <c r="C45" s="10">
        <v>254.47900000000001</v>
      </c>
      <c r="E45" s="28">
        <f>MIN($B$33,$B$45,$B$57,$B$69,$B$81)</f>
        <v>111.329024</v>
      </c>
      <c r="F45" s="28">
        <f>MAX($B$33,$B$45,$B$57,$B$69,$B$81)</f>
        <v>176.947</v>
      </c>
      <c r="G45" s="28">
        <f>MIN($C$33,$C$45,$C$57,$C$69,$C$81)</f>
        <v>221.01629</v>
      </c>
      <c r="H45" s="28">
        <f>MAX($C$33,$C$45,$C$57,$C$69,$C$81)</f>
        <v>254.47900000000001</v>
      </c>
      <c r="I45" s="10">
        <f t="shared" si="0"/>
        <v>65.617975999999999</v>
      </c>
      <c r="J45" s="10">
        <f t="shared" si="0"/>
        <v>44.069289999999995</v>
      </c>
      <c r="K45" s="10">
        <f t="shared" si="0"/>
        <v>33.462710000000015</v>
      </c>
      <c r="N45" s="10"/>
    </row>
    <row r="46" spans="1:14" x14ac:dyDescent="0.2">
      <c r="A46" s="1">
        <v>44013</v>
      </c>
      <c r="B46" s="10">
        <v>178.8</v>
      </c>
      <c r="C46" s="10">
        <v>250.36</v>
      </c>
      <c r="E46" s="28">
        <f>MIN($B$34,$B$46,$B$58,$B$70,$B$82)</f>
        <v>112.59147400000001</v>
      </c>
      <c r="F46" s="28">
        <f>MAX($B$34,$B$46,$B$58,$B$70,$B$82)</f>
        <v>178.8</v>
      </c>
      <c r="G46" s="28">
        <f>MIN($C$34,$C$46,$C$58,$C$70,$C$82)</f>
        <v>222.04979499999999</v>
      </c>
      <c r="H46" s="28">
        <f>MAX($C$34,$C$46,$C$58,$C$70,$C$82)</f>
        <v>250.36</v>
      </c>
      <c r="I46" s="10">
        <f t="shared" si="0"/>
        <v>66.208526000000006</v>
      </c>
      <c r="J46" s="10">
        <f t="shared" si="0"/>
        <v>43.249794999999978</v>
      </c>
      <c r="K46" s="10">
        <f t="shared" si="0"/>
        <v>28.310205000000025</v>
      </c>
      <c r="N46" s="10"/>
    </row>
    <row r="47" spans="1:14" x14ac:dyDescent="0.2">
      <c r="A47" s="1">
        <v>44044</v>
      </c>
      <c r="B47" s="10">
        <v>179.76300000000001</v>
      </c>
      <c r="C47" s="10">
        <v>237.53399999999999</v>
      </c>
      <c r="E47" s="28">
        <f>MIN($B$35,$B$47,$B$59,$B$71,$B$83)</f>
        <v>113.121844</v>
      </c>
      <c r="F47" s="28">
        <f>MAX($B$35,$B$47,$B$59,$B$71,$B$83)</f>
        <v>179.76300000000001</v>
      </c>
      <c r="G47" s="28">
        <f>MIN($C$35,$C$47,$C$59,$C$71,$C$83)</f>
        <v>215.59122500000001</v>
      </c>
      <c r="H47" s="28">
        <f>MAX($C$35,$C$47,$C$59,$C$71,$C$83)</f>
        <v>237.53399999999999</v>
      </c>
      <c r="I47" s="10">
        <f t="shared" si="0"/>
        <v>66.641156000000009</v>
      </c>
      <c r="J47" s="10">
        <f t="shared" si="0"/>
        <v>35.828225000000003</v>
      </c>
      <c r="K47" s="10">
        <f t="shared" si="0"/>
        <v>21.942774999999983</v>
      </c>
      <c r="N47" s="10"/>
    </row>
    <row r="48" spans="1:14" x14ac:dyDescent="0.2">
      <c r="A48" s="1">
        <v>44075</v>
      </c>
      <c r="B48" s="10">
        <v>172.50200000000001</v>
      </c>
      <c r="C48" s="10">
        <v>227.578</v>
      </c>
      <c r="E48" s="28">
        <f>MIN($B$36,$B$48,$B$60,$B$72,$B$84)</f>
        <v>110.53083700000001</v>
      </c>
      <c r="F48" s="28">
        <f>MAX($B$36,$B$48,$B$60,$B$72,$B$84)</f>
        <v>172.50200000000001</v>
      </c>
      <c r="G48" s="28">
        <f>MIN($C$36,$C$48,$C$60,$C$72,$C$84)</f>
        <v>209.51571100000001</v>
      </c>
      <c r="H48" s="28">
        <f>MAX($C$36,$C$48,$C$60,$C$72,$C$84)</f>
        <v>232.04300000000001</v>
      </c>
      <c r="I48" s="10">
        <f t="shared" si="0"/>
        <v>61.971163000000004</v>
      </c>
      <c r="J48" s="10">
        <f t="shared" si="0"/>
        <v>37.013711000000001</v>
      </c>
      <c r="K48" s="10">
        <f t="shared" si="0"/>
        <v>22.527288999999996</v>
      </c>
      <c r="N48" s="10"/>
    </row>
    <row r="49" spans="1:14" x14ac:dyDescent="0.2">
      <c r="A49" s="1">
        <v>44105</v>
      </c>
      <c r="B49" s="10">
        <v>156.23500000000001</v>
      </c>
      <c r="C49" s="10">
        <v>227.61586700000001</v>
      </c>
      <c r="E49" s="28">
        <f>MIN($B$37,$B$49,$B$61,$B$73,$B$85)</f>
        <v>110.433171</v>
      </c>
      <c r="F49" s="28">
        <f>MAX($B$37,$B$49,$B$61,$B$73,$B$85)</f>
        <v>156.23500000000001</v>
      </c>
      <c r="G49" s="28">
        <f>MIN($C$37,$C$49,$C$61,$C$73,$C$85)</f>
        <v>210.44437199999999</v>
      </c>
      <c r="H49" s="28">
        <f>MAX($C$37,$C$49,$C$61,$C$73,$C$85)</f>
        <v>227.61586700000001</v>
      </c>
      <c r="I49" s="10">
        <f t="shared" si="0"/>
        <v>45.801829000000012</v>
      </c>
      <c r="J49" s="10">
        <f t="shared" si="0"/>
        <v>54.209371999999973</v>
      </c>
      <c r="K49" s="10">
        <f t="shared" si="0"/>
        <v>17.171495000000021</v>
      </c>
      <c r="N49" s="10"/>
    </row>
    <row r="50" spans="1:14" x14ac:dyDescent="0.2">
      <c r="A50" s="1">
        <v>44136</v>
      </c>
      <c r="B50" s="10">
        <v>157.20500000000001</v>
      </c>
      <c r="C50" s="10">
        <v>241.22969699999999</v>
      </c>
      <c r="E50" s="28">
        <f>MIN($B$38,$B$50,$B$62,$B$74,$B$86)</f>
        <v>113.782725</v>
      </c>
      <c r="F50" s="28">
        <f>MAX($B$38,$B$50,$B$62,$B$74,$B$86)</f>
        <v>157.20500000000001</v>
      </c>
      <c r="G50" s="28">
        <f>MIN($C$38,$C$50,$C$62,$C$74,$C$86)</f>
        <v>220.59760700000001</v>
      </c>
      <c r="H50" s="28">
        <f>MAX($C$38,$C$50,$C$62,$C$74,$C$86)</f>
        <v>241.22969699999999</v>
      </c>
      <c r="I50" s="10">
        <f t="shared" si="0"/>
        <v>43.422275000000013</v>
      </c>
      <c r="J50" s="10">
        <f t="shared" si="0"/>
        <v>63.392606999999998</v>
      </c>
      <c r="K50" s="10">
        <f t="shared" si="0"/>
        <v>20.632089999999977</v>
      </c>
      <c r="N50" s="10"/>
    </row>
    <row r="51" spans="1:14" x14ac:dyDescent="0.2">
      <c r="A51" s="1">
        <v>44166</v>
      </c>
      <c r="B51" s="10">
        <v>161.18799999999999</v>
      </c>
      <c r="C51" s="10">
        <v>243.39474899999999</v>
      </c>
      <c r="E51" s="28">
        <f>MIN($B$39,$B$51,$B$63,$B$75,$B$87)</f>
        <v>118.89921</v>
      </c>
      <c r="F51" s="28">
        <f>MAX($B$39,$B$51,$B$63,$B$75,$B$87)</f>
        <v>161.18799999999999</v>
      </c>
      <c r="G51" s="28">
        <f>MIN($C$39,$C$51,$C$63,$C$75,$C$87)</f>
        <v>224.41015400000001</v>
      </c>
      <c r="H51" s="28">
        <f>MAX($C$39,$C$51,$C$63,$C$75,$C$87)</f>
        <v>254.1</v>
      </c>
      <c r="I51" s="10">
        <f t="shared" si="0"/>
        <v>42.288789999999992</v>
      </c>
      <c r="J51" s="10">
        <f t="shared" si="0"/>
        <v>63.222154000000018</v>
      </c>
      <c r="K51" s="10">
        <f t="shared" si="0"/>
        <v>29.689845999999989</v>
      </c>
      <c r="N51" s="10"/>
    </row>
    <row r="52" spans="1:14" x14ac:dyDescent="0.2">
      <c r="A52" s="1">
        <v>44197</v>
      </c>
      <c r="B52" s="10">
        <v>164.05760799999999</v>
      </c>
      <c r="C52" s="10">
        <v>255.361605</v>
      </c>
      <c r="E52" s="28">
        <f>MIN($B$28,$B$40,$B$52,$B$64,$B$76)</f>
        <v>123.013195</v>
      </c>
      <c r="F52" s="28">
        <f>MAX($B$28,$B$40,$B$52,$B$64,$B$76)</f>
        <v>164.05760799999999</v>
      </c>
      <c r="G52" s="28">
        <f>MIN($C$28,$C$40,$C$52,$C$64,$C$76)</f>
        <v>239.705725</v>
      </c>
      <c r="H52" s="28">
        <f>MAX($C$28,$C$40,$C$52,$C$64,$C$76)</f>
        <v>265.71100000000001</v>
      </c>
      <c r="I52" s="10">
        <f t="shared" si="0"/>
        <v>41.044412999999992</v>
      </c>
      <c r="J52" s="10">
        <f t="shared" si="0"/>
        <v>75.648117000000013</v>
      </c>
      <c r="K52" s="10">
        <f t="shared" si="0"/>
        <v>26.005275000000012</v>
      </c>
      <c r="N52" s="10"/>
    </row>
    <row r="53" spans="1:14" x14ac:dyDescent="0.2">
      <c r="A53" s="1">
        <v>44228</v>
      </c>
      <c r="B53" s="10">
        <v>144.01243700000001</v>
      </c>
      <c r="C53" s="10">
        <v>241.27302900000001</v>
      </c>
      <c r="E53" s="28">
        <f>MIN($B$29,$B$41,$B$53,$B$65,$B$77)</f>
        <v>120.609776</v>
      </c>
      <c r="F53" s="28">
        <f>MAX($B$29,$B$41,$B$53,$B$65,$B$77)</f>
        <v>144.01243700000001</v>
      </c>
      <c r="G53" s="28">
        <f>MIN($C$29,$C$41,$C$53,$C$65,$C$77)</f>
        <v>241.27302900000001</v>
      </c>
      <c r="H53" s="28">
        <f>MAX($C$29,$C$41,$C$53,$C$65,$C$77)</f>
        <v>253.09100000000001</v>
      </c>
      <c r="I53" s="10">
        <f t="shared" si="0"/>
        <v>23.402661000000009</v>
      </c>
      <c r="J53" s="10">
        <f t="shared" si="0"/>
        <v>97.260592000000003</v>
      </c>
      <c r="K53" s="10">
        <f t="shared" si="0"/>
        <v>11.817971</v>
      </c>
      <c r="N53" s="10"/>
    </row>
    <row r="54" spans="1:14" x14ac:dyDescent="0.2">
      <c r="A54" s="1">
        <v>44256</v>
      </c>
      <c r="B54" s="10">
        <v>146.07853600000001</v>
      </c>
      <c r="C54" s="10">
        <v>237.84609399999999</v>
      </c>
      <c r="E54" s="28">
        <f>MIN($B$30,$B$42,$B$54,$B$66,$B$78)</f>
        <v>112.291937</v>
      </c>
      <c r="F54" s="28">
        <f>MAX($B$30,$B$42,$B$54,$B$66,$B$78)</f>
        <v>146.07853600000001</v>
      </c>
      <c r="G54" s="28">
        <f>MIN($C$30,$C$42,$C$54,$C$66,$C$78)</f>
        <v>225.332627</v>
      </c>
      <c r="H54" s="28">
        <f>MAX($C$30,$C$42,$C$54,$C$66,$C$78)</f>
        <v>261.82299999999998</v>
      </c>
      <c r="I54" s="10">
        <f t="shared" si="0"/>
        <v>33.78659900000001</v>
      </c>
      <c r="J54" s="10">
        <f t="shared" si="0"/>
        <v>79.254090999999988</v>
      </c>
      <c r="K54" s="10">
        <f t="shared" si="0"/>
        <v>36.490372999999977</v>
      </c>
      <c r="N54" s="10"/>
    </row>
    <row r="55" spans="1:14" x14ac:dyDescent="0.2">
      <c r="A55" s="1">
        <v>44287</v>
      </c>
      <c r="B55" s="10">
        <v>137.21829700000001</v>
      </c>
      <c r="C55" s="10">
        <v>238.62245100000001</v>
      </c>
      <c r="E55" s="28">
        <f>MIN($B$31,$B$43,$B$55,$B$67,$B$79)</f>
        <v>106.291242</v>
      </c>
      <c r="F55" s="28">
        <f>MAX($B$31,$B$43,$B$55,$B$67,$B$79)</f>
        <v>150.922</v>
      </c>
      <c r="G55" s="28">
        <f>MIN($C$31,$C$43,$C$55,$C$67,$C$79)</f>
        <v>223.59109000000001</v>
      </c>
      <c r="H55" s="28">
        <f>MAX($C$31,$C$43,$C$55,$C$67,$C$79)</f>
        <v>258.46300000000002</v>
      </c>
      <c r="I55" s="10">
        <f t="shared" si="0"/>
        <v>44.630758</v>
      </c>
      <c r="J55" s="10">
        <f t="shared" si="0"/>
        <v>72.669090000000011</v>
      </c>
      <c r="K55" s="10">
        <f t="shared" si="0"/>
        <v>34.871910000000014</v>
      </c>
      <c r="N55" s="10"/>
    </row>
    <row r="56" spans="1:14" x14ac:dyDescent="0.2">
      <c r="A56" s="1">
        <v>44317</v>
      </c>
      <c r="B56" s="10">
        <v>139.59954400000001</v>
      </c>
      <c r="C56" s="10">
        <v>240.175715</v>
      </c>
      <c r="E56" s="28">
        <f>MIN($B$32,$B$44,$B$56,$B$68,$B$80)</f>
        <v>109.712137</v>
      </c>
      <c r="F56" s="28">
        <f>MAX($B$32,$B$44,$B$56,$B$68,$B$80)</f>
        <v>176.62700000000001</v>
      </c>
      <c r="G56" s="28">
        <f>MIN($C$32,$C$44,$C$56,$C$68,$C$80)</f>
        <v>220.72221500000001</v>
      </c>
      <c r="H56" s="28">
        <f>MAX($C$32,$C$44,$C$56,$C$68,$C$80)</f>
        <v>258.952</v>
      </c>
      <c r="I56" s="10">
        <f t="shared" si="0"/>
        <v>66.914863000000011</v>
      </c>
      <c r="J56" s="10">
        <f t="shared" si="0"/>
        <v>44.095214999999996</v>
      </c>
      <c r="K56" s="10">
        <f t="shared" si="0"/>
        <v>38.229784999999993</v>
      </c>
      <c r="N56" s="10"/>
    </row>
    <row r="57" spans="1:14" x14ac:dyDescent="0.2">
      <c r="A57" s="1">
        <v>44348</v>
      </c>
      <c r="B57" s="10">
        <v>140.132555</v>
      </c>
      <c r="C57" s="10">
        <v>237.28622200000001</v>
      </c>
      <c r="E57" s="28">
        <f>MIN($B$33,$B$45,$B$57,$B$69,$B$81)</f>
        <v>111.329024</v>
      </c>
      <c r="F57" s="28">
        <f>MAX($B$33,$B$45,$B$57,$B$69,$B$81)</f>
        <v>176.947</v>
      </c>
      <c r="G57" s="28">
        <f>MIN($C$33,$C$45,$C$57,$C$69,$C$81)</f>
        <v>221.01629</v>
      </c>
      <c r="H57" s="28">
        <f>MAX($C$33,$C$45,$C$57,$C$69,$C$81)</f>
        <v>254.47900000000001</v>
      </c>
      <c r="I57" s="10">
        <f t="shared" si="0"/>
        <v>65.617975999999999</v>
      </c>
      <c r="J57" s="10">
        <f t="shared" si="0"/>
        <v>44.069289999999995</v>
      </c>
      <c r="K57" s="10">
        <f t="shared" si="0"/>
        <v>33.462710000000015</v>
      </c>
      <c r="N57" s="10"/>
    </row>
    <row r="58" spans="1:14" x14ac:dyDescent="0.2">
      <c r="A58" s="1">
        <v>44378</v>
      </c>
      <c r="B58" s="10">
        <v>142.13915600000001</v>
      </c>
      <c r="C58" s="10">
        <v>230.76469800000001</v>
      </c>
      <c r="E58" s="28">
        <f>MIN($B$34,$B$46,$B$58,$B$70,$B$82)</f>
        <v>112.59147400000001</v>
      </c>
      <c r="F58" s="28">
        <f>MAX($B$34,$B$46,$B$58,$B$70,$B$82)</f>
        <v>178.8</v>
      </c>
      <c r="G58" s="28">
        <f>MIN($C$34,$C$46,$C$58,$C$70,$C$82)</f>
        <v>222.04979499999999</v>
      </c>
      <c r="H58" s="28">
        <f>MAX($C$34,$C$46,$C$58,$C$70,$C$82)</f>
        <v>250.36</v>
      </c>
      <c r="I58" s="10">
        <f t="shared" si="0"/>
        <v>66.208526000000006</v>
      </c>
      <c r="J58" s="10">
        <f t="shared" si="0"/>
        <v>43.249794999999978</v>
      </c>
      <c r="K58" s="10">
        <f t="shared" si="0"/>
        <v>28.310205000000025</v>
      </c>
      <c r="N58" s="10"/>
    </row>
    <row r="59" spans="1:14" x14ac:dyDescent="0.2">
      <c r="A59" s="1">
        <v>44409</v>
      </c>
      <c r="B59" s="10">
        <v>137.625441</v>
      </c>
      <c r="C59" s="10">
        <v>225.55103199999999</v>
      </c>
      <c r="E59" s="28">
        <f>MIN($B$35,$B$47,$B$59,$B$71,$B$83)</f>
        <v>113.121844</v>
      </c>
      <c r="F59" s="28">
        <f>MAX($B$35,$B$47,$B$59,$B$71,$B$83)</f>
        <v>179.76300000000001</v>
      </c>
      <c r="G59" s="28">
        <f>MIN($C$35,$C$47,$C$59,$C$71,$C$83)</f>
        <v>215.59122500000001</v>
      </c>
      <c r="H59" s="28">
        <f>MAX($C$35,$C$47,$C$59,$C$71,$C$83)</f>
        <v>237.53399999999999</v>
      </c>
      <c r="I59" s="10">
        <f t="shared" si="0"/>
        <v>66.641156000000009</v>
      </c>
      <c r="J59" s="10">
        <f t="shared" si="0"/>
        <v>35.828225000000003</v>
      </c>
      <c r="K59" s="10">
        <f t="shared" si="0"/>
        <v>21.942774999999983</v>
      </c>
      <c r="N59" s="10"/>
    </row>
    <row r="60" spans="1:14" x14ac:dyDescent="0.2">
      <c r="A60" s="1">
        <v>44440</v>
      </c>
      <c r="B60" s="10">
        <v>132.095395</v>
      </c>
      <c r="C60" s="10">
        <v>227.04755800000001</v>
      </c>
      <c r="E60" s="28">
        <f>MIN($B$36,$B$48,$B$60,$B$72,$B$84)</f>
        <v>110.53083700000001</v>
      </c>
      <c r="F60" s="28">
        <f>MAX($B$36,$B$48,$B$60,$B$72,$B$84)</f>
        <v>172.50200000000001</v>
      </c>
      <c r="G60" s="28">
        <f>MIN($C$36,$C$48,$C$60,$C$72,$C$84)</f>
        <v>209.51571100000001</v>
      </c>
      <c r="H60" s="28">
        <f>MAX($C$36,$C$48,$C$60,$C$72,$C$84)</f>
        <v>232.04300000000001</v>
      </c>
      <c r="I60" s="10">
        <f t="shared" ref="I60:K91" si="1">F60-E60</f>
        <v>61.971163000000004</v>
      </c>
      <c r="J60" s="10">
        <f t="shared" si="1"/>
        <v>37.013711000000001</v>
      </c>
      <c r="K60" s="10">
        <f t="shared" si="1"/>
        <v>22.527288999999996</v>
      </c>
      <c r="N60" s="10"/>
    </row>
    <row r="61" spans="1:14" x14ac:dyDescent="0.2">
      <c r="A61" s="1">
        <v>44470</v>
      </c>
      <c r="B61" s="10">
        <v>132.81144399999999</v>
      </c>
      <c r="C61" s="10">
        <v>216.69639000000001</v>
      </c>
      <c r="E61" s="28">
        <f>MIN($B$37,$B$49,$B$61,$B$73,$B$85)</f>
        <v>110.433171</v>
      </c>
      <c r="F61" s="28">
        <f>MAX($B$37,$B$49,$B$61,$B$73,$B$85)</f>
        <v>156.23500000000001</v>
      </c>
      <c r="G61" s="28">
        <f>MIN($C$37,$C$49,$C$61,$C$73,$C$85)</f>
        <v>210.44437199999999</v>
      </c>
      <c r="H61" s="28">
        <f>MAX($C$37,$C$49,$C$61,$C$73,$C$85)</f>
        <v>227.61586700000001</v>
      </c>
      <c r="I61" s="10">
        <f t="shared" si="1"/>
        <v>45.801829000000012</v>
      </c>
      <c r="J61" s="10">
        <f t="shared" si="1"/>
        <v>54.209371999999973</v>
      </c>
      <c r="K61" s="10">
        <f t="shared" si="1"/>
        <v>17.171495000000021</v>
      </c>
      <c r="N61" s="10"/>
    </row>
    <row r="62" spans="1:14" x14ac:dyDescent="0.2">
      <c r="A62" s="1">
        <v>44501</v>
      </c>
      <c r="B62" s="10">
        <v>131.69239400000001</v>
      </c>
      <c r="C62" s="10">
        <v>220.59760700000001</v>
      </c>
      <c r="E62" s="28">
        <f>MIN($B$38,$B$50,$B$62,$B$74,$B$86)</f>
        <v>113.782725</v>
      </c>
      <c r="F62" s="28">
        <f>MAX($B$38,$B$50,$B$62,$B$74,$B$86)</f>
        <v>157.20500000000001</v>
      </c>
      <c r="G62" s="28">
        <f>MIN($C$38,$C$50,$C$62,$C$74,$C$86)</f>
        <v>220.59760700000001</v>
      </c>
      <c r="H62" s="28">
        <f>MAX($C$38,$C$50,$C$62,$C$74,$C$86)</f>
        <v>241.22969699999999</v>
      </c>
      <c r="I62" s="10">
        <f t="shared" si="1"/>
        <v>43.422275000000013</v>
      </c>
      <c r="J62" s="10">
        <f t="shared" si="1"/>
        <v>63.392606999999998</v>
      </c>
      <c r="K62" s="10">
        <f t="shared" si="1"/>
        <v>20.632089999999977</v>
      </c>
      <c r="N62" s="10"/>
    </row>
    <row r="63" spans="1:14" x14ac:dyDescent="0.2">
      <c r="A63" s="1">
        <v>44531</v>
      </c>
      <c r="B63" s="10">
        <v>130.03906000000001</v>
      </c>
      <c r="C63" s="10">
        <v>232.177537</v>
      </c>
      <c r="E63" s="28">
        <f>MIN($B$39,$B$51,$B$63,$B$75,$B$87)</f>
        <v>118.89921</v>
      </c>
      <c r="F63" s="28">
        <f>MAX($B$39,$B$51,$B$63,$B$75,$B$87)</f>
        <v>161.18799999999999</v>
      </c>
      <c r="G63" s="28">
        <f>MIN($C$39,$C$51,$C$63,$C$75,$C$87)</f>
        <v>224.41015400000001</v>
      </c>
      <c r="H63" s="28">
        <f>MAX($C$39,$C$51,$C$63,$C$75,$C$87)</f>
        <v>254.1</v>
      </c>
      <c r="I63" s="10">
        <f t="shared" si="1"/>
        <v>42.288789999999992</v>
      </c>
      <c r="J63" s="10">
        <f t="shared" si="1"/>
        <v>63.222154000000018</v>
      </c>
      <c r="K63" s="10">
        <f t="shared" si="1"/>
        <v>29.689845999999989</v>
      </c>
      <c r="N63" s="10"/>
    </row>
    <row r="64" spans="1:14" x14ac:dyDescent="0.2">
      <c r="A64" s="1">
        <v>44562</v>
      </c>
      <c r="B64" s="10">
        <v>125.281997</v>
      </c>
      <c r="C64" s="10">
        <v>251.78143700000001</v>
      </c>
      <c r="E64" s="28">
        <f>MIN($B$28,$B$40,$B$52,$B$64,$B$76)</f>
        <v>123.013195</v>
      </c>
      <c r="F64" s="28">
        <f>MAX($B$28,$B$40,$B$52,$B$64,$B$76)</f>
        <v>164.05760799999999</v>
      </c>
      <c r="G64" s="28">
        <f>MIN($C$28,$C$40,$C$52,$C$64,$C$76)</f>
        <v>239.705725</v>
      </c>
      <c r="H64" s="28">
        <f>MAX($C$28,$C$40,$C$52,$C$64,$C$76)</f>
        <v>265.71100000000001</v>
      </c>
      <c r="I64" s="10">
        <f t="shared" si="1"/>
        <v>41.044412999999992</v>
      </c>
      <c r="J64" s="10">
        <f t="shared" si="1"/>
        <v>75.648117000000013</v>
      </c>
      <c r="K64" s="10">
        <f t="shared" si="1"/>
        <v>26.005275000000012</v>
      </c>
      <c r="N64" s="10"/>
    </row>
    <row r="65" spans="1:14" x14ac:dyDescent="0.2">
      <c r="A65" s="1">
        <v>44593</v>
      </c>
      <c r="B65" s="10">
        <v>120.609776</v>
      </c>
      <c r="C65" s="10">
        <v>250.26103599999999</v>
      </c>
      <c r="E65" s="28">
        <f>MIN($B$29,$B$41,$B$53,$B$65,$B$77)</f>
        <v>120.609776</v>
      </c>
      <c r="F65" s="28">
        <f>MAX($B$29,$B$41,$B$53,$B$65,$B$77)</f>
        <v>144.01243700000001</v>
      </c>
      <c r="G65" s="28">
        <f>MIN($C$29,$C$41,$C$53,$C$65,$C$77)</f>
        <v>241.27302900000001</v>
      </c>
      <c r="H65" s="28">
        <f>MAX($C$29,$C$41,$C$53,$C$65,$C$77)</f>
        <v>253.09100000000001</v>
      </c>
      <c r="I65" s="10">
        <f t="shared" si="1"/>
        <v>23.402661000000009</v>
      </c>
      <c r="J65" s="10">
        <f t="shared" si="1"/>
        <v>97.260592000000003</v>
      </c>
      <c r="K65" s="10">
        <f t="shared" si="1"/>
        <v>11.817971</v>
      </c>
      <c r="N65" s="10"/>
    </row>
    <row r="66" spans="1:14" x14ac:dyDescent="0.2">
      <c r="A66" s="1">
        <v>44621</v>
      </c>
      <c r="B66" s="10">
        <v>114.65761500000001</v>
      </c>
      <c r="C66" s="10">
        <v>238.50202100000001</v>
      </c>
      <c r="E66" s="28">
        <f>MIN($B$30,$B$42,$B$54,$B$66,$B$78)</f>
        <v>112.291937</v>
      </c>
      <c r="F66" s="28">
        <f>MAX($B$30,$B$42,$B$54,$B$66,$B$78)</f>
        <v>146.07853600000001</v>
      </c>
      <c r="G66" s="28">
        <f>MIN($C$30,$C$42,$C$54,$C$66,$C$78)</f>
        <v>225.332627</v>
      </c>
      <c r="H66" s="28">
        <f>MAX($C$30,$C$42,$C$54,$C$66,$C$78)</f>
        <v>261.82299999999998</v>
      </c>
      <c r="I66" s="10">
        <f t="shared" si="1"/>
        <v>33.78659900000001</v>
      </c>
      <c r="J66" s="10">
        <f t="shared" si="1"/>
        <v>79.254090999999988</v>
      </c>
      <c r="K66" s="10">
        <f t="shared" si="1"/>
        <v>36.490372999999977</v>
      </c>
      <c r="N66" s="10"/>
    </row>
    <row r="67" spans="1:14" x14ac:dyDescent="0.2">
      <c r="A67" s="1">
        <v>44652</v>
      </c>
      <c r="B67" s="10">
        <v>106.291242</v>
      </c>
      <c r="C67" s="10">
        <v>230.01925299999999</v>
      </c>
      <c r="E67" s="28">
        <f>MIN($B$31,$B$43,$B$55,$B$67,$B$79)</f>
        <v>106.291242</v>
      </c>
      <c r="F67" s="28">
        <f>MAX($B$31,$B$43,$B$55,$B$67,$B$79)</f>
        <v>150.922</v>
      </c>
      <c r="G67" s="28">
        <f>MIN($C$31,$C$43,$C$55,$C$67,$C$79)</f>
        <v>223.59109000000001</v>
      </c>
      <c r="H67" s="28">
        <f>MAX($C$31,$C$43,$C$55,$C$67,$C$79)</f>
        <v>258.46300000000002</v>
      </c>
      <c r="I67" s="10">
        <f t="shared" si="1"/>
        <v>44.630758</v>
      </c>
      <c r="J67" s="10">
        <f t="shared" si="1"/>
        <v>72.669090000000011</v>
      </c>
      <c r="K67" s="10">
        <f t="shared" si="1"/>
        <v>34.871910000000014</v>
      </c>
      <c r="N67" s="10"/>
    </row>
    <row r="68" spans="1:14" x14ac:dyDescent="0.2">
      <c r="A68" s="1">
        <v>44682</v>
      </c>
      <c r="B68" s="10">
        <v>109.712137</v>
      </c>
      <c r="C68" s="10">
        <v>220.72221500000001</v>
      </c>
      <c r="E68" s="28">
        <f>MIN($B$32,$B$44,$B$56,$B$68,$B$80)</f>
        <v>109.712137</v>
      </c>
      <c r="F68" s="28">
        <f>MAX($B$32,$B$44,$B$56,$B$68,$B$80)</f>
        <v>176.62700000000001</v>
      </c>
      <c r="G68" s="28">
        <f>MIN($C$32,$C$44,$C$56,$C$68,$C$80)</f>
        <v>220.72221500000001</v>
      </c>
      <c r="H68" s="28">
        <f>MAX($C$32,$C$44,$C$56,$C$68,$C$80)</f>
        <v>258.952</v>
      </c>
      <c r="I68" s="10">
        <f t="shared" si="1"/>
        <v>66.914863000000011</v>
      </c>
      <c r="J68" s="10">
        <f t="shared" si="1"/>
        <v>44.095214999999996</v>
      </c>
      <c r="K68" s="10">
        <f t="shared" si="1"/>
        <v>38.229784999999993</v>
      </c>
      <c r="N68" s="10"/>
    </row>
    <row r="69" spans="1:14" x14ac:dyDescent="0.2">
      <c r="A69" s="1">
        <v>44713</v>
      </c>
      <c r="B69" s="10">
        <v>111.329024</v>
      </c>
      <c r="C69" s="10">
        <v>221.01629</v>
      </c>
      <c r="E69" s="28">
        <f>MIN($B$33,$B$45,$B$57,$B$69,$B$81)</f>
        <v>111.329024</v>
      </c>
      <c r="F69" s="28">
        <f>MAX($B$33,$B$45,$B$57,$B$69,$B$81)</f>
        <v>176.947</v>
      </c>
      <c r="G69" s="28">
        <f>MIN($C$33,$C$45,$C$57,$C$69,$C$81)</f>
        <v>221.01629</v>
      </c>
      <c r="H69" s="28">
        <f>MAX($C$33,$C$45,$C$57,$C$69,$C$81)</f>
        <v>254.47900000000001</v>
      </c>
      <c r="I69" s="10">
        <f t="shared" si="1"/>
        <v>65.617975999999999</v>
      </c>
      <c r="J69" s="10">
        <f t="shared" si="1"/>
        <v>44.069289999999995</v>
      </c>
      <c r="K69" s="10">
        <f t="shared" si="1"/>
        <v>33.462710000000015</v>
      </c>
      <c r="N69" s="10"/>
    </row>
    <row r="70" spans="1:14" x14ac:dyDescent="0.2">
      <c r="A70" s="1">
        <v>44743</v>
      </c>
      <c r="B70" s="10">
        <v>112.59147400000001</v>
      </c>
      <c r="C70" s="10">
        <v>225.133026</v>
      </c>
      <c r="E70" s="28">
        <f>MIN($B$34,$B$46,$B$58,$B$70,$B$82)</f>
        <v>112.59147400000001</v>
      </c>
      <c r="F70" s="28">
        <f>MAX($B$34,$B$46,$B$58,$B$70,$B$82)</f>
        <v>178.8</v>
      </c>
      <c r="G70" s="28">
        <f>MIN($C$34,$C$46,$C$58,$C$70,$C$82)</f>
        <v>222.04979499999999</v>
      </c>
      <c r="H70" s="28">
        <f>MAX($C$34,$C$46,$C$58,$C$70,$C$82)</f>
        <v>250.36</v>
      </c>
      <c r="I70" s="10">
        <f t="shared" si="1"/>
        <v>66.208526000000006</v>
      </c>
      <c r="J70" s="10">
        <f t="shared" si="1"/>
        <v>43.249794999999978</v>
      </c>
      <c r="K70" s="10">
        <f t="shared" si="1"/>
        <v>28.310205000000025</v>
      </c>
      <c r="N70" s="10"/>
    </row>
    <row r="71" spans="1:14" x14ac:dyDescent="0.2">
      <c r="A71" s="1">
        <v>44774</v>
      </c>
      <c r="B71" s="10">
        <v>113.121844</v>
      </c>
      <c r="C71" s="10">
        <v>215.59122500000001</v>
      </c>
      <c r="E71" s="28">
        <f>MIN($B$35,$B$47,$B$59,$B$71,$B$83)</f>
        <v>113.121844</v>
      </c>
      <c r="F71" s="28">
        <f>MAX($B$35,$B$47,$B$59,$B$71,$B$83)</f>
        <v>179.76300000000001</v>
      </c>
      <c r="G71" s="28">
        <f>MIN($C$35,$C$47,$C$59,$C$71,$C$83)</f>
        <v>215.59122500000001</v>
      </c>
      <c r="H71" s="28">
        <f>MAX($C$35,$C$47,$C$59,$C$71,$C$83)</f>
        <v>237.53399999999999</v>
      </c>
      <c r="I71" s="10">
        <f t="shared" si="1"/>
        <v>66.641156000000009</v>
      </c>
      <c r="J71" s="10">
        <f t="shared" si="1"/>
        <v>35.828225000000003</v>
      </c>
      <c r="K71" s="10">
        <f t="shared" si="1"/>
        <v>21.942774999999983</v>
      </c>
      <c r="N71" s="10"/>
    </row>
    <row r="72" spans="1:14" x14ac:dyDescent="0.2">
      <c r="A72" s="1">
        <v>44805</v>
      </c>
      <c r="B72" s="10">
        <v>110.53083700000001</v>
      </c>
      <c r="C72" s="10">
        <v>209.51571100000001</v>
      </c>
      <c r="E72" s="28">
        <f>MIN($B$36,$B$48,$B$60,$B$72,$B$84)</f>
        <v>110.53083700000001</v>
      </c>
      <c r="F72" s="28">
        <f>MAX($B$36,$B$48,$B$60,$B$72,$B$84)</f>
        <v>172.50200000000001</v>
      </c>
      <c r="G72" s="28">
        <f>MIN($C$36,$C$48,$C$60,$C$72,$C$84)</f>
        <v>209.51571100000001</v>
      </c>
      <c r="H72" s="28">
        <f>MAX($C$36,$C$48,$C$60,$C$72,$C$84)</f>
        <v>232.04300000000001</v>
      </c>
      <c r="I72" s="10">
        <f t="shared" si="1"/>
        <v>61.971163000000004</v>
      </c>
      <c r="J72" s="10">
        <f t="shared" si="1"/>
        <v>37.013711000000001</v>
      </c>
      <c r="K72" s="10">
        <f t="shared" si="1"/>
        <v>22.527288999999996</v>
      </c>
      <c r="N72" s="10"/>
    </row>
    <row r="73" spans="1:14" x14ac:dyDescent="0.2">
      <c r="A73" s="1">
        <v>44835</v>
      </c>
      <c r="B73" s="10">
        <v>110.49194900000001</v>
      </c>
      <c r="C73" s="10">
        <v>210.44437199999999</v>
      </c>
      <c r="E73" s="28">
        <f>MIN($B$37,$B$49,$B$61,$B$73,$B$85)</f>
        <v>110.433171</v>
      </c>
      <c r="F73" s="28">
        <f>MAX($B$37,$B$49,$B$61,$B$73,$B$85)</f>
        <v>156.23500000000001</v>
      </c>
      <c r="G73" s="28">
        <f>MIN($C$37,$C$49,$C$61,$C$73,$C$85)</f>
        <v>210.44437199999999</v>
      </c>
      <c r="H73" s="28">
        <f>MAX($C$37,$C$49,$C$61,$C$73,$C$85)</f>
        <v>227.61586700000001</v>
      </c>
      <c r="I73" s="10">
        <f t="shared" si="1"/>
        <v>45.801829000000012</v>
      </c>
      <c r="J73" s="10">
        <f t="shared" si="1"/>
        <v>54.209371999999973</v>
      </c>
      <c r="K73" s="10">
        <f t="shared" si="1"/>
        <v>17.171495000000021</v>
      </c>
      <c r="N73" s="10"/>
    </row>
    <row r="74" spans="1:14" x14ac:dyDescent="0.2">
      <c r="A74" s="1">
        <v>44866</v>
      </c>
      <c r="B74" s="10">
        <v>120.60104200000001</v>
      </c>
      <c r="C74" s="10">
        <v>221.35419999999999</v>
      </c>
      <c r="E74" s="28">
        <f>MIN($B$38,$B$50,$B$62,$B$74,$B$86)</f>
        <v>113.782725</v>
      </c>
      <c r="F74" s="28">
        <f>MAX($B$38,$B$50,$B$62,$B$74,$B$86)</f>
        <v>157.20500000000001</v>
      </c>
      <c r="G74" s="28">
        <f>MIN($C$38,$C$50,$C$62,$C$74,$C$86)</f>
        <v>220.59760700000001</v>
      </c>
      <c r="H74" s="28">
        <f>MAX($C$38,$C$50,$C$62,$C$74,$C$86)</f>
        <v>241.22969699999999</v>
      </c>
      <c r="I74" s="10">
        <f t="shared" si="1"/>
        <v>43.422275000000013</v>
      </c>
      <c r="J74" s="10">
        <f t="shared" si="1"/>
        <v>63.392606999999998</v>
      </c>
      <c r="K74" s="10">
        <f t="shared" si="1"/>
        <v>20.632089999999977</v>
      </c>
      <c r="N74" s="10"/>
    </row>
    <row r="75" spans="1:14" x14ac:dyDescent="0.2">
      <c r="A75" s="1">
        <v>44896</v>
      </c>
      <c r="B75" s="10">
        <v>118.89921</v>
      </c>
      <c r="C75" s="10">
        <v>224.41015400000001</v>
      </c>
      <c r="E75" s="28">
        <f>MIN($B$39,$B$51,$B$63,$B$75,$B$87)</f>
        <v>118.89921</v>
      </c>
      <c r="F75" s="28">
        <f>MAX($B$39,$B$51,$B$63,$B$75,$B$87)</f>
        <v>161.18799999999999</v>
      </c>
      <c r="G75" s="28">
        <f>MIN($C$39,$C$51,$C$63,$C$75,$C$87)</f>
        <v>224.41015400000001</v>
      </c>
      <c r="H75" s="28">
        <f>MAX($C$39,$C$51,$C$63,$C$75,$C$87)</f>
        <v>254.1</v>
      </c>
      <c r="I75" s="10">
        <f t="shared" si="1"/>
        <v>42.288789999999992</v>
      </c>
      <c r="J75" s="10">
        <f t="shared" si="1"/>
        <v>63.222154000000018</v>
      </c>
      <c r="K75" s="10">
        <f t="shared" si="1"/>
        <v>29.689845999999989</v>
      </c>
      <c r="N75" s="10"/>
    </row>
    <row r="76" spans="1:14" x14ac:dyDescent="0.2">
      <c r="A76" s="1">
        <v>44927</v>
      </c>
      <c r="B76" s="10">
        <v>123.013195</v>
      </c>
      <c r="C76" s="10">
        <v>239.705725</v>
      </c>
      <c r="E76" s="28">
        <f>MIN($B$28,$B$40,$B$52,$B$64,$B$76)</f>
        <v>123.013195</v>
      </c>
      <c r="F76" s="28">
        <f>MAX($B$28,$B$40,$B$52,$B$64,$B$76)</f>
        <v>164.05760799999999</v>
      </c>
      <c r="G76" s="28">
        <f>MIN($C$28,$C$40,$C$52,$C$64,$C$76)</f>
        <v>239.705725</v>
      </c>
      <c r="H76" s="28">
        <f>MAX($C$28,$C$40,$C$52,$C$64,$C$76)</f>
        <v>265.71100000000001</v>
      </c>
      <c r="I76" s="10">
        <f t="shared" si="1"/>
        <v>41.044412999999992</v>
      </c>
      <c r="J76" s="10">
        <f t="shared" si="1"/>
        <v>75.648117000000013</v>
      </c>
      <c r="K76" s="10">
        <f t="shared" si="1"/>
        <v>26.005275000000012</v>
      </c>
      <c r="N76" s="10"/>
    </row>
    <row r="77" spans="1:14" x14ac:dyDescent="0.2">
      <c r="A77" s="1">
        <v>44958</v>
      </c>
      <c r="B77" s="10">
        <v>124.82069199999999</v>
      </c>
      <c r="C77" s="10">
        <v>242.29767200000001</v>
      </c>
      <c r="E77" s="28">
        <f>MIN($B$29,$B$41,$B$53,$B$65,$B$77)</f>
        <v>120.609776</v>
      </c>
      <c r="F77" s="28">
        <f>MAX($B$29,$B$41,$B$53,$B$65,$B$77)</f>
        <v>144.01243700000001</v>
      </c>
      <c r="G77" s="28">
        <f>MIN($C$29,$C$41,$C$53,$C$65,$C$77)</f>
        <v>241.27302900000001</v>
      </c>
      <c r="H77" s="28">
        <f>MAX($C$29,$C$41,$C$53,$C$65,$C$77)</f>
        <v>253.09100000000001</v>
      </c>
      <c r="I77" s="10">
        <f t="shared" si="1"/>
        <v>23.402661000000009</v>
      </c>
      <c r="J77" s="10">
        <f t="shared" si="1"/>
        <v>97.260592000000003</v>
      </c>
      <c r="K77" s="10">
        <f t="shared" si="1"/>
        <v>11.817971</v>
      </c>
      <c r="N77" s="10"/>
    </row>
    <row r="78" spans="1:14" x14ac:dyDescent="0.2">
      <c r="A78" s="1">
        <v>44986</v>
      </c>
      <c r="B78" s="10">
        <v>112.291937</v>
      </c>
      <c r="C78" s="10">
        <v>225.332627</v>
      </c>
      <c r="E78" s="28">
        <f>MIN($B$30,$B$42,$B$54,$B$66,$B$78)</f>
        <v>112.291937</v>
      </c>
      <c r="F78" s="28">
        <f>MAX($B$30,$B$42,$B$54,$B$66,$B$78)</f>
        <v>146.07853600000001</v>
      </c>
      <c r="G78" s="28">
        <f>MIN($C$30,$C$42,$C$54,$C$66,$C$78)</f>
        <v>225.332627</v>
      </c>
      <c r="H78" s="28">
        <f>MAX($C$30,$C$42,$C$54,$C$66,$C$78)</f>
        <v>261.82299999999998</v>
      </c>
      <c r="I78" s="10">
        <f t="shared" si="1"/>
        <v>33.78659900000001</v>
      </c>
      <c r="J78" s="10">
        <f t="shared" si="1"/>
        <v>79.254090999999988</v>
      </c>
      <c r="K78" s="10">
        <f t="shared" si="1"/>
        <v>36.490372999999977</v>
      </c>
      <c r="N78" s="10"/>
    </row>
    <row r="79" spans="1:14" x14ac:dyDescent="0.2">
      <c r="A79" s="1">
        <v>45017</v>
      </c>
      <c r="B79" s="10">
        <v>112.061094</v>
      </c>
      <c r="C79" s="10">
        <v>223.59109000000001</v>
      </c>
      <c r="E79" s="28">
        <f>MIN($B$31,$B$43,$B$55,$B$67,$B$79)</f>
        <v>106.291242</v>
      </c>
      <c r="F79" s="28">
        <f>MAX($B$31,$B$43,$B$55,$B$67,$B$79)</f>
        <v>150.922</v>
      </c>
      <c r="G79" s="28">
        <f>MIN($C$31,$C$43,$C$55,$C$67,$C$79)</f>
        <v>223.59109000000001</v>
      </c>
      <c r="H79" s="28">
        <f>MAX($C$31,$C$43,$C$55,$C$67,$C$79)</f>
        <v>258.46300000000002</v>
      </c>
      <c r="I79" s="10">
        <f t="shared" si="1"/>
        <v>44.630758</v>
      </c>
      <c r="J79" s="10">
        <f t="shared" si="1"/>
        <v>72.669090000000011</v>
      </c>
      <c r="K79" s="10">
        <f t="shared" si="1"/>
        <v>34.871910000000014</v>
      </c>
      <c r="N79" s="10"/>
    </row>
    <row r="80" spans="1:14" x14ac:dyDescent="0.2">
      <c r="A80" s="1">
        <v>45047</v>
      </c>
      <c r="B80" s="10">
        <v>113.139951</v>
      </c>
      <c r="C80" s="10">
        <v>222.11295200000001</v>
      </c>
      <c r="E80" s="28">
        <f>MIN($B$32,$B$44,$B$56,$B$68,$B$80)</f>
        <v>109.712137</v>
      </c>
      <c r="F80" s="28">
        <f>MAX($B$32,$B$44,$B$56,$B$68,$B$80)</f>
        <v>176.62700000000001</v>
      </c>
      <c r="G80" s="28">
        <f>MIN($C$32,$C$44,$C$56,$C$68,$C$80)</f>
        <v>220.72221500000001</v>
      </c>
      <c r="H80" s="28">
        <f>MAX($C$32,$C$44,$C$56,$C$68,$C$80)</f>
        <v>258.952</v>
      </c>
      <c r="I80" s="10">
        <f t="shared" si="1"/>
        <v>66.914863000000011</v>
      </c>
      <c r="J80" s="10">
        <f t="shared" si="1"/>
        <v>44.095214999999996</v>
      </c>
      <c r="K80" s="10">
        <f t="shared" si="1"/>
        <v>38.229784999999993</v>
      </c>
      <c r="N80" s="10"/>
    </row>
    <row r="81" spans="1:14" x14ac:dyDescent="0.2">
      <c r="A81" s="1">
        <v>45078</v>
      </c>
      <c r="B81" s="10">
        <v>112.598437</v>
      </c>
      <c r="C81" s="10">
        <v>223.1618</v>
      </c>
      <c r="E81" s="28">
        <f>MIN($B$33,$B$45,$B$57,$B$69,$B$81)</f>
        <v>111.329024</v>
      </c>
      <c r="F81" s="28">
        <f>MAX($B$33,$B$45,$B$57,$B$69,$B$81)</f>
        <v>176.947</v>
      </c>
      <c r="G81" s="28">
        <f>MIN($C$33,$C$45,$C$57,$C$69,$C$81)</f>
        <v>221.01629</v>
      </c>
      <c r="H81" s="28">
        <f>MAX($C$33,$C$45,$C$57,$C$69,$C$81)</f>
        <v>254.47900000000001</v>
      </c>
      <c r="I81" s="10">
        <f t="shared" si="1"/>
        <v>65.617975999999999</v>
      </c>
      <c r="J81" s="10">
        <f t="shared" si="1"/>
        <v>44.069289999999995</v>
      </c>
      <c r="K81" s="10">
        <f t="shared" si="1"/>
        <v>33.462710000000015</v>
      </c>
      <c r="N81" s="10"/>
    </row>
    <row r="82" spans="1:14" x14ac:dyDescent="0.2">
      <c r="A82" s="1">
        <v>45108</v>
      </c>
      <c r="B82" s="10">
        <v>120.20841900000001</v>
      </c>
      <c r="C82" s="10">
        <v>222.04979499999999</v>
      </c>
      <c r="E82" s="28">
        <f>MIN($B$34,$B$46,$B$58,$B$70,$B$82)</f>
        <v>112.59147400000001</v>
      </c>
      <c r="F82" s="28">
        <f>MAX($B$34,$B$46,$B$58,$B$70,$B$82)</f>
        <v>178.8</v>
      </c>
      <c r="G82" s="28">
        <f>MIN($C$34,$C$46,$C$58,$C$70,$C$82)</f>
        <v>222.04979499999999</v>
      </c>
      <c r="H82" s="28">
        <f>MAX($C$34,$C$46,$C$58,$C$70,$C$82)</f>
        <v>250.36</v>
      </c>
      <c r="I82" s="10">
        <f t="shared" si="1"/>
        <v>66.208526000000006</v>
      </c>
      <c r="J82" s="10">
        <f t="shared" si="1"/>
        <v>43.249794999999978</v>
      </c>
      <c r="K82" s="10">
        <f t="shared" si="1"/>
        <v>28.310205000000025</v>
      </c>
      <c r="N82" s="10"/>
    </row>
    <row r="83" spans="1:14" x14ac:dyDescent="0.2">
      <c r="A83" s="1">
        <v>45139</v>
      </c>
      <c r="B83" s="10">
        <v>116.89025700000001</v>
      </c>
      <c r="C83" s="10">
        <v>218.90145999999999</v>
      </c>
      <c r="E83" s="28">
        <f>MIN($B$35,$B$47,$B$59,$B$71,$B$83)</f>
        <v>113.121844</v>
      </c>
      <c r="F83" s="28">
        <f>MAX($B$35,$B$47,$B$59,$B$71,$B$83)</f>
        <v>179.76300000000001</v>
      </c>
      <c r="G83" s="28">
        <f>MIN($C$35,$C$47,$C$59,$C$71,$C$83)</f>
        <v>215.59122500000001</v>
      </c>
      <c r="H83" s="28">
        <f>MAX($C$35,$C$47,$C$59,$C$71,$C$83)</f>
        <v>237.53399999999999</v>
      </c>
      <c r="I83" s="10">
        <f t="shared" si="1"/>
        <v>66.641156000000009</v>
      </c>
      <c r="J83" s="10">
        <f t="shared" si="1"/>
        <v>35.828225000000003</v>
      </c>
      <c r="K83" s="10">
        <f t="shared" si="1"/>
        <v>21.942774999999983</v>
      </c>
      <c r="N83" s="10"/>
    </row>
    <row r="84" spans="1:14" x14ac:dyDescent="0.2">
      <c r="A84" s="1">
        <v>45170</v>
      </c>
      <c r="B84" s="10">
        <v>119.169877</v>
      </c>
      <c r="C84" s="10">
        <v>227.62219899999999</v>
      </c>
      <c r="E84" s="28">
        <f>MIN($B$36,$B$48,$B$60,$B$72,$B$84)</f>
        <v>110.53083700000001</v>
      </c>
      <c r="F84" s="28">
        <f>MAX($B$36,$B$48,$B$60,$B$72,$B$84)</f>
        <v>172.50200000000001</v>
      </c>
      <c r="G84" s="28">
        <f>MIN($C$36,$C$48,$C$60,$C$72,$C$84)</f>
        <v>209.51571100000001</v>
      </c>
      <c r="H84" s="28">
        <f>MAX($C$36,$C$48,$C$60,$C$72,$C$84)</f>
        <v>232.04300000000001</v>
      </c>
      <c r="I84" s="10">
        <f t="shared" si="1"/>
        <v>61.971163000000004</v>
      </c>
      <c r="J84" s="10">
        <f t="shared" si="1"/>
        <v>37.013711000000001</v>
      </c>
      <c r="K84" s="10">
        <f t="shared" si="1"/>
        <v>22.527288999999996</v>
      </c>
      <c r="N84" s="10"/>
    </row>
    <row r="85" spans="1:14" x14ac:dyDescent="0.2">
      <c r="A85" s="1">
        <v>45200</v>
      </c>
      <c r="B85" s="10">
        <v>110.433171</v>
      </c>
      <c r="C85" s="10">
        <v>218.539658</v>
      </c>
      <c r="E85" s="28">
        <f>MIN($B$37,$B$49,$B$61,$B$73,$B$85)</f>
        <v>110.433171</v>
      </c>
      <c r="F85" s="28">
        <f>MAX($B$37,$B$49,$B$61,$B$73,$B$85)</f>
        <v>156.23500000000001</v>
      </c>
      <c r="G85" s="28">
        <f>MIN($C$37,$C$49,$C$61,$C$73,$C$85)</f>
        <v>210.44437199999999</v>
      </c>
      <c r="H85" s="28">
        <f>MAX($C$37,$C$49,$C$61,$C$73,$C$85)</f>
        <v>227.61586700000001</v>
      </c>
      <c r="I85" s="10">
        <f t="shared" si="1"/>
        <v>45.801829000000012</v>
      </c>
      <c r="J85" s="10">
        <f t="shared" si="1"/>
        <v>54.209371999999973</v>
      </c>
      <c r="K85" s="10">
        <f t="shared" si="1"/>
        <v>17.171495000000021</v>
      </c>
      <c r="N85" s="10"/>
    </row>
    <row r="86" spans="1:14" x14ac:dyDescent="0.2">
      <c r="A86" s="1">
        <v>45231</v>
      </c>
      <c r="B86" s="10">
        <v>113.782725</v>
      </c>
      <c r="C86" s="10">
        <v>223.60745499999999</v>
      </c>
      <c r="E86" s="28">
        <f>MIN($B$38,$B$50,$B$62,$B$74,$B$86)</f>
        <v>113.782725</v>
      </c>
      <c r="F86" s="28">
        <f>MAX($B$38,$B$50,$B$62,$B$74,$B$86)</f>
        <v>157.20500000000001</v>
      </c>
      <c r="G86" s="28">
        <f>MIN($C$38,$C$50,$C$62,$C$74,$C$86)</f>
        <v>220.59760700000001</v>
      </c>
      <c r="H86" s="28">
        <f>MAX($C$38,$C$50,$C$62,$C$74,$C$86)</f>
        <v>241.22969699999999</v>
      </c>
      <c r="I86" s="10">
        <f t="shared" si="1"/>
        <v>43.422275000000013</v>
      </c>
      <c r="J86" s="10">
        <f t="shared" si="1"/>
        <v>63.392606999999998</v>
      </c>
      <c r="K86" s="10">
        <f t="shared" si="1"/>
        <v>20.632089999999977</v>
      </c>
      <c r="N86" s="10"/>
    </row>
    <row r="87" spans="1:14" x14ac:dyDescent="0.2">
      <c r="A87" s="1">
        <v>45261</v>
      </c>
      <c r="B87" s="10">
        <v>130.71289899999999</v>
      </c>
      <c r="C87" s="10">
        <v>241.32075699999999</v>
      </c>
      <c r="E87" s="28">
        <f>MIN($B$39,$B$51,$B$63,$B$75,$B$87)</f>
        <v>118.89921</v>
      </c>
      <c r="F87" s="28">
        <f>MAX($B$39,$B$51,$B$63,$B$75,$B$87)</f>
        <v>161.18799999999999</v>
      </c>
      <c r="G87" s="28">
        <f>MIN($C$39,$C$51,$C$63,$C$75,$C$87)</f>
        <v>224.41015400000001</v>
      </c>
      <c r="H87" s="28">
        <f>MAX($C$39,$C$51,$C$63,$C$75,$C$87)</f>
        <v>254.1</v>
      </c>
      <c r="I87" s="10">
        <f t="shared" si="1"/>
        <v>42.288789999999992</v>
      </c>
      <c r="J87" s="10">
        <f t="shared" si="1"/>
        <v>63.222154000000018</v>
      </c>
      <c r="K87" s="10">
        <f t="shared" si="1"/>
        <v>29.689845999999989</v>
      </c>
      <c r="N87" s="10"/>
    </row>
    <row r="88" spans="1:14" x14ac:dyDescent="0.2">
      <c r="A88" s="1">
        <v>45292</v>
      </c>
      <c r="B88" s="10">
        <v>128.69119499999999</v>
      </c>
      <c r="C88" s="10">
        <v>252.39195900000001</v>
      </c>
      <c r="E88" s="28">
        <f>MIN($B$28,$B$40,$B$52,$B$64,$B$76)</f>
        <v>123.013195</v>
      </c>
      <c r="F88" s="28">
        <f>MAX($B$28,$B$40,$B$52,$B$64,$B$76)</f>
        <v>164.05760799999999</v>
      </c>
      <c r="G88" s="28">
        <f>MIN($C$28,$C$40,$C$52,$C$64,$C$76)</f>
        <v>239.705725</v>
      </c>
      <c r="H88" s="28">
        <f>MAX($C$28,$C$40,$C$52,$C$64,$C$76)</f>
        <v>265.71100000000001</v>
      </c>
      <c r="I88" s="10">
        <f t="shared" si="1"/>
        <v>41.044412999999992</v>
      </c>
      <c r="J88" s="10">
        <f t="shared" si="1"/>
        <v>75.648117000000013</v>
      </c>
      <c r="K88" s="10">
        <f t="shared" si="1"/>
        <v>26.005275000000012</v>
      </c>
      <c r="N88" s="10"/>
    </row>
    <row r="89" spans="1:14" x14ac:dyDescent="0.2">
      <c r="A89" s="1">
        <v>45323</v>
      </c>
      <c r="B89" s="10">
        <v>117.795738</v>
      </c>
      <c r="C89" s="10">
        <v>240.21721099999999</v>
      </c>
      <c r="E89" s="28">
        <f>MIN($B$29,$B$41,$B$53,$B$65,$B$77)</f>
        <v>120.609776</v>
      </c>
      <c r="F89" s="28">
        <f>MAX($B$29,$B$41,$B$53,$B$65,$B$77)</f>
        <v>144.01243700000001</v>
      </c>
      <c r="G89" s="28">
        <f>MIN($C$29,$C$41,$C$53,$C$65,$C$77)</f>
        <v>241.27302900000001</v>
      </c>
      <c r="H89" s="28">
        <f>MAX($C$29,$C$41,$C$53,$C$65,$C$77)</f>
        <v>253.09100000000001</v>
      </c>
      <c r="I89" s="10">
        <f t="shared" si="1"/>
        <v>23.402661000000009</v>
      </c>
      <c r="J89" s="10">
        <f t="shared" si="1"/>
        <v>97.260592000000003</v>
      </c>
      <c r="K89" s="10">
        <f t="shared" si="1"/>
        <v>11.817971</v>
      </c>
      <c r="N89" s="10"/>
    </row>
    <row r="90" spans="1:14" x14ac:dyDescent="0.2">
      <c r="A90" s="1">
        <v>45352</v>
      </c>
      <c r="B90" s="10">
        <v>116.78014286</v>
      </c>
      <c r="C90" s="10">
        <v>228.12228571</v>
      </c>
      <c r="E90" s="28">
        <f>MIN($B$30,$B$42,$B$54,$B$66,$B$78)</f>
        <v>112.291937</v>
      </c>
      <c r="F90" s="28">
        <f>MAX($B$30,$B$42,$B$54,$B$66,$B$78)</f>
        <v>146.07853600000001</v>
      </c>
      <c r="G90" s="28">
        <f>MIN($C$30,$C$42,$C$54,$C$66,$C$78)</f>
        <v>225.332627</v>
      </c>
      <c r="H90" s="28">
        <f>MAX($C$30,$C$42,$C$54,$C$66,$C$78)</f>
        <v>261.82299999999998</v>
      </c>
      <c r="I90" s="10">
        <f t="shared" si="1"/>
        <v>33.78659900000001</v>
      </c>
      <c r="J90" s="10">
        <f t="shared" si="1"/>
        <v>79.254090999999988</v>
      </c>
      <c r="K90" s="10">
        <f t="shared" si="1"/>
        <v>36.490372999999977</v>
      </c>
      <c r="N90" s="10"/>
    </row>
    <row r="91" spans="1:14" x14ac:dyDescent="0.2">
      <c r="A91" s="1">
        <v>45383</v>
      </c>
      <c r="B91" s="10">
        <v>114.32988589999999</v>
      </c>
      <c r="C91" s="10">
        <v>226.10779615000001</v>
      </c>
      <c r="E91" s="28">
        <f>MIN($B$31,$B$43,$B$55,$B$67,$B$79)</f>
        <v>106.291242</v>
      </c>
      <c r="F91" s="28">
        <f>MAX($B$31,$B$43,$B$55,$B$67,$B$79)</f>
        <v>150.922</v>
      </c>
      <c r="G91" s="28">
        <f>MIN($C$31,$C$43,$C$55,$C$67,$C$79)</f>
        <v>223.59109000000001</v>
      </c>
      <c r="H91" s="28">
        <f>MAX($C$31,$C$43,$C$55,$C$67,$C$79)</f>
        <v>258.46300000000002</v>
      </c>
      <c r="I91" s="10">
        <f t="shared" si="1"/>
        <v>44.630758</v>
      </c>
      <c r="J91" s="10">
        <f t="shared" si="1"/>
        <v>72.669090000000011</v>
      </c>
      <c r="K91" s="10">
        <f t="shared" si="1"/>
        <v>34.871910000000014</v>
      </c>
      <c r="N91" s="10"/>
    </row>
    <row r="92" spans="1:14" x14ac:dyDescent="0.2">
      <c r="A92" s="1">
        <v>45413</v>
      </c>
      <c r="B92" s="10">
        <v>116.4101</v>
      </c>
      <c r="C92" s="10">
        <v>223.5112</v>
      </c>
      <c r="E92" s="28">
        <f>MIN($B$32,$B$44,$B$56,$B$68,$B$80)</f>
        <v>109.712137</v>
      </c>
      <c r="F92" s="28">
        <f>MAX($B$32,$B$44,$B$56,$B$68,$B$80)</f>
        <v>176.62700000000001</v>
      </c>
      <c r="G92" s="28">
        <f>MIN($C$32,$C$44,$C$56,$C$68,$C$80)</f>
        <v>220.72221500000001</v>
      </c>
      <c r="H92" s="28">
        <f>MAX($C$32,$C$44,$C$56,$C$68,$C$80)</f>
        <v>258.952</v>
      </c>
      <c r="I92" s="10">
        <f t="shared" ref="I92:K107" si="2">F92-E92</f>
        <v>66.914863000000011</v>
      </c>
      <c r="J92" s="10">
        <f t="shared" si="2"/>
        <v>44.095214999999996</v>
      </c>
      <c r="K92" s="10">
        <f t="shared" si="2"/>
        <v>38.229784999999993</v>
      </c>
      <c r="N92" s="10"/>
    </row>
    <row r="93" spans="1:14" x14ac:dyDescent="0.2">
      <c r="A93" s="1">
        <v>45444</v>
      </c>
      <c r="B93" s="10">
        <v>118.92100000000001</v>
      </c>
      <c r="C93" s="10">
        <v>221.9768</v>
      </c>
      <c r="E93" s="28">
        <f>MIN($B$33,$B$45,$B$57,$B$69,$B$81)</f>
        <v>111.329024</v>
      </c>
      <c r="F93" s="28">
        <f>MAX($B$33,$B$45,$B$57,$B$69,$B$81)</f>
        <v>176.947</v>
      </c>
      <c r="G93" s="28">
        <f>MIN($C$33,$C$45,$C$57,$C$69,$C$81)</f>
        <v>221.01629</v>
      </c>
      <c r="H93" s="28">
        <f>MAX($C$33,$C$45,$C$57,$C$69,$C$81)</f>
        <v>254.47900000000001</v>
      </c>
      <c r="I93" s="10">
        <f t="shared" si="2"/>
        <v>65.617975999999999</v>
      </c>
      <c r="J93" s="10">
        <f t="shared" si="2"/>
        <v>44.069289999999995</v>
      </c>
      <c r="K93" s="10">
        <f t="shared" si="2"/>
        <v>33.462710000000015</v>
      </c>
      <c r="N93" s="10"/>
    </row>
    <row r="94" spans="1:14" x14ac:dyDescent="0.2">
      <c r="A94" s="1">
        <v>45474</v>
      </c>
      <c r="B94" s="10">
        <v>121.908</v>
      </c>
      <c r="C94" s="10">
        <v>223.14019999999999</v>
      </c>
      <c r="E94" s="28">
        <f>MIN($B$34,$B$46,$B$58,$B$70,$B$82)</f>
        <v>112.59147400000001</v>
      </c>
      <c r="F94" s="28">
        <f>MAX($B$34,$B$46,$B$58,$B$70,$B$82)</f>
        <v>178.8</v>
      </c>
      <c r="G94" s="28">
        <f>MIN($C$34,$C$46,$C$58,$C$70,$C$82)</f>
        <v>222.04979499999999</v>
      </c>
      <c r="H94" s="28">
        <f>MAX($C$34,$C$46,$C$58,$C$70,$C$82)</f>
        <v>250.36</v>
      </c>
      <c r="I94" s="10">
        <f t="shared" si="2"/>
        <v>66.208526000000006</v>
      </c>
      <c r="J94" s="10">
        <f t="shared" si="2"/>
        <v>43.249794999999978</v>
      </c>
      <c r="K94" s="10">
        <f t="shared" si="2"/>
        <v>28.310205000000025</v>
      </c>
      <c r="N94" s="10"/>
    </row>
    <row r="95" spans="1:14" x14ac:dyDescent="0.2">
      <c r="A95" s="1">
        <v>45505</v>
      </c>
      <c r="B95" s="10">
        <v>121.33459999999999</v>
      </c>
      <c r="C95" s="10">
        <v>216.42840000000001</v>
      </c>
      <c r="E95" s="28">
        <f>MIN($B$35,$B$47,$B$59,$B$71,$B$83)</f>
        <v>113.121844</v>
      </c>
      <c r="F95" s="28">
        <f>MAX($B$35,$B$47,$B$59,$B$71,$B$83)</f>
        <v>179.76300000000001</v>
      </c>
      <c r="G95" s="28">
        <f>MIN($C$35,$C$47,$C$59,$C$71,$C$83)</f>
        <v>215.59122500000001</v>
      </c>
      <c r="H95" s="28">
        <f>MAX($C$35,$C$47,$C$59,$C$71,$C$83)</f>
        <v>237.53399999999999</v>
      </c>
      <c r="I95" s="10">
        <f t="shared" si="2"/>
        <v>66.641156000000009</v>
      </c>
      <c r="J95" s="10">
        <f t="shared" si="2"/>
        <v>35.828225000000003</v>
      </c>
      <c r="K95" s="10">
        <f t="shared" si="2"/>
        <v>21.942774999999983</v>
      </c>
      <c r="N95" s="10"/>
    </row>
    <row r="96" spans="1:14" x14ac:dyDescent="0.2">
      <c r="A96" s="1">
        <v>45536</v>
      </c>
      <c r="B96" s="10">
        <v>118.57769999999999</v>
      </c>
      <c r="C96" s="10">
        <v>216.542</v>
      </c>
      <c r="E96" s="28">
        <f>MIN($B$36,$B$48,$B$60,$B$72,$B$84)</f>
        <v>110.53083700000001</v>
      </c>
      <c r="F96" s="28">
        <f>MAX($B$36,$B$48,$B$60,$B$72,$B$84)</f>
        <v>172.50200000000001</v>
      </c>
      <c r="G96" s="28">
        <f>MIN($C$36,$C$48,$C$60,$C$72,$C$84)</f>
        <v>209.51571100000001</v>
      </c>
      <c r="H96" s="28">
        <f>MAX($C$36,$C$48,$C$60,$C$72,$C$84)</f>
        <v>232.04300000000001</v>
      </c>
      <c r="I96" s="10">
        <f t="shared" si="2"/>
        <v>61.971163000000004</v>
      </c>
      <c r="J96" s="10">
        <f t="shared" si="2"/>
        <v>37.013711000000001</v>
      </c>
      <c r="K96" s="10">
        <f t="shared" si="2"/>
        <v>22.527288999999996</v>
      </c>
      <c r="N96" s="10"/>
    </row>
    <row r="97" spans="1:14" x14ac:dyDescent="0.2">
      <c r="A97" s="1">
        <v>45566</v>
      </c>
      <c r="B97" s="10">
        <v>110.1956</v>
      </c>
      <c r="C97" s="10">
        <v>212.03100000000001</v>
      </c>
      <c r="E97" s="28">
        <f>MIN($B$37,$B$49,$B$61,$B$73,$B$85)</f>
        <v>110.433171</v>
      </c>
      <c r="F97" s="28">
        <f>MAX($B$37,$B$49,$B$61,$B$73,$B$85)</f>
        <v>156.23500000000001</v>
      </c>
      <c r="G97" s="28">
        <f>MIN($C$37,$C$49,$C$61,$C$73,$C$85)</f>
        <v>210.44437199999999</v>
      </c>
      <c r="H97" s="28">
        <f>MAX($C$37,$C$49,$C$61,$C$73,$C$85)</f>
        <v>227.61586700000001</v>
      </c>
      <c r="I97" s="10">
        <f t="shared" si="2"/>
        <v>45.801829000000012</v>
      </c>
      <c r="J97" s="10">
        <f t="shared" si="2"/>
        <v>54.209371999999973</v>
      </c>
      <c r="K97" s="10">
        <f t="shared" si="2"/>
        <v>17.171495000000021</v>
      </c>
      <c r="N97" s="10"/>
    </row>
    <row r="98" spans="1:14" x14ac:dyDescent="0.2">
      <c r="A98" s="1">
        <v>45597</v>
      </c>
      <c r="B98" s="10">
        <v>115.7594</v>
      </c>
      <c r="C98" s="10">
        <v>221.34440000000001</v>
      </c>
      <c r="E98" s="28">
        <f>MIN($B$38,$B$50,$B$62,$B$74,$B$86)</f>
        <v>113.782725</v>
      </c>
      <c r="F98" s="28">
        <f>MAX($B$38,$B$50,$B$62,$B$74,$B$86)</f>
        <v>157.20500000000001</v>
      </c>
      <c r="G98" s="28">
        <f>MIN($C$38,$C$50,$C$62,$C$74,$C$86)</f>
        <v>220.59760700000001</v>
      </c>
      <c r="H98" s="28">
        <f>MAX($C$38,$C$50,$C$62,$C$74,$C$86)</f>
        <v>241.22969699999999</v>
      </c>
      <c r="I98" s="10">
        <f t="shared" si="2"/>
        <v>43.422275000000013</v>
      </c>
      <c r="J98" s="10">
        <f t="shared" si="2"/>
        <v>63.392606999999998</v>
      </c>
      <c r="K98" s="10">
        <f t="shared" si="2"/>
        <v>20.632089999999977</v>
      </c>
      <c r="N98" s="10"/>
    </row>
    <row r="99" spans="1:14" x14ac:dyDescent="0.2">
      <c r="A99" s="1">
        <v>45627</v>
      </c>
      <c r="B99" s="10">
        <v>122.0975</v>
      </c>
      <c r="C99" s="10">
        <v>231.38030000000001</v>
      </c>
      <c r="E99" s="28">
        <f>MIN($B$39,$B$51,$B$63,$B$75,$B$87)</f>
        <v>118.89921</v>
      </c>
      <c r="F99" s="28">
        <f>MAX($B$39,$B$51,$B$63,$B$75,$B$87)</f>
        <v>161.18799999999999</v>
      </c>
      <c r="G99" s="28">
        <f>MIN($C$39,$C$51,$C$63,$C$75,$C$87)</f>
        <v>224.41015400000001</v>
      </c>
      <c r="H99" s="28">
        <f>MAX($C$39,$C$51,$C$63,$C$75,$C$87)</f>
        <v>254.1</v>
      </c>
      <c r="I99" s="10">
        <f t="shared" si="2"/>
        <v>42.288789999999992</v>
      </c>
      <c r="J99" s="10">
        <f t="shared" si="2"/>
        <v>63.222154000000018</v>
      </c>
      <c r="K99" s="10">
        <f t="shared" si="2"/>
        <v>29.689845999999989</v>
      </c>
      <c r="N99" s="10"/>
    </row>
    <row r="100" spans="1:14" x14ac:dyDescent="0.2">
      <c r="A100" s="1">
        <v>45658</v>
      </c>
      <c r="B100" s="10">
        <v>122.2462</v>
      </c>
      <c r="C100" s="10">
        <v>245.5001</v>
      </c>
      <c r="E100" s="28">
        <f>MIN($B$28,$B$40,$B$52,$B$64,$B$76)</f>
        <v>123.013195</v>
      </c>
      <c r="F100" s="28">
        <f>MAX($B$28,$B$40,$B$52,$B$64,$B$76)</f>
        <v>164.05760799999999</v>
      </c>
      <c r="G100" s="28">
        <f>MIN($C$28,$C$40,$C$52,$C$64,$C$76)</f>
        <v>239.705725</v>
      </c>
      <c r="H100" s="28">
        <f>MAX($C$28,$C$40,$C$52,$C$64,$C$76)</f>
        <v>265.71100000000001</v>
      </c>
      <c r="I100" s="10">
        <f t="shared" si="2"/>
        <v>41.044412999999992</v>
      </c>
      <c r="J100" s="10">
        <f t="shared" si="2"/>
        <v>75.648117000000013</v>
      </c>
      <c r="K100" s="10">
        <f t="shared" si="2"/>
        <v>26.005275000000012</v>
      </c>
      <c r="N100" s="10"/>
    </row>
    <row r="101" spans="1:14" x14ac:dyDescent="0.2">
      <c r="A101" s="1">
        <v>45689</v>
      </c>
      <c r="B101" s="10">
        <v>115.0568</v>
      </c>
      <c r="C101" s="10">
        <v>238.2193</v>
      </c>
      <c r="E101" s="28">
        <f>MIN($B$29,$B$41,$B$53,$B$65,$B$77)</f>
        <v>120.609776</v>
      </c>
      <c r="F101" s="28">
        <f>MAX($B$29,$B$41,$B$53,$B$65,$B$77)</f>
        <v>144.01243700000001</v>
      </c>
      <c r="G101" s="28">
        <f>MIN($C$29,$C$41,$C$53,$C$65,$C$77)</f>
        <v>241.27302900000001</v>
      </c>
      <c r="H101" s="28">
        <f>MAX($C$29,$C$41,$C$53,$C$65,$C$77)</f>
        <v>253.09100000000001</v>
      </c>
      <c r="I101" s="10">
        <f t="shared" si="2"/>
        <v>23.402661000000009</v>
      </c>
      <c r="J101" s="10">
        <f t="shared" si="2"/>
        <v>97.260592000000003</v>
      </c>
      <c r="K101" s="10">
        <f t="shared" si="2"/>
        <v>11.817971</v>
      </c>
      <c r="N101" s="10"/>
    </row>
    <row r="102" spans="1:14" x14ac:dyDescent="0.2">
      <c r="A102" s="1">
        <v>45717</v>
      </c>
      <c r="B102" s="10">
        <v>111.9906</v>
      </c>
      <c r="C102" s="10">
        <v>229.21979999999999</v>
      </c>
      <c r="E102" s="28">
        <f>MIN($B$30,$B$42,$B$54,$B$66,$B$78)</f>
        <v>112.291937</v>
      </c>
      <c r="F102" s="28">
        <f>MAX($B$30,$B$42,$B$54,$B$66,$B$78)</f>
        <v>146.07853600000001</v>
      </c>
      <c r="G102" s="28">
        <f>MIN($C$30,$C$42,$C$54,$C$66,$C$78)</f>
        <v>225.332627</v>
      </c>
      <c r="H102" s="28">
        <f>MAX($C$30,$C$42,$C$54,$C$66,$C$78)</f>
        <v>261.82299999999998</v>
      </c>
      <c r="I102" s="10">
        <f t="shared" si="2"/>
        <v>33.78659900000001</v>
      </c>
      <c r="J102" s="10">
        <f t="shared" si="2"/>
        <v>79.254090999999988</v>
      </c>
      <c r="K102" s="10">
        <f t="shared" si="2"/>
        <v>36.490372999999977</v>
      </c>
      <c r="N102" s="10"/>
    </row>
    <row r="103" spans="1:14" x14ac:dyDescent="0.2">
      <c r="A103" s="1">
        <v>45748</v>
      </c>
      <c r="B103" s="10">
        <v>108.4003</v>
      </c>
      <c r="C103" s="10">
        <v>227.96100000000001</v>
      </c>
      <c r="E103" s="28">
        <f>MIN($B$31,$B$43,$B$55,$B$67,$B$79)</f>
        <v>106.291242</v>
      </c>
      <c r="F103" s="28">
        <f>MAX($B$31,$B$43,$B$55,$B$67,$B$79)</f>
        <v>150.922</v>
      </c>
      <c r="G103" s="28">
        <f>MIN($C$31,$C$43,$C$55,$C$67,$C$79)</f>
        <v>223.59109000000001</v>
      </c>
      <c r="H103" s="28">
        <f>MAX($C$31,$C$43,$C$55,$C$67,$C$79)</f>
        <v>258.46300000000002</v>
      </c>
      <c r="I103" s="10">
        <f t="shared" si="2"/>
        <v>44.630758</v>
      </c>
      <c r="J103" s="10">
        <f t="shared" si="2"/>
        <v>72.669090000000011</v>
      </c>
      <c r="K103" s="10">
        <f t="shared" si="2"/>
        <v>34.871910000000014</v>
      </c>
      <c r="N103" s="10"/>
    </row>
    <row r="104" spans="1:14" x14ac:dyDescent="0.2">
      <c r="A104" s="1">
        <v>45778</v>
      </c>
      <c r="B104" s="10">
        <v>113.12560000000001</v>
      </c>
      <c r="C104" s="10">
        <v>227.42699999999999</v>
      </c>
      <c r="E104" s="28">
        <f>MIN($B$32,$B$44,$B$56,$B$68,$B$80)</f>
        <v>109.712137</v>
      </c>
      <c r="F104" s="28">
        <f>MAX($B$32,$B$44,$B$56,$B$68,$B$80)</f>
        <v>176.62700000000001</v>
      </c>
      <c r="G104" s="28">
        <f>MIN($C$32,$C$44,$C$56,$C$68,$C$80)</f>
        <v>220.72221500000001</v>
      </c>
      <c r="H104" s="28">
        <f>MAX($C$32,$C$44,$C$56,$C$68,$C$80)</f>
        <v>258.952</v>
      </c>
      <c r="I104" s="10">
        <f t="shared" si="2"/>
        <v>66.914863000000011</v>
      </c>
      <c r="J104" s="10">
        <f t="shared" si="2"/>
        <v>44.095214999999996</v>
      </c>
      <c r="K104" s="10">
        <f t="shared" si="2"/>
        <v>38.229784999999993</v>
      </c>
      <c r="N104" s="10"/>
    </row>
    <row r="105" spans="1:14" x14ac:dyDescent="0.2">
      <c r="A105" s="1">
        <v>45809</v>
      </c>
      <c r="B105" s="10">
        <v>114.64319999999999</v>
      </c>
      <c r="C105" s="10">
        <v>225.3587</v>
      </c>
      <c r="E105" s="28">
        <f>MIN($B$33,$B$45,$B$57,$B$69,$B$81)</f>
        <v>111.329024</v>
      </c>
      <c r="F105" s="28">
        <f>MAX($B$33,$B$45,$B$57,$B$69,$B$81)</f>
        <v>176.947</v>
      </c>
      <c r="G105" s="28">
        <f>MIN($C$33,$C$45,$C$57,$C$69,$C$81)</f>
        <v>221.01629</v>
      </c>
      <c r="H105" s="28">
        <f>MAX($C$33,$C$45,$C$57,$C$69,$C$81)</f>
        <v>254.47900000000001</v>
      </c>
      <c r="I105" s="10">
        <f t="shared" si="2"/>
        <v>65.617975999999999</v>
      </c>
      <c r="J105" s="10">
        <f t="shared" si="2"/>
        <v>44.069289999999995</v>
      </c>
      <c r="K105" s="10">
        <f t="shared" si="2"/>
        <v>33.462710000000015</v>
      </c>
      <c r="N105" s="10"/>
    </row>
    <row r="106" spans="1:14" x14ac:dyDescent="0.2">
      <c r="A106" s="1">
        <v>45839</v>
      </c>
      <c r="B106" s="10">
        <v>116.8492</v>
      </c>
      <c r="C106" s="10">
        <v>224.37649999999999</v>
      </c>
      <c r="E106" s="28">
        <f>MIN($B$34,$B$46,$B$58,$B$70,$B$82)</f>
        <v>112.59147400000001</v>
      </c>
      <c r="F106" s="28">
        <f>MAX($B$34,$B$46,$B$58,$B$70,$B$82)</f>
        <v>178.8</v>
      </c>
      <c r="G106" s="28">
        <f>MIN($C$34,$C$46,$C$58,$C$70,$C$82)</f>
        <v>222.04979499999999</v>
      </c>
      <c r="H106" s="28">
        <f>MAX($C$34,$C$46,$C$58,$C$70,$C$82)</f>
        <v>250.36</v>
      </c>
      <c r="I106" s="10">
        <f t="shared" si="2"/>
        <v>66.208526000000006</v>
      </c>
      <c r="J106" s="10">
        <f t="shared" si="2"/>
        <v>43.249794999999978</v>
      </c>
      <c r="K106" s="10">
        <f t="shared" si="2"/>
        <v>28.310205000000025</v>
      </c>
      <c r="N106" s="10"/>
    </row>
    <row r="107" spans="1:14" x14ac:dyDescent="0.2">
      <c r="A107" s="1">
        <v>45870</v>
      </c>
      <c r="B107" s="10">
        <v>117.245</v>
      </c>
      <c r="C107" s="10">
        <v>217.76900000000001</v>
      </c>
      <c r="E107" s="28">
        <f>MIN($B$35,$B$47,$B$59,$B$71,$B$83)</f>
        <v>113.121844</v>
      </c>
      <c r="F107" s="28">
        <f>MAX($B$35,$B$47,$B$59,$B$71,$B$83)</f>
        <v>179.76300000000001</v>
      </c>
      <c r="G107" s="28">
        <f>MIN($C$35,$C$47,$C$59,$C$71,$C$83)</f>
        <v>215.59122500000001</v>
      </c>
      <c r="H107" s="28">
        <f>MAX($C$35,$C$47,$C$59,$C$71,$C$83)</f>
        <v>237.53399999999999</v>
      </c>
      <c r="I107" s="10">
        <f t="shared" si="2"/>
        <v>66.641156000000009</v>
      </c>
      <c r="J107" s="10">
        <f t="shared" si="2"/>
        <v>35.828225000000003</v>
      </c>
      <c r="K107" s="10">
        <f t="shared" si="2"/>
        <v>21.942774999999983</v>
      </c>
      <c r="N107" s="10"/>
    </row>
    <row r="108" spans="1:14" x14ac:dyDescent="0.2">
      <c r="A108" s="1">
        <v>45901</v>
      </c>
      <c r="B108" s="10">
        <v>114.65479999999999</v>
      </c>
      <c r="C108" s="10">
        <v>217.29130000000001</v>
      </c>
      <c r="E108" s="28">
        <f>MIN($B$36,$B$48,$B$60,$B$72,$B$84)</f>
        <v>110.53083700000001</v>
      </c>
      <c r="F108" s="28">
        <f>MAX($B$36,$B$48,$B$60,$B$72,$B$84)</f>
        <v>172.50200000000001</v>
      </c>
      <c r="G108" s="28">
        <f>MIN($C$36,$C$48,$C$60,$C$72,$C$84)</f>
        <v>209.51571100000001</v>
      </c>
      <c r="H108" s="28">
        <f>MAX($C$36,$C$48,$C$60,$C$72,$C$84)</f>
        <v>232.04300000000001</v>
      </c>
      <c r="I108" s="10">
        <f t="shared" ref="I108:K111" si="3">F108-E108</f>
        <v>61.971163000000004</v>
      </c>
      <c r="J108" s="10">
        <f t="shared" si="3"/>
        <v>37.013711000000001</v>
      </c>
      <c r="K108" s="10">
        <f t="shared" si="3"/>
        <v>22.527288999999996</v>
      </c>
      <c r="N108" s="10"/>
    </row>
    <row r="109" spans="1:14" x14ac:dyDescent="0.2">
      <c r="A109" s="1">
        <v>45931</v>
      </c>
      <c r="B109" s="10">
        <v>106.7029</v>
      </c>
      <c r="C109" s="10">
        <v>211.13650000000001</v>
      </c>
      <c r="E109" s="28">
        <f>MIN($B$37,$B$49,$B$61,$B$73,$B$85)</f>
        <v>110.433171</v>
      </c>
      <c r="F109" s="28">
        <f>MAX($B$37,$B$49,$B$61,$B$73,$B$85)</f>
        <v>156.23500000000001</v>
      </c>
      <c r="G109" s="28">
        <f>MIN($C$37,$C$49,$C$61,$C$73,$C$85)</f>
        <v>210.44437199999999</v>
      </c>
      <c r="H109" s="28">
        <f>MAX($C$37,$C$49,$C$61,$C$73,$C$85)</f>
        <v>227.61586700000001</v>
      </c>
      <c r="I109" s="10">
        <f t="shared" si="3"/>
        <v>45.801829000000012</v>
      </c>
      <c r="J109" s="10">
        <f t="shared" si="3"/>
        <v>54.209371999999973</v>
      </c>
      <c r="K109" s="10">
        <f t="shared" si="3"/>
        <v>17.171495000000021</v>
      </c>
      <c r="N109" s="10"/>
    </row>
    <row r="110" spans="1:14" x14ac:dyDescent="0.2">
      <c r="A110" s="1">
        <v>45962</v>
      </c>
      <c r="B110" s="10">
        <v>112.2954</v>
      </c>
      <c r="C110" s="10">
        <v>218.0899</v>
      </c>
      <c r="E110" s="28">
        <f>MIN($B$38,$B$50,$B$62,$B$74,$B$86)</f>
        <v>113.782725</v>
      </c>
      <c r="F110" s="28">
        <f>MAX($B$38,$B$50,$B$62,$B$74,$B$86)</f>
        <v>157.20500000000001</v>
      </c>
      <c r="G110" s="28">
        <f>MIN($C$38,$C$50,$C$62,$C$74,$C$86)</f>
        <v>220.59760700000001</v>
      </c>
      <c r="H110" s="28">
        <f>MAX($C$38,$C$50,$C$62,$C$74,$C$86)</f>
        <v>241.22969699999999</v>
      </c>
      <c r="I110" s="10">
        <f t="shared" si="3"/>
        <v>43.422275000000013</v>
      </c>
      <c r="J110" s="10">
        <f t="shared" si="3"/>
        <v>63.392606999999998</v>
      </c>
      <c r="K110" s="10">
        <f t="shared" si="3"/>
        <v>20.632089999999977</v>
      </c>
      <c r="N110" s="10"/>
    </row>
    <row r="111" spans="1:14" x14ac:dyDescent="0.2">
      <c r="A111" s="48">
        <v>45992</v>
      </c>
      <c r="B111" s="10">
        <v>115.25449999999999</v>
      </c>
      <c r="C111" s="10">
        <v>229.83670000000001</v>
      </c>
      <c r="D111" s="8"/>
      <c r="E111" s="56">
        <f>MIN($B$39,$B$51,$B$63,$B$75,$B$87)</f>
        <v>118.89921</v>
      </c>
      <c r="F111" s="56">
        <f>MAX($B$39,$B$51,$B$63,$B$75,$B$87)</f>
        <v>161.18799999999999</v>
      </c>
      <c r="G111" s="56">
        <f>MIN($C$39,$C$51,$C$63,$C$75,$C$87)</f>
        <v>224.41015400000001</v>
      </c>
      <c r="H111" s="56">
        <f>MAX($C$39,$C$51,$C$63,$C$75,$C$87)</f>
        <v>254.1</v>
      </c>
      <c r="I111" s="54">
        <f t="shared" si="3"/>
        <v>42.288789999999992</v>
      </c>
      <c r="J111" s="54">
        <f t="shared" si="3"/>
        <v>63.222154000000018</v>
      </c>
      <c r="K111" s="54">
        <f t="shared" si="3"/>
        <v>29.689845999999989</v>
      </c>
      <c r="N111" s="10"/>
    </row>
    <row r="112" spans="1:14" x14ac:dyDescent="0.2">
      <c r="A112" s="278" t="s">
        <v>674</v>
      </c>
    </row>
    <row r="113" spans="1:6" x14ac:dyDescent="0.2">
      <c r="A113" s="23" t="s">
        <v>682</v>
      </c>
    </row>
    <row r="114" spans="1:6" x14ac:dyDescent="0.2">
      <c r="A114" s="287" t="s">
        <v>683</v>
      </c>
    </row>
    <row r="115" spans="1:6" x14ac:dyDescent="0.2">
      <c r="A115" s="3"/>
      <c r="B115" s="4" t="s">
        <v>342</v>
      </c>
      <c r="F115" s="7"/>
    </row>
    <row r="116" spans="1:6" x14ac:dyDescent="0.2">
      <c r="A116">
        <v>64</v>
      </c>
      <c r="B116">
        <v>0</v>
      </c>
      <c r="F116" s="7"/>
    </row>
    <row r="117" spans="1:6" x14ac:dyDescent="0.2">
      <c r="A117">
        <v>64</v>
      </c>
      <c r="B117">
        <v>1</v>
      </c>
      <c r="F117" s="7"/>
    </row>
    <row r="118" spans="1:6" x14ac:dyDescent="0.2">
      <c r="F118" s="7"/>
    </row>
    <row r="119" spans="1:6" x14ac:dyDescent="0.2">
      <c r="F119" s="7"/>
    </row>
    <row r="120" spans="1:6" x14ac:dyDescent="0.2">
      <c r="A120" s="1"/>
      <c r="F120" s="7"/>
    </row>
    <row r="121" spans="1:6" x14ac:dyDescent="0.2">
      <c r="A121" s="18"/>
      <c r="F121" s="7"/>
    </row>
    <row r="122" spans="1:6" x14ac:dyDescent="0.2">
      <c r="A122" s="18"/>
      <c r="F122" s="7"/>
    </row>
    <row r="123" spans="1:6" x14ac:dyDescent="0.2">
      <c r="F123" s="7"/>
    </row>
    <row r="124" spans="1:6" x14ac:dyDescent="0.2">
      <c r="F124" s="12"/>
    </row>
  </sheetData>
  <hyperlinks>
    <hyperlink ref="A3" location="Contents!A1" display="Return to Contents" xr:uid="{00000000-0004-0000-1300-000000000000}"/>
  </hyperlinks>
  <pageMargins left="0.75" right="0.75" top="1" bottom="1" header="0.5" footer="0.5"/>
  <pageSetup scale="67" fitToHeight="2" orientation="landscape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>
    <pageSetUpPr fitToPage="1"/>
  </sheetPr>
  <dimension ref="A1:R145"/>
  <sheetViews>
    <sheetView workbookViewId="0"/>
  </sheetViews>
  <sheetFormatPr defaultRowHeight="12.75" x14ac:dyDescent="0.2"/>
  <cols>
    <col min="10" max="11" width="9.42578125" hidden="1" customWidth="1"/>
    <col min="16" max="16" width="12.42578125" customWidth="1"/>
    <col min="17" max="17" width="12.5703125" customWidth="1"/>
    <col min="18" max="18" width="10.5703125" customWidth="1"/>
  </cols>
  <sheetData>
    <row r="1" spans="1:18" x14ac:dyDescent="0.2">
      <c r="N1" s="98"/>
      <c r="P1" s="97"/>
    </row>
    <row r="2" spans="1:18" ht="15.75" x14ac:dyDescent="0.25">
      <c r="A2" s="31" t="s">
        <v>644</v>
      </c>
      <c r="P2" s="97"/>
    </row>
    <row r="3" spans="1:18" x14ac:dyDescent="0.2">
      <c r="A3" s="16" t="s">
        <v>16</v>
      </c>
      <c r="D3" s="73"/>
      <c r="P3" s="97"/>
    </row>
    <row r="5" spans="1:18" x14ac:dyDescent="0.2">
      <c r="Q5" s="142" t="s">
        <v>343</v>
      </c>
      <c r="R5" s="143"/>
    </row>
    <row r="6" spans="1:18" x14ac:dyDescent="0.2">
      <c r="Q6" s="190" t="s">
        <v>357</v>
      </c>
      <c r="R6" s="191" t="s">
        <v>221</v>
      </c>
    </row>
    <row r="13" spans="1:18" x14ac:dyDescent="0.2">
      <c r="O13" s="23"/>
    </row>
    <row r="25" spans="2:9" x14ac:dyDescent="0.2">
      <c r="B25" s="34"/>
      <c r="C25" s="34" t="s">
        <v>51</v>
      </c>
      <c r="D25" s="34" t="s">
        <v>52</v>
      </c>
      <c r="E25" s="34" t="s">
        <v>53</v>
      </c>
      <c r="F25" s="464" t="s">
        <v>56</v>
      </c>
      <c r="G25" s="464"/>
    </row>
    <row r="26" spans="2:9" x14ac:dyDescent="0.2">
      <c r="B26" s="35" t="s">
        <v>1</v>
      </c>
      <c r="C26" s="35" t="s">
        <v>3</v>
      </c>
      <c r="D26" s="35" t="s">
        <v>0</v>
      </c>
      <c r="E26" s="35" t="s">
        <v>3</v>
      </c>
      <c r="F26" s="35" t="s">
        <v>59</v>
      </c>
      <c r="G26" s="35" t="s">
        <v>37</v>
      </c>
      <c r="I26" s="21"/>
    </row>
    <row r="27" spans="2:9" x14ac:dyDescent="0.2">
      <c r="B27" s="105">
        <v>43466</v>
      </c>
      <c r="C27" s="106">
        <v>51.375999999999998</v>
      </c>
      <c r="D27" s="44" t="e">
        <v>#N/A</v>
      </c>
      <c r="E27" s="44" t="e">
        <v>#N/A</v>
      </c>
      <c r="F27" s="44" t="e">
        <v>#N/A</v>
      </c>
      <c r="G27" s="44" t="e">
        <v>#N/A</v>
      </c>
      <c r="I27" s="21"/>
    </row>
    <row r="28" spans="2:9" x14ac:dyDescent="0.2">
      <c r="B28" s="41">
        <v>43497</v>
      </c>
      <c r="C28" s="106">
        <v>54.954000000000001</v>
      </c>
      <c r="D28" s="44" t="e">
        <v>#N/A</v>
      </c>
      <c r="E28" s="37" t="e">
        <v>#N/A</v>
      </c>
      <c r="F28" s="37" t="e">
        <v>#N/A</v>
      </c>
      <c r="G28" s="37" t="e">
        <v>#N/A</v>
      </c>
      <c r="I28" s="21"/>
    </row>
    <row r="29" spans="2:9" x14ac:dyDescent="0.2">
      <c r="B29" s="41">
        <v>43525</v>
      </c>
      <c r="C29" s="106">
        <v>58.151000000000003</v>
      </c>
      <c r="D29" s="44" t="e">
        <v>#N/A</v>
      </c>
      <c r="E29" s="37" t="e">
        <v>#N/A</v>
      </c>
      <c r="F29" s="37" t="e">
        <v>#N/A</v>
      </c>
      <c r="G29" s="37" t="e">
        <v>#N/A</v>
      </c>
      <c r="I29" s="21"/>
    </row>
    <row r="30" spans="2:9" x14ac:dyDescent="0.2">
      <c r="B30" s="41">
        <v>43556</v>
      </c>
      <c r="C30" s="106">
        <v>63.862000000000002</v>
      </c>
      <c r="D30" s="44" t="e">
        <v>#N/A</v>
      </c>
      <c r="E30" s="37" t="e">
        <v>#N/A</v>
      </c>
      <c r="F30" s="37" t="e">
        <v>#N/A</v>
      </c>
      <c r="G30" s="37" t="e">
        <v>#N/A</v>
      </c>
      <c r="I30" s="21"/>
    </row>
    <row r="31" spans="2:9" x14ac:dyDescent="0.2">
      <c r="B31" s="41">
        <v>43586</v>
      </c>
      <c r="C31" s="106">
        <v>60.826999999999998</v>
      </c>
      <c r="D31" s="44" t="e">
        <v>#N/A</v>
      </c>
      <c r="E31" s="37" t="e">
        <v>#N/A</v>
      </c>
      <c r="F31" s="37" t="e">
        <v>#N/A</v>
      </c>
      <c r="G31" s="37" t="e">
        <v>#N/A</v>
      </c>
      <c r="I31" s="21"/>
    </row>
    <row r="32" spans="2:9" x14ac:dyDescent="0.2">
      <c r="B32" s="41">
        <v>43617</v>
      </c>
      <c r="C32" s="106">
        <v>54.656999999999996</v>
      </c>
      <c r="D32" s="44" t="e">
        <v>#N/A</v>
      </c>
      <c r="E32" s="37" t="e">
        <v>#N/A</v>
      </c>
      <c r="F32" s="37" t="e">
        <v>#N/A</v>
      </c>
      <c r="G32" s="37" t="e">
        <v>#N/A</v>
      </c>
      <c r="I32" s="21"/>
    </row>
    <row r="33" spans="2:9" x14ac:dyDescent="0.2">
      <c r="B33" s="41">
        <v>43647</v>
      </c>
      <c r="C33" s="106">
        <v>57.353999999999999</v>
      </c>
      <c r="D33" s="44" t="e">
        <v>#N/A</v>
      </c>
      <c r="E33" s="37" t="e">
        <v>#N/A</v>
      </c>
      <c r="F33" s="37" t="e">
        <v>#N/A</v>
      </c>
      <c r="G33" s="37" t="e">
        <v>#N/A</v>
      </c>
      <c r="I33" s="21"/>
    </row>
    <row r="34" spans="2:9" x14ac:dyDescent="0.2">
      <c r="B34" s="41">
        <v>43678</v>
      </c>
      <c r="C34" s="106">
        <v>54.805</v>
      </c>
      <c r="D34" s="44" t="e">
        <v>#N/A</v>
      </c>
      <c r="E34" s="37" t="e">
        <v>#N/A</v>
      </c>
      <c r="F34" s="37" t="e">
        <v>#N/A</v>
      </c>
      <c r="G34" s="37" t="e">
        <v>#N/A</v>
      </c>
      <c r="I34" s="21"/>
    </row>
    <row r="35" spans="2:9" x14ac:dyDescent="0.2">
      <c r="B35" s="41">
        <v>43709</v>
      </c>
      <c r="C35" s="106">
        <v>56.947000000000003</v>
      </c>
      <c r="D35" s="44" t="e">
        <v>#N/A</v>
      </c>
      <c r="E35" s="37" t="e">
        <v>#N/A</v>
      </c>
      <c r="F35" s="37" t="e">
        <v>#N/A</v>
      </c>
      <c r="G35" s="37" t="e">
        <v>#N/A</v>
      </c>
      <c r="I35" s="21"/>
    </row>
    <row r="36" spans="2:9" x14ac:dyDescent="0.2">
      <c r="B36" s="41">
        <v>43739</v>
      </c>
      <c r="C36" s="106">
        <v>53.963000000000001</v>
      </c>
      <c r="D36" s="44" t="e">
        <v>#N/A</v>
      </c>
      <c r="E36" s="37" t="e">
        <v>#N/A</v>
      </c>
      <c r="F36" s="37" t="e">
        <v>#N/A</v>
      </c>
      <c r="G36" s="37" t="e">
        <v>#N/A</v>
      </c>
      <c r="I36" s="21"/>
    </row>
    <row r="37" spans="2:9" x14ac:dyDescent="0.2">
      <c r="B37" s="41">
        <v>43770</v>
      </c>
      <c r="C37" s="106">
        <v>57.027000000000001</v>
      </c>
      <c r="D37" s="44" t="e">
        <v>#N/A</v>
      </c>
      <c r="E37" s="37" t="e">
        <v>#N/A</v>
      </c>
      <c r="F37" s="37" t="e">
        <v>#N/A</v>
      </c>
      <c r="G37" s="37" t="e">
        <v>#N/A</v>
      </c>
      <c r="I37" s="21"/>
    </row>
    <row r="38" spans="2:9" x14ac:dyDescent="0.2">
      <c r="B38" s="41">
        <v>43800</v>
      </c>
      <c r="C38" s="106">
        <v>59.877000000000002</v>
      </c>
      <c r="D38" s="44" t="e">
        <v>#N/A</v>
      </c>
      <c r="E38" s="37" t="e">
        <v>#N/A</v>
      </c>
      <c r="F38" s="37" t="e">
        <v>#N/A</v>
      </c>
      <c r="G38" s="37" t="e">
        <v>#N/A</v>
      </c>
      <c r="I38" s="21"/>
    </row>
    <row r="39" spans="2:9" x14ac:dyDescent="0.2">
      <c r="B39" s="41">
        <v>43831</v>
      </c>
      <c r="C39" s="106">
        <v>57.52</v>
      </c>
      <c r="D39" s="44" t="e">
        <v>#N/A</v>
      </c>
      <c r="E39" s="44" t="e">
        <v>#N/A</v>
      </c>
      <c r="F39" s="44" t="e">
        <v>#N/A</v>
      </c>
      <c r="G39" s="44" t="e">
        <v>#N/A</v>
      </c>
      <c r="I39" s="21"/>
    </row>
    <row r="40" spans="2:9" x14ac:dyDescent="0.2">
      <c r="B40" s="41">
        <v>43862</v>
      </c>
      <c r="C40" s="106">
        <v>50.54</v>
      </c>
      <c r="D40" s="44" t="e">
        <v>#N/A</v>
      </c>
      <c r="E40" s="37" t="e">
        <v>#N/A</v>
      </c>
      <c r="F40" s="37" t="e">
        <v>#N/A</v>
      </c>
      <c r="G40" s="37" t="e">
        <v>#N/A</v>
      </c>
      <c r="I40" s="21"/>
    </row>
    <row r="41" spans="2:9" x14ac:dyDescent="0.2">
      <c r="B41" s="41">
        <v>43891</v>
      </c>
      <c r="C41" s="106">
        <v>29.21</v>
      </c>
      <c r="D41" s="44" t="e">
        <v>#N/A</v>
      </c>
      <c r="E41" s="37" t="e">
        <v>#N/A</v>
      </c>
      <c r="F41" s="37" t="e">
        <v>#N/A</v>
      </c>
      <c r="G41" s="37" t="e">
        <v>#N/A</v>
      </c>
      <c r="I41" s="21"/>
    </row>
    <row r="42" spans="2:9" x14ac:dyDescent="0.2">
      <c r="B42" s="41">
        <v>43922</v>
      </c>
      <c r="C42" s="106">
        <v>16.55</v>
      </c>
      <c r="D42" s="44" t="e">
        <v>#N/A</v>
      </c>
      <c r="E42" s="37" t="e">
        <v>#N/A</v>
      </c>
      <c r="F42" s="37" t="e">
        <v>#N/A</v>
      </c>
      <c r="G42" s="37" t="e">
        <v>#N/A</v>
      </c>
      <c r="I42" s="21"/>
    </row>
    <row r="43" spans="2:9" x14ac:dyDescent="0.2">
      <c r="B43" s="41">
        <v>43952</v>
      </c>
      <c r="C43" s="106">
        <v>28.56</v>
      </c>
      <c r="D43" s="44" t="e">
        <v>#N/A</v>
      </c>
      <c r="E43" s="37" t="e">
        <v>#N/A</v>
      </c>
      <c r="F43" s="37" t="e">
        <v>#N/A</v>
      </c>
      <c r="G43" s="37" t="e">
        <v>#N/A</v>
      </c>
      <c r="I43" s="21"/>
    </row>
    <row r="44" spans="2:9" x14ac:dyDescent="0.2">
      <c r="B44" s="41">
        <v>43983</v>
      </c>
      <c r="C44" s="106">
        <v>38.31</v>
      </c>
      <c r="D44" s="44" t="e">
        <v>#N/A</v>
      </c>
      <c r="E44" s="37" t="e">
        <v>#N/A</v>
      </c>
      <c r="F44" s="37" t="e">
        <v>#N/A</v>
      </c>
      <c r="G44" s="37" t="e">
        <v>#N/A</v>
      </c>
      <c r="I44" s="21"/>
    </row>
    <row r="45" spans="2:9" x14ac:dyDescent="0.2">
      <c r="B45" s="41">
        <v>44013</v>
      </c>
      <c r="C45" s="106">
        <v>40.71</v>
      </c>
      <c r="D45" s="44" t="e">
        <v>#N/A</v>
      </c>
      <c r="E45" s="37" t="e">
        <v>#N/A</v>
      </c>
      <c r="F45" s="37" t="e">
        <v>#N/A</v>
      </c>
      <c r="G45" s="37" t="e">
        <v>#N/A</v>
      </c>
      <c r="I45" s="21"/>
    </row>
    <row r="46" spans="2:9" x14ac:dyDescent="0.2">
      <c r="B46" s="41">
        <v>44044</v>
      </c>
      <c r="C46" s="106">
        <v>42.34</v>
      </c>
      <c r="D46" s="44" t="e">
        <v>#N/A</v>
      </c>
      <c r="E46" s="37" t="e">
        <v>#N/A</v>
      </c>
      <c r="F46" s="37" t="e">
        <v>#N/A</v>
      </c>
      <c r="G46" s="37" t="e">
        <v>#N/A</v>
      </c>
      <c r="I46" s="21"/>
    </row>
    <row r="47" spans="2:9" x14ac:dyDescent="0.2">
      <c r="B47" s="41">
        <v>44075</v>
      </c>
      <c r="C47" s="106">
        <v>39.630000000000003</v>
      </c>
      <c r="D47" s="44" t="e">
        <v>#N/A</v>
      </c>
      <c r="E47" s="37" t="e">
        <v>#N/A</v>
      </c>
      <c r="F47" s="37" t="e">
        <v>#N/A</v>
      </c>
      <c r="G47" s="37" t="e">
        <v>#N/A</v>
      </c>
      <c r="I47" s="21"/>
    </row>
    <row r="48" spans="2:9" x14ac:dyDescent="0.2">
      <c r="B48" s="41">
        <v>44105</v>
      </c>
      <c r="C48" s="106">
        <v>39.4</v>
      </c>
      <c r="D48" s="44" t="e">
        <v>#N/A</v>
      </c>
      <c r="E48" s="37" t="e">
        <v>#N/A</v>
      </c>
      <c r="F48" s="37" t="e">
        <v>#N/A</v>
      </c>
      <c r="G48" s="37" t="e">
        <v>#N/A</v>
      </c>
      <c r="I48" s="21"/>
    </row>
    <row r="49" spans="2:9" x14ac:dyDescent="0.2">
      <c r="B49" s="41">
        <v>44136</v>
      </c>
      <c r="C49" s="106">
        <v>40.94</v>
      </c>
      <c r="D49" s="44" t="e">
        <v>#N/A</v>
      </c>
      <c r="E49" s="37" t="e">
        <v>#N/A</v>
      </c>
      <c r="F49" s="37" t="e">
        <v>#N/A</v>
      </c>
      <c r="G49" s="37" t="e">
        <v>#N/A</v>
      </c>
      <c r="I49" s="21"/>
    </row>
    <row r="50" spans="2:9" x14ac:dyDescent="0.2">
      <c r="B50" s="41">
        <v>44166</v>
      </c>
      <c r="C50" s="106">
        <v>47.02</v>
      </c>
      <c r="D50" s="44" t="e">
        <v>#N/A</v>
      </c>
      <c r="E50" s="37" t="e">
        <v>#N/A</v>
      </c>
      <c r="F50" s="37" t="e">
        <v>#N/A</v>
      </c>
      <c r="G50" s="37" t="e">
        <v>#N/A</v>
      </c>
      <c r="I50" s="21"/>
    </row>
    <row r="51" spans="2:9" x14ac:dyDescent="0.2">
      <c r="B51" s="41">
        <v>44197</v>
      </c>
      <c r="C51" s="106">
        <v>52</v>
      </c>
      <c r="D51" s="44" t="e">
        <v>#N/A</v>
      </c>
      <c r="E51" s="44" t="e">
        <v>#N/A</v>
      </c>
      <c r="F51" s="44" t="e">
        <v>#N/A</v>
      </c>
      <c r="G51" s="44" t="e">
        <v>#N/A</v>
      </c>
      <c r="I51" s="21"/>
    </row>
    <row r="52" spans="2:9" x14ac:dyDescent="0.2">
      <c r="B52" s="41">
        <v>44228</v>
      </c>
      <c r="C52" s="106">
        <v>59.04</v>
      </c>
      <c r="D52" s="44" t="e">
        <v>#N/A</v>
      </c>
      <c r="E52" s="37" t="e">
        <v>#N/A</v>
      </c>
      <c r="F52" s="37" t="e">
        <v>#N/A</v>
      </c>
      <c r="G52" s="37" t="e">
        <v>#N/A</v>
      </c>
      <c r="I52" s="21"/>
    </row>
    <row r="53" spans="2:9" x14ac:dyDescent="0.2">
      <c r="B53" s="41">
        <v>44256</v>
      </c>
      <c r="C53" s="106">
        <v>62.33</v>
      </c>
      <c r="D53" s="44" t="e">
        <v>#N/A</v>
      </c>
      <c r="E53" s="37" t="e">
        <v>#N/A</v>
      </c>
      <c r="F53" s="37" t="e">
        <v>#N/A</v>
      </c>
      <c r="G53" s="37" t="e">
        <v>#N/A</v>
      </c>
      <c r="I53" s="21"/>
    </row>
    <row r="54" spans="2:9" x14ac:dyDescent="0.2">
      <c r="B54" s="41">
        <v>44287</v>
      </c>
      <c r="C54" s="106">
        <v>61.72</v>
      </c>
      <c r="D54" s="44" t="e">
        <v>#N/A</v>
      </c>
      <c r="E54" s="37" t="e">
        <v>#N/A</v>
      </c>
      <c r="F54" s="37" t="e">
        <v>#N/A</v>
      </c>
      <c r="G54" s="37" t="e">
        <v>#N/A</v>
      </c>
      <c r="I54" s="21"/>
    </row>
    <row r="55" spans="2:9" x14ac:dyDescent="0.2">
      <c r="B55" s="41">
        <v>44317</v>
      </c>
      <c r="C55" s="106">
        <v>65.17</v>
      </c>
      <c r="D55" s="44" t="e">
        <v>#N/A</v>
      </c>
      <c r="E55" s="37" t="e">
        <v>#N/A</v>
      </c>
      <c r="F55" s="37" t="e">
        <v>#N/A</v>
      </c>
      <c r="G55" s="37" t="e">
        <v>#N/A</v>
      </c>
      <c r="I55" s="21"/>
    </row>
    <row r="56" spans="2:9" x14ac:dyDescent="0.2">
      <c r="B56" s="41">
        <v>44348</v>
      </c>
      <c r="C56" s="106">
        <v>71.38</v>
      </c>
      <c r="D56" s="44" t="e">
        <v>#N/A</v>
      </c>
      <c r="E56" s="37" t="e">
        <v>#N/A</v>
      </c>
      <c r="F56" s="37" t="e">
        <v>#N/A</v>
      </c>
      <c r="G56" s="37" t="e">
        <v>#N/A</v>
      </c>
      <c r="I56" s="21"/>
    </row>
    <row r="57" spans="2:9" x14ac:dyDescent="0.2">
      <c r="B57" s="41">
        <v>44378</v>
      </c>
      <c r="C57" s="106">
        <v>72.489999999999995</v>
      </c>
      <c r="D57" s="44" t="e">
        <v>#N/A</v>
      </c>
      <c r="E57" s="37" t="e">
        <v>#N/A</v>
      </c>
      <c r="F57" s="37" t="e">
        <v>#N/A</v>
      </c>
      <c r="G57" s="37" t="e">
        <v>#N/A</v>
      </c>
      <c r="I57" s="21"/>
    </row>
    <row r="58" spans="2:9" x14ac:dyDescent="0.2">
      <c r="B58" s="41">
        <v>44409</v>
      </c>
      <c r="C58" s="106">
        <v>67.73</v>
      </c>
      <c r="D58" s="44" t="e">
        <v>#N/A</v>
      </c>
      <c r="E58" s="37" t="e">
        <v>#N/A</v>
      </c>
      <c r="F58" s="37" t="e">
        <v>#N/A</v>
      </c>
      <c r="G58" s="37" t="e">
        <v>#N/A</v>
      </c>
      <c r="I58" s="21"/>
    </row>
    <row r="59" spans="2:9" x14ac:dyDescent="0.2">
      <c r="B59" s="41">
        <v>44440</v>
      </c>
      <c r="C59" s="106">
        <v>71.650000000000006</v>
      </c>
      <c r="D59" s="44" t="e">
        <v>#N/A</v>
      </c>
      <c r="E59" s="37" t="e">
        <v>#N/A</v>
      </c>
      <c r="F59" s="37" t="e">
        <v>#N/A</v>
      </c>
      <c r="G59" s="37" t="e">
        <v>#N/A</v>
      </c>
      <c r="I59" s="21"/>
    </row>
    <row r="60" spans="2:9" x14ac:dyDescent="0.2">
      <c r="B60" s="41">
        <v>44470</v>
      </c>
      <c r="C60" s="106">
        <v>81.48</v>
      </c>
      <c r="D60" s="44" t="e">
        <v>#N/A</v>
      </c>
      <c r="E60" s="37" t="e">
        <v>#N/A</v>
      </c>
      <c r="F60" s="37" t="e">
        <v>#N/A</v>
      </c>
      <c r="G60" s="37" t="e">
        <v>#N/A</v>
      </c>
      <c r="I60" s="21"/>
    </row>
    <row r="61" spans="2:9" x14ac:dyDescent="0.2">
      <c r="B61" s="41">
        <v>44501</v>
      </c>
      <c r="C61" s="106">
        <v>79.150000000000006</v>
      </c>
      <c r="D61" s="44" t="e">
        <v>#N/A</v>
      </c>
      <c r="E61" s="37" t="e">
        <v>#N/A</v>
      </c>
      <c r="F61" s="37" t="e">
        <v>#N/A</v>
      </c>
      <c r="G61" s="37" t="e">
        <v>#N/A</v>
      </c>
      <c r="I61" s="21"/>
    </row>
    <row r="62" spans="2:9" x14ac:dyDescent="0.2">
      <c r="B62" s="41">
        <v>44531</v>
      </c>
      <c r="C62" s="106">
        <v>71.709999999999994</v>
      </c>
      <c r="D62" s="44" t="e">
        <v>#N/A</v>
      </c>
      <c r="E62" s="37" t="e">
        <v>#N/A</v>
      </c>
      <c r="F62" s="37" t="e">
        <v>#N/A</v>
      </c>
      <c r="G62" s="37" t="e">
        <v>#N/A</v>
      </c>
      <c r="I62" s="21"/>
    </row>
    <row r="63" spans="2:9" x14ac:dyDescent="0.2">
      <c r="B63" s="41">
        <v>44562</v>
      </c>
      <c r="C63" s="106">
        <v>83.22</v>
      </c>
      <c r="D63" s="44" t="e">
        <v>#N/A</v>
      </c>
      <c r="E63" s="44" t="e">
        <v>#N/A</v>
      </c>
      <c r="F63" s="44" t="e">
        <v>#N/A</v>
      </c>
      <c r="G63" s="44" t="e">
        <v>#N/A</v>
      </c>
      <c r="I63" s="21"/>
    </row>
    <row r="64" spans="2:9" x14ac:dyDescent="0.2">
      <c r="B64" s="41">
        <v>44593</v>
      </c>
      <c r="C64" s="106">
        <v>91.64</v>
      </c>
      <c r="D64" s="44" t="e">
        <v>#N/A</v>
      </c>
      <c r="E64" s="37" t="e">
        <v>#N/A</v>
      </c>
      <c r="F64" s="37" t="e">
        <v>#N/A</v>
      </c>
      <c r="G64" s="37" t="e">
        <v>#N/A</v>
      </c>
      <c r="I64" s="21"/>
    </row>
    <row r="65" spans="2:9" x14ac:dyDescent="0.2">
      <c r="B65" s="41">
        <v>44621</v>
      </c>
      <c r="C65" s="106">
        <v>108.5</v>
      </c>
      <c r="D65" s="44" t="e">
        <v>#N/A</v>
      </c>
      <c r="E65" s="37" t="e">
        <v>#N/A</v>
      </c>
      <c r="F65" s="37" t="e">
        <v>#N/A</v>
      </c>
      <c r="G65" s="37" t="e">
        <v>#N/A</v>
      </c>
      <c r="I65" s="21"/>
    </row>
    <row r="66" spans="2:9" x14ac:dyDescent="0.2">
      <c r="B66" s="41">
        <v>44652</v>
      </c>
      <c r="C66" s="106">
        <v>101.78</v>
      </c>
      <c r="D66" s="44" t="e">
        <v>#N/A</v>
      </c>
      <c r="E66" s="37" t="e">
        <v>#N/A</v>
      </c>
      <c r="F66" s="37" t="e">
        <v>#N/A</v>
      </c>
      <c r="G66" s="37" t="e">
        <v>#N/A</v>
      </c>
      <c r="I66" s="21"/>
    </row>
    <row r="67" spans="2:9" x14ac:dyDescent="0.2">
      <c r="B67" s="41">
        <v>44682</v>
      </c>
      <c r="C67" s="106">
        <v>109.55</v>
      </c>
      <c r="D67" s="44" t="e">
        <v>#N/A</v>
      </c>
      <c r="E67" s="37" t="e">
        <v>#N/A</v>
      </c>
      <c r="F67" s="37" t="e">
        <v>#N/A</v>
      </c>
      <c r="G67" s="37" t="e">
        <v>#N/A</v>
      </c>
      <c r="I67" s="21"/>
    </row>
    <row r="68" spans="2:9" x14ac:dyDescent="0.2">
      <c r="B68" s="41">
        <v>44713</v>
      </c>
      <c r="C68" s="106">
        <v>114.84</v>
      </c>
      <c r="D68" s="44" t="e">
        <v>#N/A</v>
      </c>
      <c r="E68" s="37" t="e">
        <v>#N/A</v>
      </c>
      <c r="F68" s="37" t="e">
        <v>#N/A</v>
      </c>
      <c r="G68" s="37" t="e">
        <v>#N/A</v>
      </c>
      <c r="I68" s="21"/>
    </row>
    <row r="69" spans="2:9" x14ac:dyDescent="0.2">
      <c r="B69" s="41">
        <v>44743</v>
      </c>
      <c r="C69" s="106">
        <v>101.62</v>
      </c>
      <c r="D69" s="44" t="e">
        <v>#N/A</v>
      </c>
      <c r="E69" s="37" t="e">
        <v>#N/A</v>
      </c>
      <c r="F69" s="37" t="e">
        <v>#N/A</v>
      </c>
      <c r="G69" s="37" t="e">
        <v>#N/A</v>
      </c>
      <c r="I69" s="21"/>
    </row>
    <row r="70" spans="2:9" x14ac:dyDescent="0.2">
      <c r="B70" s="41">
        <v>44774</v>
      </c>
      <c r="C70" s="106">
        <v>93.67</v>
      </c>
      <c r="D70" s="44" t="e">
        <v>#N/A</v>
      </c>
      <c r="E70" s="37" t="e">
        <v>#N/A</v>
      </c>
      <c r="F70" s="37" t="e">
        <v>#N/A</v>
      </c>
      <c r="G70" s="37" t="e">
        <v>#N/A</v>
      </c>
      <c r="I70" s="21"/>
    </row>
    <row r="71" spans="2:9" x14ac:dyDescent="0.2">
      <c r="B71" s="41">
        <v>44805</v>
      </c>
      <c r="C71" s="106">
        <v>84.26</v>
      </c>
      <c r="D71" s="44" t="e">
        <v>#N/A</v>
      </c>
      <c r="E71" s="37" t="e">
        <v>#N/A</v>
      </c>
      <c r="F71" s="37" t="e">
        <v>#N/A</v>
      </c>
      <c r="G71" s="37" t="e">
        <v>#N/A</v>
      </c>
      <c r="I71" s="21"/>
    </row>
    <row r="72" spans="2:9" x14ac:dyDescent="0.2">
      <c r="B72" s="41">
        <v>44835</v>
      </c>
      <c r="C72" s="106">
        <v>87.55</v>
      </c>
      <c r="D72" s="44" t="e">
        <v>#N/A</v>
      </c>
      <c r="E72" s="37" t="e">
        <v>#N/A</v>
      </c>
      <c r="F72" s="37" t="e">
        <v>#N/A</v>
      </c>
      <c r="G72" s="37" t="e">
        <v>#N/A</v>
      </c>
      <c r="I72" s="21"/>
    </row>
    <row r="73" spans="2:9" x14ac:dyDescent="0.2">
      <c r="B73" s="41">
        <v>44866</v>
      </c>
      <c r="C73" s="106">
        <v>84.37</v>
      </c>
      <c r="D73" s="44" t="e">
        <v>#N/A</v>
      </c>
      <c r="E73" s="37" t="e">
        <v>#N/A</v>
      </c>
      <c r="F73" s="37" t="e">
        <v>#N/A</v>
      </c>
      <c r="G73" s="37" t="e">
        <v>#N/A</v>
      </c>
      <c r="I73" s="21"/>
    </row>
    <row r="74" spans="2:9" x14ac:dyDescent="0.2">
      <c r="B74" s="41">
        <v>44896</v>
      </c>
      <c r="C74" s="106">
        <v>76.44</v>
      </c>
      <c r="D74" s="44" t="e">
        <v>#N/A</v>
      </c>
      <c r="E74" s="37" t="e">
        <v>#N/A</v>
      </c>
      <c r="F74" s="37" t="e">
        <v>#N/A</v>
      </c>
      <c r="G74" s="37" t="e">
        <v>#N/A</v>
      </c>
      <c r="I74" s="21"/>
    </row>
    <row r="75" spans="2:9" x14ac:dyDescent="0.2">
      <c r="B75" s="41">
        <v>44927</v>
      </c>
      <c r="C75" s="106">
        <v>78.12</v>
      </c>
      <c r="D75" s="44" t="e">
        <v>#N/A</v>
      </c>
      <c r="E75" s="44" t="e">
        <v>#N/A</v>
      </c>
      <c r="F75" s="44" t="e">
        <v>#N/A</v>
      </c>
      <c r="G75" s="44" t="e">
        <v>#N/A</v>
      </c>
    </row>
    <row r="76" spans="2:9" x14ac:dyDescent="0.2">
      <c r="B76" s="41">
        <v>44958</v>
      </c>
      <c r="C76" s="106">
        <v>76.83</v>
      </c>
      <c r="D76" s="44" t="e">
        <v>#N/A</v>
      </c>
      <c r="E76" s="37" t="e">
        <v>#N/A</v>
      </c>
      <c r="F76" s="37" t="e">
        <v>#N/A</v>
      </c>
      <c r="G76" s="37" t="e">
        <v>#N/A</v>
      </c>
    </row>
    <row r="77" spans="2:9" x14ac:dyDescent="0.2">
      <c r="B77" s="41">
        <v>44986</v>
      </c>
      <c r="C77" s="106">
        <v>73.28</v>
      </c>
      <c r="D77" s="44" t="e">
        <v>#N/A</v>
      </c>
      <c r="E77" s="37" t="e">
        <v>#N/A</v>
      </c>
      <c r="F77" s="37" t="e">
        <v>#N/A</v>
      </c>
      <c r="G77" s="37" t="e">
        <v>#N/A</v>
      </c>
    </row>
    <row r="78" spans="2:9" x14ac:dyDescent="0.2">
      <c r="B78" s="41">
        <v>45017</v>
      </c>
      <c r="C78" s="106">
        <v>79.45</v>
      </c>
      <c r="D78" s="44" t="e">
        <v>#N/A</v>
      </c>
      <c r="E78" s="37" t="e">
        <v>#N/A</v>
      </c>
      <c r="F78" s="37" t="e">
        <v>#N/A</v>
      </c>
      <c r="G78" s="37" t="e">
        <v>#N/A</v>
      </c>
    </row>
    <row r="79" spans="2:9" x14ac:dyDescent="0.2">
      <c r="B79" s="41">
        <v>45047</v>
      </c>
      <c r="C79" s="106">
        <v>71.58</v>
      </c>
      <c r="D79" s="44" t="e">
        <v>#N/A</v>
      </c>
      <c r="E79" s="37" t="e">
        <v>#N/A</v>
      </c>
      <c r="F79" s="37" t="e">
        <v>#N/A</v>
      </c>
      <c r="G79" s="37" t="e">
        <v>#N/A</v>
      </c>
    </row>
    <row r="80" spans="2:9" x14ac:dyDescent="0.2">
      <c r="B80" s="41">
        <v>45078</v>
      </c>
      <c r="C80" s="106">
        <v>70.25</v>
      </c>
      <c r="D80" s="44" t="e">
        <v>#N/A</v>
      </c>
      <c r="E80" s="37" t="e">
        <v>#N/A</v>
      </c>
      <c r="F80" s="37" t="e">
        <v>#N/A</v>
      </c>
      <c r="G80" s="37" t="e">
        <v>#N/A</v>
      </c>
    </row>
    <row r="81" spans="2:7" x14ac:dyDescent="0.2">
      <c r="B81" s="41">
        <v>45108</v>
      </c>
      <c r="C81" s="106">
        <v>76.069999999999993</v>
      </c>
      <c r="D81" s="44" t="e">
        <v>#N/A</v>
      </c>
      <c r="E81" s="37" t="e">
        <v>#N/A</v>
      </c>
      <c r="F81" s="37" t="e">
        <v>#N/A</v>
      </c>
      <c r="G81" s="37" t="e">
        <v>#N/A</v>
      </c>
    </row>
    <row r="82" spans="2:7" x14ac:dyDescent="0.2">
      <c r="B82" s="41">
        <v>45139</v>
      </c>
      <c r="C82" s="106">
        <v>81.39</v>
      </c>
      <c r="D82" s="44" t="e">
        <v>#N/A</v>
      </c>
      <c r="E82" s="37" t="e">
        <v>#N/A</v>
      </c>
      <c r="F82" s="37" t="e">
        <v>#N/A</v>
      </c>
      <c r="G82" s="37" t="e">
        <v>#N/A</v>
      </c>
    </row>
    <row r="83" spans="2:7" x14ac:dyDescent="0.2">
      <c r="B83" s="41">
        <v>45170</v>
      </c>
      <c r="C83" s="106">
        <v>89.43</v>
      </c>
      <c r="D83" s="44" t="e">
        <v>#N/A</v>
      </c>
      <c r="E83" s="37" t="e">
        <v>#N/A</v>
      </c>
      <c r="F83" s="37" t="e">
        <v>#N/A</v>
      </c>
      <c r="G83" s="37" t="e">
        <v>#N/A</v>
      </c>
    </row>
    <row r="84" spans="2:7" x14ac:dyDescent="0.2">
      <c r="B84" s="41">
        <v>45200</v>
      </c>
      <c r="C84" s="106">
        <v>85.64</v>
      </c>
      <c r="D84" s="44" t="e">
        <v>#N/A</v>
      </c>
      <c r="E84" s="37" t="e">
        <v>#N/A</v>
      </c>
      <c r="F84" s="37" t="e">
        <v>#N/A</v>
      </c>
      <c r="G84" s="37" t="e">
        <v>#N/A</v>
      </c>
    </row>
    <row r="85" spans="2:7" x14ac:dyDescent="0.2">
      <c r="B85" s="41">
        <v>45231</v>
      </c>
      <c r="C85" s="106">
        <v>77.69</v>
      </c>
      <c r="D85" s="44" t="e">
        <v>#N/A</v>
      </c>
      <c r="E85" s="37" t="e">
        <v>#N/A</v>
      </c>
      <c r="F85" s="37" t="e">
        <v>#N/A</v>
      </c>
      <c r="G85" s="37" t="e">
        <v>#N/A</v>
      </c>
    </row>
    <row r="86" spans="2:7" x14ac:dyDescent="0.2">
      <c r="B86" s="41">
        <v>45261</v>
      </c>
      <c r="C86" s="106">
        <v>71.900000000000006</v>
      </c>
      <c r="D86" s="44" t="e">
        <v>#N/A</v>
      </c>
      <c r="E86" s="37" t="e">
        <v>#N/A</v>
      </c>
      <c r="F86" s="37" t="e">
        <v>#N/A</v>
      </c>
      <c r="G86" s="37" t="e">
        <v>#N/A</v>
      </c>
    </row>
    <row r="87" spans="2:7" x14ac:dyDescent="0.2">
      <c r="B87" s="41">
        <v>45292</v>
      </c>
      <c r="C87" s="106">
        <v>74.150000000000006</v>
      </c>
      <c r="D87" s="44" t="e">
        <v>#N/A</v>
      </c>
      <c r="E87" s="37" t="e">
        <v>#N/A</v>
      </c>
      <c r="F87" s="37" t="e">
        <v>#N/A</v>
      </c>
      <c r="G87" s="37" t="e">
        <v>#N/A</v>
      </c>
    </row>
    <row r="88" spans="2:7" x14ac:dyDescent="0.2">
      <c r="B88" s="41">
        <v>45323</v>
      </c>
      <c r="C88" s="106">
        <v>77.25</v>
      </c>
      <c r="D88" s="44" t="e">
        <v>#N/A</v>
      </c>
      <c r="E88" s="37" t="e">
        <v>#N/A</v>
      </c>
      <c r="F88" s="37" t="e">
        <v>#N/A</v>
      </c>
      <c r="G88" s="37" t="e">
        <v>#N/A</v>
      </c>
    </row>
    <row r="89" spans="2:7" x14ac:dyDescent="0.2">
      <c r="B89" s="41">
        <v>45352</v>
      </c>
      <c r="C89" s="106">
        <v>81.28</v>
      </c>
      <c r="D89" s="44" t="e">
        <v>#N/A</v>
      </c>
      <c r="E89" s="37" t="e">
        <v>#N/A</v>
      </c>
      <c r="F89" s="37" t="e">
        <v>#N/A</v>
      </c>
      <c r="G89" s="37" t="e">
        <v>#N/A</v>
      </c>
    </row>
    <row r="90" spans="2:7" x14ac:dyDescent="0.2">
      <c r="B90" s="41">
        <v>45383</v>
      </c>
      <c r="C90" s="106">
        <v>85.35</v>
      </c>
      <c r="D90" s="44">
        <v>85.35</v>
      </c>
      <c r="E90" s="37" t="e">
        <v>#N/A</v>
      </c>
      <c r="F90" s="37" t="e">
        <v>#N/A</v>
      </c>
      <c r="G90" s="37" t="e">
        <v>#N/A</v>
      </c>
    </row>
    <row r="91" spans="2:7" x14ac:dyDescent="0.2">
      <c r="B91" s="41">
        <v>45413</v>
      </c>
      <c r="C91" s="106" t="e">
        <v>#N/A</v>
      </c>
      <c r="D91" s="44">
        <v>83.5</v>
      </c>
      <c r="E91" s="37" t="e">
        <v>#N/A</v>
      </c>
      <c r="F91" s="37" t="e">
        <v>#N/A</v>
      </c>
      <c r="G91" s="37" t="e">
        <v>#N/A</v>
      </c>
    </row>
    <row r="92" spans="2:7" x14ac:dyDescent="0.2">
      <c r="B92" s="41">
        <v>45444</v>
      </c>
      <c r="C92" s="106" t="e">
        <v>#N/A</v>
      </c>
      <c r="D92" s="44">
        <v>85.5</v>
      </c>
      <c r="E92" s="37">
        <v>81.271999999999991</v>
      </c>
      <c r="F92" s="37" t="e">
        <v>#N/A</v>
      </c>
      <c r="G92" s="37" t="e">
        <v>#N/A</v>
      </c>
    </row>
    <row r="93" spans="2:7" x14ac:dyDescent="0.2">
      <c r="B93" s="41">
        <v>45474</v>
      </c>
      <c r="C93" s="106" t="e">
        <v>#N/A</v>
      </c>
      <c r="D93" s="44">
        <v>85.5</v>
      </c>
      <c r="E93" s="37">
        <v>80.671999999999997</v>
      </c>
      <c r="F93" s="37">
        <v>68.208533847553184</v>
      </c>
      <c r="G93" s="37">
        <v>95.412864298555178</v>
      </c>
    </row>
    <row r="94" spans="2:7" x14ac:dyDescent="0.2">
      <c r="B94" s="41">
        <v>45505</v>
      </c>
      <c r="C94" s="106" t="e">
        <v>#N/A</v>
      </c>
      <c r="D94" s="44">
        <v>85.5</v>
      </c>
      <c r="E94" s="37">
        <v>80.025999999999982</v>
      </c>
      <c r="F94" s="37">
        <v>64.406302515051109</v>
      </c>
      <c r="G94" s="37">
        <v>99.433757659095676</v>
      </c>
    </row>
    <row r="95" spans="2:7" x14ac:dyDescent="0.2">
      <c r="B95" s="41">
        <v>45536</v>
      </c>
      <c r="C95" s="106" t="e">
        <v>#N/A</v>
      </c>
      <c r="D95" s="44">
        <v>85.5</v>
      </c>
      <c r="E95" s="37">
        <v>79.337999999999994</v>
      </c>
      <c r="F95" s="37">
        <v>61.052009739421976</v>
      </c>
      <c r="G95" s="37">
        <v>103.10091790369937</v>
      </c>
    </row>
    <row r="96" spans="2:7" x14ac:dyDescent="0.2">
      <c r="B96" s="41">
        <v>45566</v>
      </c>
      <c r="C96" s="106" t="e">
        <v>#N/A</v>
      </c>
      <c r="D96" s="44">
        <v>84.5</v>
      </c>
      <c r="E96" s="37">
        <v>78.647999999999996</v>
      </c>
      <c r="F96" s="37">
        <v>58.299428448911989</v>
      </c>
      <c r="G96" s="37">
        <v>106.09894588281229</v>
      </c>
    </row>
    <row r="97" spans="2:9" x14ac:dyDescent="0.2">
      <c r="B97" s="41">
        <v>45597</v>
      </c>
      <c r="C97" s="106" t="e">
        <v>#N/A</v>
      </c>
      <c r="D97" s="44">
        <v>84.5</v>
      </c>
      <c r="E97" s="37">
        <v>78.013999999999996</v>
      </c>
      <c r="F97" s="37">
        <v>55.772285399568105</v>
      </c>
      <c r="G97" s="37">
        <v>109.1256015850326</v>
      </c>
    </row>
    <row r="98" spans="2:9" x14ac:dyDescent="0.2">
      <c r="B98" s="41">
        <v>45627</v>
      </c>
      <c r="C98" s="106" t="e">
        <v>#N/A</v>
      </c>
      <c r="D98" s="44">
        <v>83.5</v>
      </c>
      <c r="E98" s="37">
        <v>77.400000000000006</v>
      </c>
      <c r="F98" s="37">
        <v>53.5341679575751</v>
      </c>
      <c r="G98" s="37">
        <v>111.90535369387968</v>
      </c>
    </row>
    <row r="99" spans="2:9" x14ac:dyDescent="0.2">
      <c r="B99" s="41">
        <v>45658</v>
      </c>
      <c r="C99" s="106" t="e">
        <v>#N/A</v>
      </c>
      <c r="D99" s="44">
        <v>83.5</v>
      </c>
      <c r="E99" s="37">
        <v>76.797999999999988</v>
      </c>
      <c r="F99" s="37">
        <v>51.688518210267887</v>
      </c>
      <c r="G99" s="37">
        <v>114.10527924223562</v>
      </c>
    </row>
    <row r="100" spans="2:9" x14ac:dyDescent="0.2">
      <c r="B100" s="41">
        <v>45689</v>
      </c>
      <c r="C100" s="106" t="e">
        <v>#N/A</v>
      </c>
      <c r="D100" s="44">
        <v>83.5</v>
      </c>
      <c r="E100" s="37">
        <v>76.231999999999999</v>
      </c>
      <c r="F100" s="37" t="e">
        <v>#N/A</v>
      </c>
      <c r="G100" s="37" t="e">
        <v>#N/A</v>
      </c>
    </row>
    <row r="101" spans="2:9" x14ac:dyDescent="0.2">
      <c r="B101" s="41">
        <v>45717</v>
      </c>
      <c r="C101" s="106" t="e">
        <v>#N/A</v>
      </c>
      <c r="D101" s="44">
        <v>83.5</v>
      </c>
      <c r="E101" s="37">
        <v>75.705999999999989</v>
      </c>
      <c r="F101" s="37">
        <v>48.527097084372336</v>
      </c>
      <c r="G101" s="37">
        <v>118.10717682195207</v>
      </c>
    </row>
    <row r="102" spans="2:9" x14ac:dyDescent="0.2">
      <c r="B102" s="41">
        <v>45748</v>
      </c>
      <c r="C102" s="106" t="e">
        <v>#N/A</v>
      </c>
      <c r="D102" s="44">
        <v>81.5</v>
      </c>
      <c r="E102" s="37">
        <v>75.217999999999989</v>
      </c>
      <c r="F102" s="37" t="e">
        <v>#N/A</v>
      </c>
      <c r="G102" s="37" t="e">
        <v>#N/A</v>
      </c>
    </row>
    <row r="103" spans="2:9" x14ac:dyDescent="0.2">
      <c r="B103" s="41">
        <v>45778</v>
      </c>
      <c r="C103" s="106" t="e">
        <v>#N/A</v>
      </c>
      <c r="D103" s="44">
        <v>81.5</v>
      </c>
      <c r="E103" s="37">
        <v>74.762000000000015</v>
      </c>
      <c r="F103" s="37" t="e">
        <v>#N/A</v>
      </c>
      <c r="G103" s="37" t="e">
        <v>#N/A</v>
      </c>
    </row>
    <row r="104" spans="2:9" x14ac:dyDescent="0.2">
      <c r="B104" s="41">
        <v>45809</v>
      </c>
      <c r="C104" s="106" t="e">
        <v>#N/A</v>
      </c>
      <c r="D104" s="44">
        <v>81.5</v>
      </c>
      <c r="E104" s="37">
        <v>74.347999999999999</v>
      </c>
      <c r="F104" s="37">
        <v>44.925872953393849</v>
      </c>
      <c r="G104" s="37">
        <v>123.0387912491843</v>
      </c>
    </row>
    <row r="105" spans="2:9" x14ac:dyDescent="0.2">
      <c r="B105" s="41">
        <v>45839</v>
      </c>
      <c r="C105" s="106" t="e">
        <v>#N/A</v>
      </c>
      <c r="D105" s="44">
        <v>80.5</v>
      </c>
      <c r="E105" s="37">
        <v>73.914000000000016</v>
      </c>
      <c r="F105" s="37" t="e">
        <v>#N/A</v>
      </c>
      <c r="G105" s="37" t="e">
        <v>#N/A</v>
      </c>
    </row>
    <row r="106" spans="2:9" x14ac:dyDescent="0.2">
      <c r="B106" s="41">
        <v>45870</v>
      </c>
      <c r="C106" s="106" t="e">
        <v>#N/A</v>
      </c>
      <c r="D106" s="44">
        <v>80.5</v>
      </c>
      <c r="E106" s="37">
        <v>73.498000000000005</v>
      </c>
      <c r="F106" s="37" t="e">
        <v>#N/A</v>
      </c>
      <c r="G106" s="37" t="e">
        <v>#N/A</v>
      </c>
    </row>
    <row r="107" spans="2:9" x14ac:dyDescent="0.2">
      <c r="B107" s="41">
        <v>45901</v>
      </c>
      <c r="C107" s="106" t="e">
        <v>#N/A</v>
      </c>
      <c r="D107" s="44">
        <v>80.5</v>
      </c>
      <c r="E107" s="37">
        <v>73.118000000000009</v>
      </c>
      <c r="F107" s="37" t="e">
        <v>#N/A</v>
      </c>
      <c r="G107" s="37" t="e">
        <v>#N/A</v>
      </c>
    </row>
    <row r="108" spans="2:9" x14ac:dyDescent="0.2">
      <c r="B108" s="41">
        <v>45931</v>
      </c>
      <c r="C108" s="106" t="e">
        <v>#N/A</v>
      </c>
      <c r="D108" s="44">
        <v>78.5</v>
      </c>
      <c r="E108" s="37">
        <v>72.768000000000001</v>
      </c>
      <c r="F108" s="37" t="e">
        <v>#N/A</v>
      </c>
      <c r="G108" s="37" t="e">
        <v>#N/A</v>
      </c>
    </row>
    <row r="109" spans="2:9" x14ac:dyDescent="0.2">
      <c r="B109" s="41">
        <v>45962</v>
      </c>
      <c r="C109" s="106" t="e">
        <v>#N/A</v>
      </c>
      <c r="D109" s="44">
        <v>78.5</v>
      </c>
      <c r="E109" s="37">
        <v>72.452000000000012</v>
      </c>
      <c r="F109" s="37" t="e">
        <v>#N/A</v>
      </c>
      <c r="G109" s="37" t="e">
        <v>#N/A</v>
      </c>
    </row>
    <row r="110" spans="2:9" x14ac:dyDescent="0.2">
      <c r="B110" s="42">
        <v>45992</v>
      </c>
      <c r="C110" s="308" t="e">
        <v>#N/A</v>
      </c>
      <c r="D110" s="309">
        <v>77.5</v>
      </c>
      <c r="E110" s="37">
        <v>72.158000000000001</v>
      </c>
      <c r="F110" s="37">
        <v>39.814729155299446</v>
      </c>
      <c r="G110" s="37">
        <v>130.77514463782214</v>
      </c>
    </row>
    <row r="111" spans="2:9" x14ac:dyDescent="0.2">
      <c r="B111" s="41"/>
      <c r="C111" s="37"/>
      <c r="D111" s="37"/>
      <c r="E111" s="37"/>
      <c r="F111" s="47"/>
      <c r="G111" s="38"/>
      <c r="H111" s="37"/>
      <c r="I111" s="37"/>
    </row>
    <row r="112" spans="2:9" x14ac:dyDescent="0.2">
      <c r="B112" s="41"/>
      <c r="C112" s="37"/>
      <c r="D112" s="37"/>
      <c r="E112" s="37"/>
      <c r="F112" s="47"/>
      <c r="G112" s="38"/>
      <c r="H112" s="37"/>
      <c r="I112" s="37"/>
    </row>
    <row r="113" spans="2:13" x14ac:dyDescent="0.2">
      <c r="B113" s="41"/>
      <c r="C113" s="37"/>
      <c r="D113" s="37"/>
      <c r="E113" s="37"/>
      <c r="F113" s="47"/>
      <c r="G113" s="38"/>
      <c r="H113" s="37"/>
      <c r="I113" s="37"/>
    </row>
    <row r="114" spans="2:13" x14ac:dyDescent="0.2">
      <c r="B114" s="41"/>
      <c r="C114" s="37"/>
      <c r="D114" s="37"/>
      <c r="E114" s="37"/>
      <c r="F114" s="47"/>
      <c r="G114" s="38"/>
      <c r="H114" s="37"/>
      <c r="I114" s="37"/>
    </row>
    <row r="115" spans="2:13" x14ac:dyDescent="0.2">
      <c r="B115" s="41"/>
      <c r="C115" s="37"/>
      <c r="D115" s="37"/>
      <c r="E115" s="37"/>
      <c r="F115" s="47"/>
      <c r="G115" s="38"/>
      <c r="H115" s="37"/>
      <c r="I115" s="37"/>
    </row>
    <row r="116" spans="2:13" x14ac:dyDescent="0.2">
      <c r="B116" s="41"/>
      <c r="C116" s="37"/>
      <c r="D116" s="37"/>
      <c r="E116" s="37"/>
      <c r="F116" s="47"/>
      <c r="G116" s="38"/>
      <c r="H116" s="37"/>
      <c r="I116" s="37"/>
    </row>
    <row r="117" spans="2:13" x14ac:dyDescent="0.2">
      <c r="B117" s="41"/>
      <c r="C117" s="37"/>
      <c r="D117" s="37"/>
      <c r="E117" s="37"/>
      <c r="F117" s="47"/>
      <c r="G117" s="38"/>
      <c r="H117" s="37"/>
      <c r="I117" s="37"/>
    </row>
    <row r="118" spans="2:13" x14ac:dyDescent="0.2">
      <c r="B118" s="41"/>
      <c r="C118" s="37"/>
      <c r="D118" s="37"/>
      <c r="E118" s="37"/>
      <c r="F118" s="47"/>
      <c r="G118" s="38"/>
      <c r="H118" s="37"/>
      <c r="I118" s="37"/>
    </row>
    <row r="119" spans="2:13" x14ac:dyDescent="0.2">
      <c r="B119" s="41"/>
      <c r="C119" s="37"/>
      <c r="D119" s="37"/>
      <c r="E119" s="37"/>
      <c r="F119" s="47"/>
      <c r="G119" s="38"/>
      <c r="H119" s="37"/>
      <c r="I119" s="37"/>
    </row>
    <row r="120" spans="2:13" x14ac:dyDescent="0.2">
      <c r="B120" s="41"/>
      <c r="C120" s="37"/>
      <c r="D120" s="37"/>
      <c r="E120" s="37"/>
      <c r="F120" s="47"/>
      <c r="G120" s="38"/>
      <c r="H120" s="37"/>
      <c r="I120" s="37"/>
    </row>
    <row r="121" spans="2:13" x14ac:dyDescent="0.2">
      <c r="B121" s="41"/>
      <c r="C121" s="37"/>
      <c r="D121" s="37"/>
      <c r="E121" s="37"/>
      <c r="F121" s="47"/>
      <c r="G121" s="38"/>
      <c r="H121" s="37"/>
      <c r="I121" s="37"/>
    </row>
    <row r="122" spans="2:13" x14ac:dyDescent="0.2">
      <c r="B122" s="41"/>
      <c r="C122" s="37"/>
      <c r="D122" s="37"/>
      <c r="E122" s="37"/>
      <c r="F122" s="47"/>
      <c r="G122" s="38"/>
      <c r="H122" s="37"/>
      <c r="I122" s="37"/>
    </row>
    <row r="123" spans="2:13" x14ac:dyDescent="0.2">
      <c r="B123" s="23" t="s">
        <v>645</v>
      </c>
    </row>
    <row r="124" spans="2:13" x14ac:dyDescent="0.2">
      <c r="B124" s="465" t="s">
        <v>643</v>
      </c>
      <c r="C124" s="466"/>
      <c r="D124" s="466"/>
      <c r="E124" s="466"/>
      <c r="F124" s="466"/>
      <c r="G124" s="466"/>
      <c r="H124" s="466"/>
      <c r="I124" s="466"/>
    </row>
    <row r="125" spans="2:13" x14ac:dyDescent="0.2">
      <c r="B125" s="466"/>
      <c r="C125" s="466"/>
      <c r="D125" s="466"/>
      <c r="E125" s="466"/>
      <c r="F125" s="466"/>
      <c r="G125" s="466"/>
      <c r="H125" s="466"/>
      <c r="I125" s="466"/>
    </row>
    <row r="126" spans="2:13" ht="12.75" customHeight="1" x14ac:dyDescent="0.2">
      <c r="B126" s="467"/>
      <c r="C126" s="467"/>
      <c r="D126" s="467"/>
      <c r="E126" s="467"/>
      <c r="F126" s="467"/>
      <c r="G126" s="467"/>
      <c r="H126" s="467"/>
      <c r="I126" s="467"/>
      <c r="J126" s="280"/>
      <c r="K126" s="280"/>
      <c r="L126" s="280"/>
      <c r="M126" s="280"/>
    </row>
    <row r="127" spans="2:13" x14ac:dyDescent="0.2">
      <c r="J127" s="280"/>
      <c r="K127" s="280"/>
      <c r="L127" s="280"/>
      <c r="M127" s="280"/>
    </row>
    <row r="132" spans="2:2" ht="15.75" x14ac:dyDescent="0.25">
      <c r="B132" s="40" t="s">
        <v>60</v>
      </c>
    </row>
    <row r="143" spans="2:2" x14ac:dyDescent="0.2">
      <c r="B143" s="43"/>
    </row>
    <row r="144" spans="2:2" x14ac:dyDescent="0.2">
      <c r="B144" t="e">
        <f>(100*#REF!)&amp;"% NYMEX futures upper confidence interval"</f>
        <v>#REF!</v>
      </c>
    </row>
    <row r="145" spans="2:2" x14ac:dyDescent="0.2">
      <c r="B145" t="e">
        <f>(100*#REF!)&amp;"% NYMEX futures lower confidence interval"</f>
        <v>#REF!</v>
      </c>
    </row>
  </sheetData>
  <mergeCells count="2">
    <mergeCell ref="F25:G25"/>
    <mergeCell ref="B124:I126"/>
  </mergeCells>
  <phoneticPr fontId="27" type="noConversion"/>
  <conditionalFormatting sqref="C111:I122 C27:G110">
    <cfRule type="expression" dxfId="27" priority="1" stopIfTrue="1">
      <formula>ISNA(C27)</formula>
    </cfRule>
  </conditionalFormatting>
  <hyperlinks>
    <hyperlink ref="A3" location="Contents!A1" display="Return to Contents" xr:uid="{00000000-0004-0000-0200-000000000000}"/>
  </hyperlinks>
  <pageMargins left="0.75" right="0.75" top="1" bottom="1" header="0.5" footer="0.5"/>
  <pageSetup scale="25" orientation="landscape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6">
    <pageSetUpPr fitToPage="1"/>
  </sheetPr>
  <dimension ref="A1:Q118"/>
  <sheetViews>
    <sheetView workbookViewId="0"/>
  </sheetViews>
  <sheetFormatPr defaultRowHeight="12.75" x14ac:dyDescent="0.2"/>
  <cols>
    <col min="16" max="16" width="43.42578125" customWidth="1"/>
    <col min="17" max="17" width="9.5703125" customWidth="1"/>
  </cols>
  <sheetData>
    <row r="1" spans="1:17" x14ac:dyDescent="0.2">
      <c r="M1" s="97"/>
    </row>
    <row r="2" spans="1:17" ht="15.75" x14ac:dyDescent="0.25">
      <c r="A2" s="31" t="s">
        <v>644</v>
      </c>
    </row>
    <row r="3" spans="1:17" x14ac:dyDescent="0.2">
      <c r="A3" s="16" t="s">
        <v>16</v>
      </c>
    </row>
    <row r="4" spans="1:17" x14ac:dyDescent="0.2">
      <c r="A4" s="288"/>
      <c r="B4" s="288"/>
      <c r="C4" s="288"/>
      <c r="D4" s="288"/>
      <c r="E4" s="288"/>
      <c r="F4" s="288"/>
      <c r="G4" s="288"/>
      <c r="H4" s="288"/>
      <c r="I4" s="288"/>
      <c r="J4" s="288"/>
      <c r="K4" s="288"/>
    </row>
    <row r="5" spans="1:17" x14ac:dyDescent="0.2">
      <c r="A5" s="288"/>
      <c r="B5" s="288"/>
      <c r="C5" s="288"/>
      <c r="D5" s="288"/>
      <c r="E5" s="288"/>
      <c r="F5" s="288"/>
      <c r="G5" s="288"/>
      <c r="H5" s="288"/>
      <c r="I5" s="288"/>
      <c r="J5" s="288"/>
      <c r="K5" s="288"/>
      <c r="P5" s="142" t="s">
        <v>343</v>
      </c>
      <c r="Q5" s="143"/>
    </row>
    <row r="6" spans="1:17" x14ac:dyDescent="0.2">
      <c r="A6" s="288"/>
      <c r="B6" s="288"/>
      <c r="C6" s="288"/>
      <c r="D6" s="288"/>
      <c r="E6" s="288"/>
      <c r="F6" s="288"/>
      <c r="G6" s="288"/>
      <c r="H6" s="288"/>
      <c r="I6" s="288"/>
      <c r="J6" s="288"/>
      <c r="K6" s="288"/>
      <c r="P6" s="193" t="s">
        <v>530</v>
      </c>
      <c r="Q6" s="180" t="s">
        <v>529</v>
      </c>
    </row>
    <row r="7" spans="1:17" x14ac:dyDescent="0.2">
      <c r="A7" s="288"/>
      <c r="B7" s="288"/>
      <c r="C7" s="288"/>
      <c r="D7" s="288"/>
      <c r="E7" s="288"/>
      <c r="F7" s="288"/>
      <c r="G7" s="288"/>
      <c r="H7" s="288"/>
      <c r="I7" s="288"/>
      <c r="J7" s="288"/>
      <c r="K7" s="288"/>
      <c r="P7" s="158"/>
    </row>
    <row r="8" spans="1:17" x14ac:dyDescent="0.2">
      <c r="A8" s="288"/>
      <c r="B8" s="288"/>
      <c r="C8" s="288"/>
      <c r="D8" s="288"/>
      <c r="E8" s="288"/>
      <c r="F8" s="288"/>
      <c r="G8" s="288"/>
      <c r="H8" s="288"/>
      <c r="I8" s="288"/>
      <c r="J8" s="288"/>
      <c r="K8" s="288"/>
    </row>
    <row r="9" spans="1:17" x14ac:dyDescent="0.2">
      <c r="A9" s="288"/>
      <c r="B9" s="288"/>
      <c r="C9" s="288"/>
      <c r="D9" s="288"/>
      <c r="E9" s="288"/>
      <c r="F9" s="288"/>
      <c r="G9" s="288"/>
      <c r="H9" s="288"/>
      <c r="I9" s="288"/>
      <c r="J9" s="288"/>
      <c r="K9" s="288"/>
    </row>
    <row r="10" spans="1:17" x14ac:dyDescent="0.2">
      <c r="A10" s="288"/>
      <c r="B10" s="288"/>
      <c r="C10" s="288"/>
      <c r="D10" s="288"/>
      <c r="E10" s="288"/>
      <c r="F10" s="288"/>
      <c r="G10" s="288"/>
      <c r="H10" s="288"/>
      <c r="I10" s="288"/>
      <c r="J10" s="288"/>
      <c r="K10" s="288"/>
    </row>
    <row r="11" spans="1:17" x14ac:dyDescent="0.2">
      <c r="A11" s="288"/>
      <c r="B11" s="288"/>
      <c r="C11" s="288"/>
      <c r="D11" s="288"/>
      <c r="E11" s="288"/>
      <c r="F11" s="288"/>
      <c r="G11" s="288"/>
      <c r="H11" s="288"/>
      <c r="I11" s="288"/>
      <c r="J11" s="288"/>
      <c r="K11" s="288"/>
    </row>
    <row r="12" spans="1:17" x14ac:dyDescent="0.2">
      <c r="A12" s="288"/>
      <c r="B12" s="288"/>
      <c r="C12" s="288"/>
      <c r="D12" s="288"/>
      <c r="E12" s="288"/>
      <c r="F12" s="288"/>
      <c r="G12" s="288"/>
      <c r="H12" s="288"/>
      <c r="I12" s="288"/>
      <c r="J12" s="288"/>
      <c r="K12" s="288"/>
    </row>
    <row r="13" spans="1:17" x14ac:dyDescent="0.2">
      <c r="A13" s="288"/>
      <c r="B13" s="288"/>
      <c r="C13" s="288"/>
      <c r="D13" s="288"/>
      <c r="E13" s="288"/>
      <c r="F13" s="288"/>
      <c r="G13" s="288"/>
      <c r="H13" s="288"/>
      <c r="I13" s="288"/>
      <c r="J13" s="288"/>
      <c r="K13" s="288"/>
    </row>
    <row r="14" spans="1:17" x14ac:dyDescent="0.2">
      <c r="A14" s="288"/>
      <c r="B14" s="288"/>
      <c r="C14" s="288"/>
      <c r="D14" s="288"/>
      <c r="E14" s="288"/>
      <c r="F14" s="288"/>
      <c r="G14" s="288"/>
      <c r="H14" s="288"/>
      <c r="I14" s="288"/>
      <c r="J14" s="288"/>
      <c r="K14" s="288"/>
    </row>
    <row r="15" spans="1:17" x14ac:dyDescent="0.2">
      <c r="A15" s="288"/>
      <c r="B15" s="288"/>
      <c r="C15" s="288"/>
      <c r="D15" s="288"/>
      <c r="E15" s="288"/>
      <c r="F15" s="288"/>
      <c r="G15" s="288"/>
      <c r="H15" s="288"/>
      <c r="I15" s="288"/>
      <c r="J15" s="288"/>
      <c r="K15" s="288"/>
    </row>
    <row r="16" spans="1:17" x14ac:dyDescent="0.2">
      <c r="A16" s="288"/>
      <c r="B16" s="288"/>
      <c r="C16" s="288"/>
      <c r="D16" s="288"/>
      <c r="E16" s="288"/>
      <c r="F16" s="288"/>
      <c r="G16" s="288"/>
      <c r="H16" s="288"/>
      <c r="I16" s="288"/>
      <c r="J16" s="288"/>
      <c r="K16" s="288"/>
    </row>
    <row r="17" spans="1:11" x14ac:dyDescent="0.2">
      <c r="A17" s="288"/>
      <c r="B17" s="288"/>
      <c r="C17" s="288"/>
      <c r="D17" s="288"/>
      <c r="E17" s="288"/>
      <c r="F17" s="288"/>
      <c r="G17" s="288"/>
      <c r="H17" s="288"/>
      <c r="I17" s="288"/>
      <c r="J17" s="288"/>
      <c r="K17" s="288"/>
    </row>
    <row r="18" spans="1:11" x14ac:dyDescent="0.2">
      <c r="A18" s="288"/>
      <c r="B18" s="288"/>
      <c r="C18" s="288"/>
      <c r="D18" s="288"/>
      <c r="E18" s="288"/>
      <c r="F18" s="288"/>
      <c r="G18" s="288"/>
      <c r="H18" s="288"/>
      <c r="I18" s="288"/>
      <c r="J18" s="288"/>
      <c r="K18" s="288"/>
    </row>
    <row r="19" spans="1:11" x14ac:dyDescent="0.2">
      <c r="A19" s="288"/>
      <c r="B19" s="288"/>
      <c r="C19" s="288"/>
      <c r="D19" s="288"/>
      <c r="E19" s="288"/>
      <c r="F19" s="288"/>
      <c r="G19" s="288"/>
      <c r="H19" s="288"/>
      <c r="I19" s="288"/>
      <c r="J19" s="288"/>
      <c r="K19" s="288"/>
    </row>
    <row r="20" spans="1:11" x14ac:dyDescent="0.2">
      <c r="A20" s="288"/>
      <c r="B20" s="288"/>
      <c r="C20" s="288"/>
      <c r="D20" s="288"/>
      <c r="E20" s="288"/>
      <c r="F20" s="288"/>
      <c r="G20" s="288"/>
      <c r="H20" s="288"/>
      <c r="I20" s="288"/>
      <c r="J20" s="288"/>
      <c r="K20" s="288"/>
    </row>
    <row r="21" spans="1:11" x14ac:dyDescent="0.2">
      <c r="A21" s="288"/>
      <c r="B21" s="288"/>
      <c r="C21" s="288"/>
      <c r="D21" s="288"/>
      <c r="E21" s="288"/>
      <c r="F21" s="288"/>
      <c r="G21" s="288"/>
      <c r="H21" s="288"/>
      <c r="I21" s="288"/>
      <c r="J21" s="288"/>
      <c r="K21" s="288"/>
    </row>
    <row r="22" spans="1:11" x14ac:dyDescent="0.2">
      <c r="A22" s="288"/>
      <c r="B22" s="288"/>
      <c r="C22" s="288"/>
      <c r="D22" s="288"/>
      <c r="E22" s="288"/>
      <c r="F22" s="288"/>
      <c r="G22" s="288"/>
      <c r="H22" s="288"/>
      <c r="I22" s="288"/>
      <c r="J22" s="288"/>
      <c r="K22" s="288"/>
    </row>
    <row r="23" spans="1:11" x14ac:dyDescent="0.2">
      <c r="A23" s="288"/>
      <c r="B23" s="288"/>
      <c r="C23" s="288"/>
      <c r="D23" s="288"/>
      <c r="E23" s="288"/>
      <c r="F23" s="288"/>
      <c r="G23" s="288"/>
      <c r="H23" s="288"/>
      <c r="I23" s="288"/>
      <c r="J23" s="288"/>
      <c r="K23" s="288"/>
    </row>
    <row r="24" spans="1:11" x14ac:dyDescent="0.2">
      <c r="A24" s="288"/>
      <c r="B24" s="288"/>
      <c r="C24" s="288"/>
      <c r="D24" s="288"/>
      <c r="E24" s="288"/>
      <c r="F24" s="288"/>
      <c r="G24" s="288"/>
      <c r="H24" s="288"/>
      <c r="I24" s="288"/>
      <c r="J24" s="288"/>
      <c r="K24" s="288"/>
    </row>
    <row r="25" spans="1:11" ht="12.75" customHeight="1" x14ac:dyDescent="0.2">
      <c r="A25" s="288"/>
      <c r="B25" s="288"/>
      <c r="C25" s="288"/>
      <c r="D25" s="288"/>
      <c r="E25" s="288"/>
      <c r="F25" s="288"/>
      <c r="G25" s="288"/>
      <c r="H25" s="288"/>
      <c r="I25" s="288"/>
      <c r="J25" s="288"/>
      <c r="K25" s="288"/>
    </row>
    <row r="26" spans="1:11" x14ac:dyDescent="0.2">
      <c r="B26" s="23"/>
      <c r="C26" s="479" t="s">
        <v>40</v>
      </c>
      <c r="D26" s="479"/>
      <c r="E26" s="479"/>
    </row>
    <row r="27" spans="1:11" x14ac:dyDescent="0.2">
      <c r="A27" s="2"/>
      <c r="B27" s="26" t="s">
        <v>38</v>
      </c>
      <c r="C27" s="156" t="s">
        <v>676</v>
      </c>
      <c r="D27" s="156"/>
      <c r="E27" s="156"/>
    </row>
    <row r="28" spans="1:11" x14ac:dyDescent="0.2">
      <c r="A28" s="4"/>
      <c r="B28" s="24" t="s">
        <v>39</v>
      </c>
      <c r="C28" s="24" t="s">
        <v>8</v>
      </c>
      <c r="D28" s="24" t="s">
        <v>9</v>
      </c>
      <c r="E28" s="24" t="s">
        <v>13</v>
      </c>
    </row>
    <row r="29" spans="1:11" x14ac:dyDescent="0.2">
      <c r="A29" s="1">
        <v>43466</v>
      </c>
      <c r="B29" s="10">
        <v>51.201999999999998</v>
      </c>
      <c r="C29" s="30">
        <f>+MIN($B$29,$B$41,$B$53,$B$65,$B$77)</f>
        <v>48.018999999999998</v>
      </c>
      <c r="D29" s="30">
        <f>+MAX($B$29,$B$41,$B$53,$B$65,$B$77)</f>
        <v>74.251000000000005</v>
      </c>
      <c r="E29" s="13">
        <f t="shared" ref="E29:E92" si="0">D29-C29</f>
        <v>26.232000000000006</v>
      </c>
      <c r="G29" s="30"/>
      <c r="H29" s="13"/>
    </row>
    <row r="30" spans="1:11" x14ac:dyDescent="0.2">
      <c r="A30" s="1">
        <v>43497</v>
      </c>
      <c r="B30" s="10">
        <v>45.695</v>
      </c>
      <c r="C30" s="30">
        <f>+MIN($B$30,$B$42,$B$54,$B$66,$B$78)</f>
        <v>37.734000000000002</v>
      </c>
      <c r="D30" s="30">
        <f>+MAX($B$30,$B$42,$B$54,$B$66,$B$78)</f>
        <v>64.100999999999999</v>
      </c>
      <c r="E30" s="13">
        <f t="shared" si="0"/>
        <v>26.366999999999997</v>
      </c>
      <c r="G30" s="30"/>
      <c r="H30" s="13"/>
    </row>
    <row r="31" spans="1:11" x14ac:dyDescent="0.2">
      <c r="A31" s="1">
        <v>43525</v>
      </c>
      <c r="B31" s="10">
        <v>48.929000000000002</v>
      </c>
      <c r="C31" s="30">
        <f>+MIN($B$31,$B$43,$B$55,$B$67,$B$79)</f>
        <v>36.265999999999998</v>
      </c>
      <c r="D31" s="30">
        <f>+MAX($B$31,$B$43,$B$55,$B$67,$B$79)</f>
        <v>60.81</v>
      </c>
      <c r="E31" s="13">
        <f t="shared" si="0"/>
        <v>24.544000000000004</v>
      </c>
      <c r="G31" s="30"/>
      <c r="H31" s="13"/>
    </row>
    <row r="32" spans="1:11" x14ac:dyDescent="0.2">
      <c r="A32" s="1">
        <v>43556</v>
      </c>
      <c r="B32" s="10">
        <v>53.39</v>
      </c>
      <c r="C32" s="30">
        <f>+MIN($B$32,$B$44,$B$56,$B$68,$B$80)</f>
        <v>40.213999999999999</v>
      </c>
      <c r="D32" s="30">
        <f>+MAX($B$32,$B$44,$B$56,$B$68,$B$80)</f>
        <v>62.905000000000001</v>
      </c>
      <c r="E32" s="13">
        <f t="shared" si="0"/>
        <v>22.691000000000003</v>
      </c>
      <c r="G32" s="30"/>
      <c r="H32" s="13"/>
    </row>
    <row r="33" spans="1:8" x14ac:dyDescent="0.2">
      <c r="A33" s="1">
        <v>43586</v>
      </c>
      <c r="B33" s="10">
        <v>63.350999999999999</v>
      </c>
      <c r="C33" s="30">
        <f>+MIN($B$33,$B$45,$B$57,$B$69,$B$81)</f>
        <v>49.670999999999999</v>
      </c>
      <c r="D33" s="30">
        <f>+MAX($B$33,$B$45,$B$57,$B$69,$B$81)</f>
        <v>71.058999999999997</v>
      </c>
      <c r="E33" s="13">
        <f t="shared" si="0"/>
        <v>21.387999999999998</v>
      </c>
      <c r="G33" s="30"/>
      <c r="H33" s="13"/>
    </row>
    <row r="34" spans="1:8" x14ac:dyDescent="0.2">
      <c r="A34" s="1">
        <v>43617</v>
      </c>
      <c r="B34" s="10">
        <v>71.697999999999993</v>
      </c>
      <c r="C34" s="30">
        <f>+MIN($B$34,$B$46,$B$58,$B$70,$B$82)</f>
        <v>54.127000000000002</v>
      </c>
      <c r="D34" s="30">
        <f>+MAX($B$34,$B$46,$B$58,$B$70,$B$82)</f>
        <v>79.17</v>
      </c>
      <c r="E34" s="13">
        <f t="shared" si="0"/>
        <v>25.042999999999999</v>
      </c>
      <c r="G34" s="30"/>
      <c r="H34" s="13"/>
    </row>
    <row r="35" spans="1:8" x14ac:dyDescent="0.2">
      <c r="A35" s="1">
        <v>43647</v>
      </c>
      <c r="B35" s="10">
        <v>77.807000000000002</v>
      </c>
      <c r="C35" s="30">
        <f>+MIN($B$35,$B$47,$B$59,$B$71,$B$83)</f>
        <v>64.161000000000001</v>
      </c>
      <c r="D35" s="30">
        <f>+MAX($B$35,$B$47,$B$59,$B$71,$B$83)</f>
        <v>87.326999999999998</v>
      </c>
      <c r="E35" s="13">
        <f t="shared" si="0"/>
        <v>23.165999999999997</v>
      </c>
      <c r="G35" s="30"/>
      <c r="H35" s="13"/>
    </row>
    <row r="36" spans="1:8" x14ac:dyDescent="0.2">
      <c r="A36" s="1">
        <v>43678</v>
      </c>
      <c r="B36" s="10">
        <v>91.090999999999994</v>
      </c>
      <c r="C36" s="30">
        <f>+MIN($B$36,$B$48,$B$60,$B$72,$B$84)</f>
        <v>69.605999999999995</v>
      </c>
      <c r="D36" s="30">
        <f>+MAX($B$36,$B$48,$B$60,$B$72,$B$84)</f>
        <v>96.275000000000006</v>
      </c>
      <c r="E36" s="13">
        <f t="shared" si="0"/>
        <v>26.669000000000011</v>
      </c>
      <c r="G36" s="30"/>
      <c r="H36" s="13"/>
    </row>
    <row r="37" spans="1:8" x14ac:dyDescent="0.2">
      <c r="A37" s="1">
        <v>43709</v>
      </c>
      <c r="B37" s="10">
        <v>95.593999999999994</v>
      </c>
      <c r="C37" s="30">
        <f>+MIN($B$37,$B$49,$B$61,$B$73,$B$85)</f>
        <v>72.167000000000002</v>
      </c>
      <c r="D37" s="30">
        <f>+MAX($B$37,$B$49,$B$61,$B$73,$B$85)</f>
        <v>102.18</v>
      </c>
      <c r="E37" s="13">
        <f t="shared" si="0"/>
        <v>30.013000000000005</v>
      </c>
      <c r="G37" s="30"/>
      <c r="H37" s="13"/>
    </row>
    <row r="38" spans="1:8" x14ac:dyDescent="0.2">
      <c r="A38" s="1">
        <v>43739</v>
      </c>
      <c r="B38" s="10">
        <v>94.674999999999997</v>
      </c>
      <c r="C38" s="30">
        <f>+MIN($B$38,$B$50,$B$62,$B$74,$B$86)</f>
        <v>76.198999999999998</v>
      </c>
      <c r="D38" s="30">
        <f>+MAX($B$38,$B$50,$B$62,$B$74,$B$86)</f>
        <v>98.028000000000006</v>
      </c>
      <c r="E38" s="13">
        <f t="shared" si="0"/>
        <v>21.829000000000008</v>
      </c>
      <c r="G38" s="30"/>
      <c r="H38" s="13"/>
    </row>
    <row r="39" spans="1:8" x14ac:dyDescent="0.2">
      <c r="A39" s="1">
        <v>43770</v>
      </c>
      <c r="B39" s="10">
        <v>88.093999999999994</v>
      </c>
      <c r="C39" s="30">
        <f>+MIN($B$39,$B$51,$B$63,$B$75,$B$87)</f>
        <v>72.114999999999995</v>
      </c>
      <c r="D39" s="30">
        <f>+MAX($B$39,$B$51,$B$63,$B$75,$B$87)</f>
        <v>90.236000000000004</v>
      </c>
      <c r="E39" s="13">
        <f t="shared" si="0"/>
        <v>18.121000000000009</v>
      </c>
      <c r="G39" s="30"/>
      <c r="H39" s="13"/>
    </row>
    <row r="40" spans="1:8" x14ac:dyDescent="0.2">
      <c r="A40" s="1">
        <v>43800</v>
      </c>
      <c r="B40" s="10">
        <v>79.656000000000006</v>
      </c>
      <c r="C40" s="30">
        <f>+MIN($B$40,$B$52,$B$64,$B$76,$B$88)</f>
        <v>63.838999999999999</v>
      </c>
      <c r="D40" s="30">
        <f>+MAX($B$40,$B$52,$B$64,$B$76,$B$88)</f>
        <v>79.754000000000005</v>
      </c>
      <c r="E40" s="13">
        <f t="shared" si="0"/>
        <v>15.915000000000006</v>
      </c>
      <c r="G40" s="30"/>
      <c r="H40" s="13"/>
    </row>
    <row r="41" spans="1:8" x14ac:dyDescent="0.2">
      <c r="A41" s="1">
        <v>43831</v>
      </c>
      <c r="B41" s="10">
        <v>74.251000000000005</v>
      </c>
      <c r="C41" s="30">
        <f>+MIN($B$29,$B$41,$B$53,$B$65,$B$77)</f>
        <v>48.018999999999998</v>
      </c>
      <c r="D41" s="30">
        <f>+MAX($B$29,$B$41,$B$53,$B$65,$B$77)</f>
        <v>74.251000000000005</v>
      </c>
      <c r="E41" s="13">
        <f t="shared" si="0"/>
        <v>26.232000000000006</v>
      </c>
      <c r="G41" s="30"/>
      <c r="H41" s="13"/>
    </row>
    <row r="42" spans="1:8" x14ac:dyDescent="0.2">
      <c r="A42" s="1">
        <v>43862</v>
      </c>
      <c r="B42" s="10">
        <v>64.100999999999999</v>
      </c>
      <c r="C42" s="30">
        <f>+MIN($B$30,$B$42,$B$54,$B$66,$B$78)</f>
        <v>37.734000000000002</v>
      </c>
      <c r="D42" s="30">
        <f>+MAX($B$30,$B$42,$B$54,$B$66,$B$78)</f>
        <v>64.100999999999999</v>
      </c>
      <c r="E42" s="13">
        <f t="shared" si="0"/>
        <v>26.366999999999997</v>
      </c>
      <c r="G42" s="30"/>
      <c r="H42" s="13"/>
    </row>
    <row r="43" spans="1:8" x14ac:dyDescent="0.2">
      <c r="A43" s="1">
        <v>43891</v>
      </c>
      <c r="B43" s="10">
        <v>60.81</v>
      </c>
      <c r="C43" s="30">
        <f>+MIN($B$31,$B$43,$B$55,$B$67,$B$79)</f>
        <v>36.265999999999998</v>
      </c>
      <c r="D43" s="30">
        <f>+MAX($B$31,$B$43,$B$55,$B$67,$B$79)</f>
        <v>60.81</v>
      </c>
      <c r="E43" s="13">
        <f t="shared" si="0"/>
        <v>24.544000000000004</v>
      </c>
      <c r="G43" s="30"/>
      <c r="H43" s="13"/>
    </row>
    <row r="44" spans="1:8" x14ac:dyDescent="0.2">
      <c r="A44" s="1">
        <v>43922</v>
      </c>
      <c r="B44" s="10">
        <v>62.905000000000001</v>
      </c>
      <c r="C44" s="30">
        <f>+MIN($B$32,$B$44,$B$56,$B$68,$B$80)</f>
        <v>40.213999999999999</v>
      </c>
      <c r="D44" s="30">
        <f>+MAX($B$32,$B$44,$B$56,$B$68,$B$80)</f>
        <v>62.905000000000001</v>
      </c>
      <c r="E44" s="13">
        <f t="shared" si="0"/>
        <v>22.691000000000003</v>
      </c>
      <c r="G44" s="30"/>
      <c r="H44" s="13"/>
    </row>
    <row r="45" spans="1:8" x14ac:dyDescent="0.2">
      <c r="A45" s="1">
        <v>43952</v>
      </c>
      <c r="B45" s="10">
        <v>68.11</v>
      </c>
      <c r="C45" s="30">
        <f>+MIN($B$33,$B$45,$B$57,$B$69,$B$81)</f>
        <v>49.670999999999999</v>
      </c>
      <c r="D45" s="30">
        <f>+MAX($B$33,$B$45,$B$57,$B$69,$B$81)</f>
        <v>71.058999999999997</v>
      </c>
      <c r="E45" s="13">
        <f t="shared" si="0"/>
        <v>21.387999999999998</v>
      </c>
      <c r="G45" s="30"/>
      <c r="H45" s="13"/>
    </row>
    <row r="46" spans="1:8" x14ac:dyDescent="0.2">
      <c r="A46" s="1">
        <v>43983</v>
      </c>
      <c r="B46" s="10">
        <v>75.802999999999997</v>
      </c>
      <c r="C46" s="30">
        <f>+MIN($B$34,$B$46,$B$58,$B$70,$B$82)</f>
        <v>54.127000000000002</v>
      </c>
      <c r="D46" s="30">
        <f>+MAX($B$34,$B$46,$B$58,$B$70,$B$82)</f>
        <v>79.17</v>
      </c>
      <c r="E46" s="13">
        <f t="shared" si="0"/>
        <v>25.042999999999999</v>
      </c>
      <c r="G46" s="30"/>
      <c r="H46" s="13"/>
    </row>
    <row r="47" spans="1:8" x14ac:dyDescent="0.2">
      <c r="A47" s="1">
        <v>44013</v>
      </c>
      <c r="B47" s="10">
        <v>85.442999999999998</v>
      </c>
      <c r="C47" s="30">
        <f>+MIN($B$35,$B$47,$B$59,$B$71,$B$83)</f>
        <v>64.161000000000001</v>
      </c>
      <c r="D47" s="30">
        <f>+MAX($B$35,$B$47,$B$59,$B$71,$B$83)</f>
        <v>87.326999999999998</v>
      </c>
      <c r="E47" s="13">
        <f t="shared" si="0"/>
        <v>23.165999999999997</v>
      </c>
      <c r="G47" s="30"/>
      <c r="H47" s="13"/>
    </row>
    <row r="48" spans="1:8" x14ac:dyDescent="0.2">
      <c r="A48" s="1">
        <v>44044</v>
      </c>
      <c r="B48" s="10">
        <v>95.254999999999995</v>
      </c>
      <c r="C48" s="30">
        <f>+MIN($B$36,$B$48,$B$60,$B$72,$B$84)</f>
        <v>69.605999999999995</v>
      </c>
      <c r="D48" s="30">
        <f>+MAX($B$36,$B$48,$B$60,$B$72,$B$84)</f>
        <v>96.275000000000006</v>
      </c>
      <c r="E48" s="13">
        <f t="shared" si="0"/>
        <v>26.669000000000011</v>
      </c>
      <c r="G48" s="30"/>
      <c r="H48" s="13"/>
    </row>
    <row r="49" spans="1:8" x14ac:dyDescent="0.2">
      <c r="A49" s="1">
        <v>44075</v>
      </c>
      <c r="B49" s="10">
        <v>100.31399999999999</v>
      </c>
      <c r="C49" s="30">
        <f>+MIN($B$37,$B$49,$B$61,$B$73,$B$85)</f>
        <v>72.167000000000002</v>
      </c>
      <c r="D49" s="30">
        <f>+MAX($B$37,$B$49,$B$61,$B$73,$B$85)</f>
        <v>102.18</v>
      </c>
      <c r="E49" s="13">
        <f t="shared" si="0"/>
        <v>30.013000000000005</v>
      </c>
      <c r="G49" s="30"/>
      <c r="H49" s="13"/>
    </row>
    <row r="50" spans="1:8" x14ac:dyDescent="0.2">
      <c r="A50" s="1">
        <v>44105</v>
      </c>
      <c r="B50" s="10">
        <v>94.662000000000006</v>
      </c>
      <c r="C50" s="30">
        <f>+MIN($B$38,$B$50,$B$62,$B$74,$B$86)</f>
        <v>76.198999999999998</v>
      </c>
      <c r="D50" s="30">
        <f>+MAX($B$38,$B$50,$B$62,$B$74,$B$86)</f>
        <v>98.028000000000006</v>
      </c>
      <c r="E50" s="13">
        <f t="shared" si="0"/>
        <v>21.829000000000008</v>
      </c>
      <c r="G50" s="30"/>
      <c r="H50" s="13"/>
    </row>
    <row r="51" spans="1:8" x14ac:dyDescent="0.2">
      <c r="A51" s="1">
        <v>44136</v>
      </c>
      <c r="B51" s="10">
        <v>89.388000000000005</v>
      </c>
      <c r="C51" s="30">
        <f>+MIN($B$39,$B$51,$B$63,$B$75,$B$87)</f>
        <v>72.114999999999995</v>
      </c>
      <c r="D51" s="30">
        <f>+MAX($B$39,$B$51,$B$63,$B$75,$B$87)</f>
        <v>90.236000000000004</v>
      </c>
      <c r="E51" s="13">
        <f t="shared" si="0"/>
        <v>18.121000000000009</v>
      </c>
      <c r="G51" s="30"/>
      <c r="H51" s="13"/>
    </row>
    <row r="52" spans="1:8" x14ac:dyDescent="0.2">
      <c r="A52" s="1">
        <v>44166</v>
      </c>
      <c r="B52" s="10">
        <v>69.855999999999995</v>
      </c>
      <c r="C52" s="30">
        <f>+MIN($B$40,$B$52,$B$64,$B$76,$B$88)</f>
        <v>63.838999999999999</v>
      </c>
      <c r="D52" s="30">
        <f>+MAX($B$40,$B$52,$B$64,$B$76,$B$88)</f>
        <v>79.754000000000005</v>
      </c>
      <c r="E52" s="13">
        <f t="shared" si="0"/>
        <v>15.915000000000006</v>
      </c>
      <c r="G52" s="30"/>
      <c r="H52" s="13"/>
    </row>
    <row r="53" spans="1:8" x14ac:dyDescent="0.2">
      <c r="A53" s="1">
        <v>44197</v>
      </c>
      <c r="B53" s="10">
        <v>55.151000000000003</v>
      </c>
      <c r="C53" s="30">
        <f>+MIN($B$29,$B$41,$B$53,$B$65,$B$77)</f>
        <v>48.018999999999998</v>
      </c>
      <c r="D53" s="30">
        <f>+MAX($B$29,$B$41,$B$53,$B$65,$B$77)</f>
        <v>74.251000000000005</v>
      </c>
      <c r="E53" s="13">
        <f t="shared" si="0"/>
        <v>26.232000000000006</v>
      </c>
      <c r="G53" s="30"/>
      <c r="H53" s="13"/>
    </row>
    <row r="54" spans="1:8" x14ac:dyDescent="0.2">
      <c r="A54" s="1">
        <v>44228</v>
      </c>
      <c r="B54" s="10">
        <v>43.514000000000003</v>
      </c>
      <c r="C54" s="30">
        <f>+MIN($B$30,$B$42,$B$54,$B$66,$B$78)</f>
        <v>37.734000000000002</v>
      </c>
      <c r="D54" s="30">
        <f>+MAX($B$30,$B$42,$B$54,$B$66,$B$78)</f>
        <v>64.100999999999999</v>
      </c>
      <c r="E54" s="13">
        <f t="shared" si="0"/>
        <v>26.366999999999997</v>
      </c>
      <c r="G54" s="30"/>
      <c r="H54" s="13"/>
    </row>
    <row r="55" spans="1:8" x14ac:dyDescent="0.2">
      <c r="A55" s="1">
        <v>44256</v>
      </c>
      <c r="B55" s="10">
        <v>41.744999999999997</v>
      </c>
      <c r="C55" s="30">
        <f>+MIN($B$31,$B$43,$B$55,$B$67,$B$79)</f>
        <v>36.265999999999998</v>
      </c>
      <c r="D55" s="30">
        <f>+MAX($B$31,$B$43,$B$55,$B$67,$B$79)</f>
        <v>60.81</v>
      </c>
      <c r="E55" s="13">
        <f t="shared" si="0"/>
        <v>24.544000000000004</v>
      </c>
      <c r="G55" s="30"/>
      <c r="H55" s="13"/>
    </row>
    <row r="56" spans="1:8" x14ac:dyDescent="0.2">
      <c r="A56" s="1">
        <v>44287</v>
      </c>
      <c r="B56" s="10">
        <v>44.915999999999997</v>
      </c>
      <c r="C56" s="30">
        <f>+MIN($B$32,$B$44,$B$56,$B$68,$B$80)</f>
        <v>40.213999999999999</v>
      </c>
      <c r="D56" s="30">
        <f>+MAX($B$32,$B$44,$B$56,$B$68,$B$80)</f>
        <v>62.905000000000001</v>
      </c>
      <c r="E56" s="13">
        <f t="shared" si="0"/>
        <v>22.691000000000003</v>
      </c>
      <c r="G56" s="30"/>
      <c r="H56" s="13"/>
    </row>
    <row r="57" spans="1:8" x14ac:dyDescent="0.2">
      <c r="A57" s="1">
        <v>44317</v>
      </c>
      <c r="B57" s="10">
        <v>52.225000000000001</v>
      </c>
      <c r="C57" s="30">
        <f>+MIN($B$33,$B$45,$B$57,$B$69,$B$81)</f>
        <v>49.670999999999999</v>
      </c>
      <c r="D57" s="30">
        <f>+MAX($B$33,$B$45,$B$57,$B$69,$B$81)</f>
        <v>71.058999999999997</v>
      </c>
      <c r="E57" s="13">
        <f t="shared" si="0"/>
        <v>21.387999999999998</v>
      </c>
      <c r="G57" s="30"/>
      <c r="H57" s="13"/>
    </row>
    <row r="58" spans="1:8" x14ac:dyDescent="0.2">
      <c r="A58" s="1">
        <v>44348</v>
      </c>
      <c r="B58" s="10">
        <v>56.784999999999997</v>
      </c>
      <c r="C58" s="30">
        <f>+MIN($B$34,$B$46,$B$58,$B$70,$B$82)</f>
        <v>54.127000000000002</v>
      </c>
      <c r="D58" s="30">
        <f>+MAX($B$34,$B$46,$B$58,$B$70,$B$82)</f>
        <v>79.17</v>
      </c>
      <c r="E58" s="13">
        <f t="shared" si="0"/>
        <v>25.042999999999999</v>
      </c>
      <c r="G58" s="30"/>
      <c r="H58" s="13"/>
    </row>
    <row r="59" spans="1:8" x14ac:dyDescent="0.2">
      <c r="A59" s="1">
        <v>44378</v>
      </c>
      <c r="B59" s="10">
        <v>64.31</v>
      </c>
      <c r="C59" s="30">
        <f>+MIN($B$35,$B$47,$B$59,$B$71,$B$83)</f>
        <v>64.161000000000001</v>
      </c>
      <c r="D59" s="30">
        <f>+MAX($B$35,$B$47,$B$59,$B$71,$B$83)</f>
        <v>87.326999999999998</v>
      </c>
      <c r="E59" s="13">
        <f t="shared" si="0"/>
        <v>23.165999999999997</v>
      </c>
      <c r="G59" s="30"/>
      <c r="H59" s="13"/>
    </row>
    <row r="60" spans="1:8" x14ac:dyDescent="0.2">
      <c r="A60" s="1">
        <v>44409</v>
      </c>
      <c r="B60" s="10">
        <v>69.605999999999995</v>
      </c>
      <c r="C60" s="30">
        <f>+MIN($B$36,$B$48,$B$60,$B$72,$B$84)</f>
        <v>69.605999999999995</v>
      </c>
      <c r="D60" s="30">
        <f>+MAX($B$36,$B$48,$B$60,$B$72,$B$84)</f>
        <v>96.275000000000006</v>
      </c>
      <c r="E60" s="13">
        <f t="shared" si="0"/>
        <v>26.669000000000011</v>
      </c>
      <c r="G60" s="30"/>
      <c r="H60" s="13"/>
    </row>
    <row r="61" spans="1:8" x14ac:dyDescent="0.2">
      <c r="A61" s="1">
        <v>44440</v>
      </c>
      <c r="B61" s="10">
        <v>72.167000000000002</v>
      </c>
      <c r="C61" s="30">
        <f>+MIN($B$37,$B$49,$B$61,$B$73,$B$85)</f>
        <v>72.167000000000002</v>
      </c>
      <c r="D61" s="30">
        <f>+MAX($B$37,$B$49,$B$61,$B$73,$B$85)</f>
        <v>102.18</v>
      </c>
      <c r="E61" s="13">
        <f t="shared" si="0"/>
        <v>30.013000000000005</v>
      </c>
      <c r="G61" s="30"/>
      <c r="H61" s="13"/>
    </row>
    <row r="62" spans="1:8" x14ac:dyDescent="0.2">
      <c r="A62" s="1">
        <v>44470</v>
      </c>
      <c r="B62" s="10">
        <v>76.198999999999998</v>
      </c>
      <c r="C62" s="30">
        <f>+MIN($B$38,$B$50,$B$62,$B$74,$B$86)</f>
        <v>76.198999999999998</v>
      </c>
      <c r="D62" s="30">
        <f>+MAX($B$38,$B$50,$B$62,$B$74,$B$86)</f>
        <v>98.028000000000006</v>
      </c>
      <c r="E62" s="13">
        <f t="shared" si="0"/>
        <v>21.829000000000008</v>
      </c>
      <c r="G62" s="30"/>
      <c r="H62" s="13"/>
    </row>
    <row r="63" spans="1:8" x14ac:dyDescent="0.2">
      <c r="A63" s="1">
        <v>44501</v>
      </c>
      <c r="B63" s="10">
        <v>72.114999999999995</v>
      </c>
      <c r="C63" s="30">
        <f>+MIN($B$39,$B$51,$B$63,$B$75,$B$87)</f>
        <v>72.114999999999995</v>
      </c>
      <c r="D63" s="30">
        <f>+MAX($B$39,$B$51,$B$63,$B$75,$B$87)</f>
        <v>90.236000000000004</v>
      </c>
      <c r="E63" s="13">
        <f t="shared" si="0"/>
        <v>18.121000000000009</v>
      </c>
      <c r="G63" s="30"/>
      <c r="H63" s="13"/>
    </row>
    <row r="64" spans="1:8" x14ac:dyDescent="0.2">
      <c r="A64" s="1">
        <v>44531</v>
      </c>
      <c r="B64" s="10">
        <v>63.838999999999999</v>
      </c>
      <c r="C64" s="30">
        <f>+MIN($B$40,$B$52,$B$64,$B$76,$B$88)</f>
        <v>63.838999999999999</v>
      </c>
      <c r="D64" s="30">
        <f>+MAX($B$40,$B$52,$B$64,$B$76,$B$88)</f>
        <v>79.754000000000005</v>
      </c>
      <c r="E64" s="13">
        <f t="shared" si="0"/>
        <v>15.915000000000006</v>
      </c>
      <c r="G64" s="30"/>
      <c r="H64" s="13"/>
    </row>
    <row r="65" spans="1:8" x14ac:dyDescent="0.2">
      <c r="A65" s="1">
        <v>44562</v>
      </c>
      <c r="B65" s="10">
        <v>48.018999999999998</v>
      </c>
      <c r="C65" s="30">
        <f>+MIN($B$29,$B$41,$B$53,$B$65,$B$77)</f>
        <v>48.018999999999998</v>
      </c>
      <c r="D65" s="30">
        <f>+MAX($B$29,$B$41,$B$53,$B$65,$B$77)</f>
        <v>74.251000000000005</v>
      </c>
      <c r="E65" s="13">
        <f t="shared" si="0"/>
        <v>26.232000000000006</v>
      </c>
      <c r="G65" s="30"/>
      <c r="H65" s="13"/>
    </row>
    <row r="66" spans="1:8" x14ac:dyDescent="0.2">
      <c r="A66" s="1">
        <v>44593</v>
      </c>
      <c r="B66" s="10">
        <v>37.734000000000002</v>
      </c>
      <c r="C66" s="30">
        <f>+MIN($B$30,$B$42,$B$54,$B$66,$B$78)</f>
        <v>37.734000000000002</v>
      </c>
      <c r="D66" s="30">
        <f>+MAX($B$30,$B$42,$B$54,$B$66,$B$78)</f>
        <v>64.100999999999999</v>
      </c>
      <c r="E66" s="13">
        <f t="shared" si="0"/>
        <v>26.366999999999997</v>
      </c>
      <c r="G66" s="30"/>
      <c r="H66" s="13"/>
    </row>
    <row r="67" spans="1:8" x14ac:dyDescent="0.2">
      <c r="A67" s="1">
        <v>44621</v>
      </c>
      <c r="B67" s="10">
        <v>36.265999999999998</v>
      </c>
      <c r="C67" s="30">
        <f>+MIN($B$31,$B$43,$B$55,$B$67,$B$79)</f>
        <v>36.265999999999998</v>
      </c>
      <c r="D67" s="30">
        <f>+MAX($B$31,$B$43,$B$55,$B$67,$B$79)</f>
        <v>60.81</v>
      </c>
      <c r="E67" s="13">
        <f t="shared" si="0"/>
        <v>24.544000000000004</v>
      </c>
      <c r="G67" s="30"/>
      <c r="H67" s="13"/>
    </row>
    <row r="68" spans="1:8" x14ac:dyDescent="0.2">
      <c r="A68" s="1">
        <v>44652</v>
      </c>
      <c r="B68" s="10">
        <v>40.213999999999999</v>
      </c>
      <c r="C68" s="30">
        <f>+MIN($B$32,$B$44,$B$56,$B$68,$B$80)</f>
        <v>40.213999999999999</v>
      </c>
      <c r="D68" s="30">
        <f>+MAX($B$32,$B$44,$B$56,$B$68,$B$80)</f>
        <v>62.905000000000001</v>
      </c>
      <c r="E68" s="13">
        <f t="shared" si="0"/>
        <v>22.691000000000003</v>
      </c>
      <c r="G68" s="30"/>
      <c r="H68" s="13"/>
    </row>
    <row r="69" spans="1:8" x14ac:dyDescent="0.2">
      <c r="A69" s="1">
        <v>44682</v>
      </c>
      <c r="B69" s="10">
        <v>49.670999999999999</v>
      </c>
      <c r="C69" s="30">
        <f>+MIN($B$33,$B$45,$B$57,$B$69,$B$81)</f>
        <v>49.670999999999999</v>
      </c>
      <c r="D69" s="30">
        <f>+MAX($B$33,$B$45,$B$57,$B$69,$B$81)</f>
        <v>71.058999999999997</v>
      </c>
      <c r="E69" s="13">
        <f t="shared" si="0"/>
        <v>21.387999999999998</v>
      </c>
      <c r="G69" s="30"/>
      <c r="H69" s="13"/>
    </row>
    <row r="70" spans="1:8" x14ac:dyDescent="0.2">
      <c r="A70" s="1">
        <v>44713</v>
      </c>
      <c r="B70" s="10">
        <v>54.127000000000002</v>
      </c>
      <c r="C70" s="30">
        <f>+MIN($B$34,$B$46,$B$58,$B$70,$B$82)</f>
        <v>54.127000000000002</v>
      </c>
      <c r="D70" s="30">
        <f>+MAX($B$34,$B$46,$B$58,$B$70,$B$82)</f>
        <v>79.17</v>
      </c>
      <c r="E70" s="13">
        <f t="shared" si="0"/>
        <v>25.042999999999999</v>
      </c>
      <c r="G70" s="30"/>
      <c r="H70" s="13"/>
    </row>
    <row r="71" spans="1:8" x14ac:dyDescent="0.2">
      <c r="A71" s="1">
        <v>44743</v>
      </c>
      <c r="B71" s="10">
        <v>64.161000000000001</v>
      </c>
      <c r="C71" s="30">
        <f>+MIN($B$35,$B$47,$B$59,$B$71,$B$83)</f>
        <v>64.161000000000001</v>
      </c>
      <c r="D71" s="30">
        <f>+MAX($B$35,$B$47,$B$59,$B$71,$B$83)</f>
        <v>87.326999999999998</v>
      </c>
      <c r="E71" s="13">
        <f t="shared" si="0"/>
        <v>23.165999999999997</v>
      </c>
      <c r="G71" s="30"/>
      <c r="H71" s="13"/>
    </row>
    <row r="72" spans="1:8" x14ac:dyDescent="0.2">
      <c r="A72" s="1">
        <v>44774</v>
      </c>
      <c r="B72" s="10">
        <v>72.837999999999994</v>
      </c>
      <c r="C72" s="30">
        <f>+MIN($B$36,$B$48,$B$60,$B$72,$B$84)</f>
        <v>69.605999999999995</v>
      </c>
      <c r="D72" s="30">
        <f>+MAX($B$36,$B$48,$B$60,$B$72,$B$84)</f>
        <v>96.275000000000006</v>
      </c>
      <c r="E72" s="13">
        <f t="shared" si="0"/>
        <v>26.669000000000011</v>
      </c>
      <c r="G72" s="30"/>
      <c r="H72" s="13"/>
    </row>
    <row r="73" spans="1:8" x14ac:dyDescent="0.2">
      <c r="A73" s="1">
        <v>44805</v>
      </c>
      <c r="B73" s="10">
        <v>81.98</v>
      </c>
      <c r="C73" s="30">
        <f>+MIN($B$37,$B$49,$B$61,$B$73,$B$85)</f>
        <v>72.167000000000002</v>
      </c>
      <c r="D73" s="30">
        <f>+MAX($B$37,$B$49,$B$61,$B$73,$B$85)</f>
        <v>102.18</v>
      </c>
      <c r="E73" s="13">
        <f t="shared" si="0"/>
        <v>30.013000000000005</v>
      </c>
      <c r="G73" s="30"/>
      <c r="H73" s="13"/>
    </row>
    <row r="74" spans="1:8" x14ac:dyDescent="0.2">
      <c r="A74" s="1">
        <v>44835</v>
      </c>
      <c r="B74" s="10">
        <v>86.724000000000004</v>
      </c>
      <c r="C74" s="30">
        <f>+MIN($B$38,$B$50,$B$62,$B$74,$B$86)</f>
        <v>76.198999999999998</v>
      </c>
      <c r="D74" s="30">
        <f>+MAX($B$38,$B$50,$B$62,$B$74,$B$86)</f>
        <v>98.028000000000006</v>
      </c>
      <c r="E74" s="13">
        <f t="shared" si="0"/>
        <v>21.829000000000008</v>
      </c>
      <c r="G74" s="30"/>
      <c r="H74" s="13"/>
    </row>
    <row r="75" spans="1:8" x14ac:dyDescent="0.2">
      <c r="A75" s="1">
        <v>44866</v>
      </c>
      <c r="B75" s="10">
        <v>87.671999999999997</v>
      </c>
      <c r="C75" s="30">
        <f>+MIN($B$39,$B$51,$B$63,$B$75,$B$87)</f>
        <v>72.114999999999995</v>
      </c>
      <c r="D75" s="30">
        <f>+MAX($B$39,$B$51,$B$63,$B$75,$B$87)</f>
        <v>90.236000000000004</v>
      </c>
      <c r="E75" s="13">
        <f t="shared" si="0"/>
        <v>18.121000000000009</v>
      </c>
      <c r="G75" s="30"/>
      <c r="H75" s="13"/>
    </row>
    <row r="76" spans="1:8" x14ac:dyDescent="0.2">
      <c r="A76" s="1">
        <v>44896</v>
      </c>
      <c r="B76" s="10">
        <v>76.641999999999996</v>
      </c>
      <c r="C76" s="30">
        <f>+MIN($B$40,$B$52,$B$64,$B$76,$B$88)</f>
        <v>63.838999999999999</v>
      </c>
      <c r="D76" s="30">
        <f>+MAX($B$40,$B$52,$B$64,$B$76,$B$88)</f>
        <v>79.754000000000005</v>
      </c>
      <c r="E76" s="13">
        <f t="shared" si="0"/>
        <v>15.915000000000006</v>
      </c>
      <c r="G76" s="30"/>
      <c r="H76" s="13"/>
    </row>
    <row r="77" spans="1:8" x14ac:dyDescent="0.2">
      <c r="A77" s="1">
        <v>44927</v>
      </c>
      <c r="B77" s="10">
        <v>68.626999999999995</v>
      </c>
      <c r="C77" s="30">
        <f>+MIN($B$29,$B$41,$B$53,$B$65,$B$77)</f>
        <v>48.018999999999998</v>
      </c>
      <c r="D77" s="30">
        <f>+MAX($B$29,$B$41,$B$53,$B$65,$B$77)</f>
        <v>74.251000000000005</v>
      </c>
      <c r="E77" s="13">
        <f t="shared" si="0"/>
        <v>26.232000000000006</v>
      </c>
      <c r="G77" s="30"/>
      <c r="H77" s="13"/>
    </row>
    <row r="78" spans="1:8" x14ac:dyDescent="0.2">
      <c r="A78" s="1">
        <v>44958</v>
      </c>
      <c r="B78" s="10">
        <v>60.61</v>
      </c>
      <c r="C78" s="30">
        <f>+MIN($B$30,$B$42,$B$54,$B$66,$B$78)</f>
        <v>37.734000000000002</v>
      </c>
      <c r="D78" s="30">
        <f>+MAX($B$30,$B$42,$B$54,$B$66,$B$78)</f>
        <v>64.100999999999999</v>
      </c>
      <c r="E78" s="13">
        <f t="shared" si="0"/>
        <v>26.366999999999997</v>
      </c>
      <c r="G78" s="30"/>
      <c r="H78" s="13"/>
    </row>
    <row r="79" spans="1:8" x14ac:dyDescent="0.2">
      <c r="A79" s="1">
        <v>44986</v>
      </c>
      <c r="B79" s="10">
        <v>55.831000000000003</v>
      </c>
      <c r="C79" s="30">
        <f>+MIN($B$31,$B$43,$B$55,$B$67,$B$79)</f>
        <v>36.265999999999998</v>
      </c>
      <c r="D79" s="30">
        <f>+MAX($B$31,$B$43,$B$55,$B$67,$B$79)</f>
        <v>60.81</v>
      </c>
      <c r="E79" s="13">
        <f t="shared" si="0"/>
        <v>24.544000000000004</v>
      </c>
      <c r="G79" s="30"/>
      <c r="H79" s="13"/>
    </row>
    <row r="80" spans="1:8" x14ac:dyDescent="0.2">
      <c r="A80" s="1">
        <v>45017</v>
      </c>
      <c r="B80" s="10">
        <v>60.752000000000002</v>
      </c>
      <c r="C80" s="30">
        <f>+MIN($B$32,$B$44,$B$56,$B$68,$B$80)</f>
        <v>40.213999999999999</v>
      </c>
      <c r="D80" s="30">
        <f>+MAX($B$32,$B$44,$B$56,$B$68,$B$80)</f>
        <v>62.905000000000001</v>
      </c>
      <c r="E80" s="13">
        <f t="shared" si="0"/>
        <v>22.691000000000003</v>
      </c>
      <c r="G80" s="30"/>
      <c r="H80" s="13"/>
    </row>
    <row r="81" spans="1:8" x14ac:dyDescent="0.2">
      <c r="A81" s="1">
        <v>45047</v>
      </c>
      <c r="B81" s="10">
        <v>71.058999999999997</v>
      </c>
      <c r="C81" s="30">
        <f>+MIN($B$33,$B$45,$B$57,$B$69,$B$81)</f>
        <v>49.670999999999999</v>
      </c>
      <c r="D81" s="30">
        <f>+MAX($B$33,$B$45,$B$57,$B$69,$B$81)</f>
        <v>71.058999999999997</v>
      </c>
      <c r="E81" s="13">
        <f t="shared" si="0"/>
        <v>21.387999999999998</v>
      </c>
      <c r="G81" s="30"/>
      <c r="H81" s="13"/>
    </row>
    <row r="82" spans="1:8" x14ac:dyDescent="0.2">
      <c r="A82" s="1">
        <v>45078</v>
      </c>
      <c r="B82" s="10">
        <v>79.17</v>
      </c>
      <c r="C82" s="30">
        <f>+MIN($B$34,$B$46,$B$58,$B$70,$B$82)</f>
        <v>54.127000000000002</v>
      </c>
      <c r="D82" s="30">
        <f>+MAX($B$34,$B$46,$B$58,$B$70,$B$82)</f>
        <v>79.17</v>
      </c>
      <c r="E82" s="13">
        <f t="shared" si="0"/>
        <v>25.042999999999999</v>
      </c>
      <c r="G82" s="30"/>
      <c r="H82" s="13"/>
    </row>
    <row r="83" spans="1:8" x14ac:dyDescent="0.2">
      <c r="A83" s="1">
        <v>45108</v>
      </c>
      <c r="B83" s="10">
        <v>87.326999999999998</v>
      </c>
      <c r="C83" s="30">
        <f>+MIN($B$35,$B$47,$B$59,$B$71,$B$83)</f>
        <v>64.161000000000001</v>
      </c>
      <c r="D83" s="30">
        <f>+MAX($B$35,$B$47,$B$59,$B$71,$B$83)</f>
        <v>87.326999999999998</v>
      </c>
      <c r="E83" s="13">
        <f t="shared" si="0"/>
        <v>23.165999999999997</v>
      </c>
      <c r="G83" s="30"/>
      <c r="H83" s="13"/>
    </row>
    <row r="84" spans="1:8" x14ac:dyDescent="0.2">
      <c r="A84" s="1">
        <v>45139</v>
      </c>
      <c r="B84" s="10">
        <v>96.275000000000006</v>
      </c>
      <c r="C84" s="30">
        <f>+MIN($B$36,$B$48,$B$60,$B$72,$B$84)</f>
        <v>69.605999999999995</v>
      </c>
      <c r="D84" s="30">
        <f>+MAX($B$36,$B$48,$B$60,$B$72,$B$84)</f>
        <v>96.275000000000006</v>
      </c>
      <c r="E84" s="13">
        <f t="shared" si="0"/>
        <v>26.669000000000011</v>
      </c>
      <c r="G84" s="30"/>
      <c r="H84" s="13"/>
    </row>
    <row r="85" spans="1:8" x14ac:dyDescent="0.2">
      <c r="A85" s="1">
        <v>45170</v>
      </c>
      <c r="B85" s="10">
        <v>102.18</v>
      </c>
      <c r="C85" s="30">
        <f>+MIN($B$37,$B$49,$B$61,$B$73,$B$85)</f>
        <v>72.167000000000002</v>
      </c>
      <c r="D85" s="30">
        <f>+MAX($B$37,$B$49,$B$61,$B$73,$B$85)</f>
        <v>102.18</v>
      </c>
      <c r="E85" s="13">
        <f t="shared" si="0"/>
        <v>30.013000000000005</v>
      </c>
      <c r="G85" s="30"/>
      <c r="H85" s="13"/>
    </row>
    <row r="86" spans="1:8" x14ac:dyDescent="0.2">
      <c r="A86" s="1">
        <v>45200</v>
      </c>
      <c r="B86" s="10">
        <v>98.028000000000006</v>
      </c>
      <c r="C86" s="30">
        <f>+MIN($B$38,$B$50,$B$62,$B$74,$B$86)</f>
        <v>76.198999999999998</v>
      </c>
      <c r="D86" s="30">
        <f>+MAX($B$38,$B$50,$B$62,$B$74,$B$86)</f>
        <v>98.028000000000006</v>
      </c>
      <c r="E86" s="13">
        <f t="shared" si="0"/>
        <v>21.829000000000008</v>
      </c>
      <c r="G86" s="30"/>
      <c r="H86" s="13"/>
    </row>
    <row r="87" spans="1:8" x14ac:dyDescent="0.2">
      <c r="A87" s="1">
        <v>45231</v>
      </c>
      <c r="B87" s="10">
        <v>90.236000000000004</v>
      </c>
      <c r="C87" s="30">
        <f>+MIN($B$39,$B$51,$B$63,$B$75,$B$87)</f>
        <v>72.114999999999995</v>
      </c>
      <c r="D87" s="30">
        <f>+MAX($B$39,$B$51,$B$63,$B$75,$B$87)</f>
        <v>90.236000000000004</v>
      </c>
      <c r="E87" s="13">
        <f t="shared" si="0"/>
        <v>18.121000000000009</v>
      </c>
      <c r="G87" s="30"/>
      <c r="H87" s="13"/>
    </row>
    <row r="88" spans="1:8" x14ac:dyDescent="0.2">
      <c r="A88" s="1">
        <v>45261</v>
      </c>
      <c r="B88" s="10">
        <v>79.754000000000005</v>
      </c>
      <c r="C88" s="30">
        <f>+MIN($B$40,$B$52,$B$64,$B$76,$B$88)</f>
        <v>63.838999999999999</v>
      </c>
      <c r="D88" s="30">
        <f>+MAX($B$40,$B$52,$B$64,$B$76,$B$88)</f>
        <v>79.754000000000005</v>
      </c>
      <c r="E88" s="13">
        <f t="shared" si="0"/>
        <v>15.915000000000006</v>
      </c>
      <c r="G88" s="30"/>
      <c r="H88" s="13"/>
    </row>
    <row r="89" spans="1:8" x14ac:dyDescent="0.2">
      <c r="A89" s="1">
        <v>45292</v>
      </c>
      <c r="B89" s="10">
        <v>60.189</v>
      </c>
      <c r="C89" s="30">
        <f>+MIN($B$29,$B$41,$B$53,$B$65,$B$77)</f>
        <v>48.018999999999998</v>
      </c>
      <c r="D89" s="30">
        <f>+MAX($B$29,$B$41,$B$53,$B$65,$B$77)</f>
        <v>74.251000000000005</v>
      </c>
      <c r="E89" s="13">
        <f t="shared" si="0"/>
        <v>26.232000000000006</v>
      </c>
      <c r="G89" s="30"/>
      <c r="H89" s="13"/>
    </row>
    <row r="90" spans="1:8" x14ac:dyDescent="0.2">
      <c r="A90" s="1">
        <v>45323</v>
      </c>
      <c r="B90" s="10">
        <v>49.963999999999999</v>
      </c>
      <c r="C90" s="30">
        <f>+MIN($B$30,$B$42,$B$54,$B$66,$B$78)</f>
        <v>37.734000000000002</v>
      </c>
      <c r="D90" s="30">
        <f>+MAX($B$30,$B$42,$B$54,$B$66,$B$78)</f>
        <v>64.100999999999999</v>
      </c>
      <c r="E90" s="13">
        <f t="shared" si="0"/>
        <v>26.366999999999997</v>
      </c>
      <c r="G90" s="30"/>
      <c r="H90" s="13"/>
    </row>
    <row r="91" spans="1:8" x14ac:dyDescent="0.2">
      <c r="A91" s="1">
        <v>45352</v>
      </c>
      <c r="B91" s="10">
        <v>46.410434799999997</v>
      </c>
      <c r="C91" s="30">
        <f>+MIN($B$31,$B$43,$B$55,$B$67,$B$79)</f>
        <v>36.265999999999998</v>
      </c>
      <c r="D91" s="30">
        <f>+MAX($B$31,$B$43,$B$55,$B$67,$B$79)</f>
        <v>60.81</v>
      </c>
      <c r="E91" s="13">
        <f t="shared" si="0"/>
        <v>24.544000000000004</v>
      </c>
      <c r="G91" s="30"/>
      <c r="H91" s="13"/>
    </row>
    <row r="92" spans="1:8" x14ac:dyDescent="0.2">
      <c r="A92" s="1">
        <v>45383</v>
      </c>
      <c r="B92" s="10">
        <v>51.901353069000002</v>
      </c>
      <c r="C92" s="30">
        <f>+MIN($B$32,$B$44,$B$56,$B$68,$B$80)</f>
        <v>40.213999999999999</v>
      </c>
      <c r="D92" s="30">
        <f>+MAX($B$32,$B$44,$B$56,$B$68,$B$80)</f>
        <v>62.905000000000001</v>
      </c>
      <c r="E92" s="13">
        <f t="shared" si="0"/>
        <v>22.691000000000003</v>
      </c>
      <c r="G92" s="30"/>
      <c r="H92" s="13"/>
    </row>
    <row r="93" spans="1:8" x14ac:dyDescent="0.2">
      <c r="A93" s="1">
        <v>45413</v>
      </c>
      <c r="B93" s="10">
        <v>58.654339999999998</v>
      </c>
      <c r="C93" s="30">
        <f>+MIN($B$33,$B$45,$B$57,$B$69,$B$81)</f>
        <v>49.670999999999999</v>
      </c>
      <c r="D93" s="30">
        <f>+MAX($B$33,$B$45,$B$57,$B$69,$B$81)</f>
        <v>71.058999999999997</v>
      </c>
      <c r="E93" s="13">
        <f t="shared" ref="E93:E112" si="1">D93-C93</f>
        <v>21.387999999999998</v>
      </c>
      <c r="G93" s="30"/>
      <c r="H93" s="13"/>
    </row>
    <row r="94" spans="1:8" x14ac:dyDescent="0.2">
      <c r="A94" s="1">
        <v>45444</v>
      </c>
      <c r="B94" s="10">
        <v>66.789320000000004</v>
      </c>
      <c r="C94" s="30">
        <f>+MIN($B$34,$B$46,$B$58,$B$70,$B$82)</f>
        <v>54.127000000000002</v>
      </c>
      <c r="D94" s="30">
        <f>+MAX($B$34,$B$46,$B$58,$B$70,$B$82)</f>
        <v>79.17</v>
      </c>
      <c r="E94" s="13">
        <f t="shared" si="1"/>
        <v>25.042999999999999</v>
      </c>
      <c r="G94" s="30"/>
      <c r="H94" s="13"/>
    </row>
    <row r="95" spans="1:8" x14ac:dyDescent="0.2">
      <c r="A95" s="1">
        <v>45474</v>
      </c>
      <c r="B95" s="10">
        <v>72.962620000000001</v>
      </c>
      <c r="C95" s="30">
        <f>+MIN($B$35,$B$47,$B$59,$B$71,$B$83)</f>
        <v>64.161000000000001</v>
      </c>
      <c r="D95" s="30">
        <f>+MAX($B$35,$B$47,$B$59,$B$71,$B$83)</f>
        <v>87.326999999999998</v>
      </c>
      <c r="E95" s="13">
        <f t="shared" si="1"/>
        <v>23.165999999999997</v>
      </c>
      <c r="G95" s="30"/>
      <c r="H95" s="13"/>
    </row>
    <row r="96" spans="1:8" x14ac:dyDescent="0.2">
      <c r="A96" s="1">
        <v>45505</v>
      </c>
      <c r="B96" s="10">
        <v>81.497519999999994</v>
      </c>
      <c r="C96" s="30">
        <f>+MIN($B$36,$B$48,$B$60,$B$72,$B$84)</f>
        <v>69.605999999999995</v>
      </c>
      <c r="D96" s="30">
        <f>+MAX($B$36,$B$48,$B$60,$B$72,$B$84)</f>
        <v>96.275000000000006</v>
      </c>
      <c r="E96" s="13">
        <f t="shared" si="1"/>
        <v>26.669000000000011</v>
      </c>
      <c r="G96" s="30"/>
      <c r="H96" s="13"/>
    </row>
    <row r="97" spans="1:8" x14ac:dyDescent="0.2">
      <c r="A97" s="1">
        <v>45536</v>
      </c>
      <c r="B97" s="10">
        <v>86.352459999999994</v>
      </c>
      <c r="C97" s="30">
        <f>+MIN($B$37,$B$49,$B$61,$B$73,$B$85)</f>
        <v>72.167000000000002</v>
      </c>
      <c r="D97" s="30">
        <f>+MAX($B$37,$B$49,$B$61,$B$73,$B$85)</f>
        <v>102.18</v>
      </c>
      <c r="E97" s="13">
        <f t="shared" si="1"/>
        <v>30.013000000000005</v>
      </c>
      <c r="G97" s="30"/>
      <c r="H97" s="13"/>
    </row>
    <row r="98" spans="1:8" x14ac:dyDescent="0.2">
      <c r="A98" s="1">
        <v>45566</v>
      </c>
      <c r="B98" s="10">
        <v>85.719049999999996</v>
      </c>
      <c r="C98" s="30">
        <f>+MIN($B$38,$B$50,$B$62,$B$74,$B$86)</f>
        <v>76.198999999999998</v>
      </c>
      <c r="D98" s="30">
        <f>+MAX($B$38,$B$50,$B$62,$B$74,$B$86)</f>
        <v>98.028000000000006</v>
      </c>
      <c r="E98" s="13">
        <f t="shared" si="1"/>
        <v>21.829000000000008</v>
      </c>
      <c r="G98" s="30"/>
      <c r="H98" s="13"/>
    </row>
    <row r="99" spans="1:8" x14ac:dyDescent="0.2">
      <c r="A99" s="1">
        <v>45597</v>
      </c>
      <c r="B99" s="10">
        <v>82.532349999999994</v>
      </c>
      <c r="C99" s="30">
        <f>+MIN($B$39,$B$51,$B$63,$B$75,$B$87)</f>
        <v>72.114999999999995</v>
      </c>
      <c r="D99" s="30">
        <f>+MAX($B$39,$B$51,$B$63,$B$75,$B$87)</f>
        <v>90.236000000000004</v>
      </c>
      <c r="E99" s="13">
        <f t="shared" si="1"/>
        <v>18.121000000000009</v>
      </c>
      <c r="G99" s="30"/>
      <c r="H99" s="13"/>
    </row>
    <row r="100" spans="1:8" x14ac:dyDescent="0.2">
      <c r="A100" s="1">
        <v>45627</v>
      </c>
      <c r="B100" s="10">
        <v>73.386610000000005</v>
      </c>
      <c r="C100" s="30">
        <f>+MIN($B$40,$B$52,$B$64,$B$76,$B$88)</f>
        <v>63.838999999999999</v>
      </c>
      <c r="D100" s="30">
        <f>+MAX($B$40,$B$52,$B$64,$B$76,$B$88)</f>
        <v>79.754000000000005</v>
      </c>
      <c r="E100" s="13">
        <f t="shared" si="1"/>
        <v>15.915000000000006</v>
      </c>
      <c r="G100" s="30"/>
      <c r="H100" s="13"/>
    </row>
    <row r="101" spans="1:8" x14ac:dyDescent="0.2">
      <c r="A101" s="1">
        <v>45658</v>
      </c>
      <c r="B101" s="10">
        <v>60.421950000000002</v>
      </c>
      <c r="C101" s="30">
        <f>+MIN($B$29,$B$41,$B$53,$B$65,$B$77)</f>
        <v>48.018999999999998</v>
      </c>
      <c r="D101" s="13">
        <f>+MAX($B$29,$B$41,$B$53,$B$65,$B$77)</f>
        <v>74.251000000000005</v>
      </c>
      <c r="E101" s="13">
        <f t="shared" si="1"/>
        <v>26.232000000000006</v>
      </c>
      <c r="G101" s="30"/>
      <c r="H101" s="13"/>
    </row>
    <row r="102" spans="1:8" x14ac:dyDescent="0.2">
      <c r="A102" s="1">
        <v>45689</v>
      </c>
      <c r="B102" s="10">
        <v>51.375300000000003</v>
      </c>
      <c r="C102" s="30">
        <f>+MIN($B$30,$B$42,$B$54,$B$66,$B$78)</f>
        <v>37.734000000000002</v>
      </c>
      <c r="D102" s="13">
        <f>+MAX($B$30,$B$42,$B$54,$B$66,$B$78)</f>
        <v>64.100999999999999</v>
      </c>
      <c r="E102" s="13">
        <f t="shared" si="1"/>
        <v>26.366999999999997</v>
      </c>
      <c r="G102" s="30"/>
      <c r="H102" s="13"/>
    </row>
    <row r="103" spans="1:8" x14ac:dyDescent="0.2">
      <c r="A103" s="1">
        <v>45717</v>
      </c>
      <c r="B103" s="10">
        <v>48.356900000000003</v>
      </c>
      <c r="C103" s="30">
        <f>+MIN($B$31,$B$43,$B$55,$B$67,$B$79)</f>
        <v>36.265999999999998</v>
      </c>
      <c r="D103" s="13">
        <f>+MAX($B$31,$B$43,$B$55,$B$67,$B$79)</f>
        <v>60.81</v>
      </c>
      <c r="E103" s="13">
        <f t="shared" si="1"/>
        <v>24.544000000000004</v>
      </c>
      <c r="G103" s="30"/>
      <c r="H103" s="13"/>
    </row>
    <row r="104" spans="1:8" x14ac:dyDescent="0.2">
      <c r="A104" s="1">
        <v>45748</v>
      </c>
      <c r="B104" s="10">
        <v>51.154179999999997</v>
      </c>
      <c r="C104" s="30">
        <f>+MIN($B$32,$B$44,$B$56,$B$68,$B$80)</f>
        <v>40.213999999999999</v>
      </c>
      <c r="D104" s="13">
        <f>+MAX($B$32,$B$44,$B$56,$B$68,$B$80)</f>
        <v>62.905000000000001</v>
      </c>
      <c r="E104" s="13">
        <f t="shared" si="1"/>
        <v>22.691000000000003</v>
      </c>
      <c r="G104" s="30"/>
      <c r="H104" s="13"/>
    </row>
    <row r="105" spans="1:8" x14ac:dyDescent="0.2">
      <c r="A105" s="1">
        <v>45778</v>
      </c>
      <c r="B105" s="10">
        <v>58.52355</v>
      </c>
      <c r="C105" s="30">
        <f>+MIN($B$33,$B$45,$B$57,$B$69,$B$81)</f>
        <v>49.670999999999999</v>
      </c>
      <c r="D105" s="13">
        <f>+MAX($B$33,$B$45,$B$57,$B$69,$B$81)</f>
        <v>71.058999999999997</v>
      </c>
      <c r="E105" s="13">
        <f t="shared" si="1"/>
        <v>21.387999999999998</v>
      </c>
      <c r="G105" s="30"/>
      <c r="H105" s="13"/>
    </row>
    <row r="106" spans="1:8" x14ac:dyDescent="0.2">
      <c r="A106" s="1">
        <v>45809</v>
      </c>
      <c r="B106" s="10">
        <v>66.795860000000005</v>
      </c>
      <c r="C106" s="30">
        <f>+MIN($B$34,$B$46,$B$58,$B$70,$B$82)</f>
        <v>54.127000000000002</v>
      </c>
      <c r="D106" s="13">
        <f>+MAX($B$34,$B$46,$B$58,$B$70,$B$82)</f>
        <v>79.17</v>
      </c>
      <c r="E106" s="13">
        <f t="shared" si="1"/>
        <v>25.042999999999999</v>
      </c>
      <c r="G106" s="30"/>
      <c r="H106" s="13"/>
    </row>
    <row r="107" spans="1:8" x14ac:dyDescent="0.2">
      <c r="A107" s="1">
        <v>45839</v>
      </c>
      <c r="B107" s="10">
        <v>73.239599999999996</v>
      </c>
      <c r="C107" s="30">
        <f>+MIN($B$35,$B$47,$B$59,$B$71,$B$83)</f>
        <v>64.161000000000001</v>
      </c>
      <c r="D107" s="13">
        <f>+MAX($B$35,$B$47,$B$59,$B$71,$B$83)</f>
        <v>87.326999999999998</v>
      </c>
      <c r="E107" s="13">
        <f t="shared" si="1"/>
        <v>23.165999999999997</v>
      </c>
      <c r="G107" s="30"/>
      <c r="H107" s="13"/>
    </row>
    <row r="108" spans="1:8" x14ac:dyDescent="0.2">
      <c r="A108" s="1">
        <v>45870</v>
      </c>
      <c r="B108" s="10">
        <v>81.869969999999995</v>
      </c>
      <c r="C108" s="30">
        <f>+MIN($B$36,$B$48,$B$60,$B$72,$B$84)</f>
        <v>69.605999999999995</v>
      </c>
      <c r="D108" s="13">
        <f>+MAX($B$36,$B$48,$B$60,$B$72,$B$84)</f>
        <v>96.275000000000006</v>
      </c>
      <c r="E108" s="13">
        <f t="shared" si="1"/>
        <v>26.669000000000011</v>
      </c>
      <c r="G108" s="30"/>
      <c r="H108" s="13"/>
    </row>
    <row r="109" spans="1:8" x14ac:dyDescent="0.2">
      <c r="A109" s="1">
        <v>45901</v>
      </c>
      <c r="B109" s="10">
        <v>86.932029999999997</v>
      </c>
      <c r="C109" s="30">
        <f>+MIN($B$37,$B$49,$B$61,$B$73,$B$85)</f>
        <v>72.167000000000002</v>
      </c>
      <c r="D109" s="13">
        <f>+MAX($B$37,$B$49,$B$61,$B$73,$B$85)</f>
        <v>102.18</v>
      </c>
      <c r="E109" s="13">
        <f t="shared" si="1"/>
        <v>30.013000000000005</v>
      </c>
      <c r="G109" s="30"/>
      <c r="H109" s="13"/>
    </row>
    <row r="110" spans="1:8" x14ac:dyDescent="0.2">
      <c r="A110" s="1">
        <v>45931</v>
      </c>
      <c r="B110" s="10">
        <v>86.613780000000006</v>
      </c>
      <c r="C110" s="30">
        <f>+MIN($B$38,$B$50,$B$62,$B$74,$B$86)</f>
        <v>76.198999999999998</v>
      </c>
      <c r="D110" s="13">
        <f>+MAX($B$38,$B$50,$B$62,$B$74,$B$86)</f>
        <v>98.028000000000006</v>
      </c>
      <c r="E110" s="13">
        <f t="shared" si="1"/>
        <v>21.829000000000008</v>
      </c>
      <c r="G110" s="30"/>
      <c r="H110" s="13"/>
    </row>
    <row r="111" spans="1:8" x14ac:dyDescent="0.2">
      <c r="A111" s="1">
        <v>45962</v>
      </c>
      <c r="B111" s="10">
        <v>83.618620000000007</v>
      </c>
      <c r="C111" s="30">
        <f>+MIN($B$39,$B$51,$B$63,$B$75,$B$87)</f>
        <v>72.114999999999995</v>
      </c>
      <c r="D111" s="13">
        <f>+MAX($B$39,$B$51,$B$63,$B$75,$B$87)</f>
        <v>90.236000000000004</v>
      </c>
      <c r="E111" s="13">
        <f t="shared" si="1"/>
        <v>18.121000000000009</v>
      </c>
      <c r="G111" s="30"/>
      <c r="H111" s="13"/>
    </row>
    <row r="112" spans="1:8" x14ac:dyDescent="0.2">
      <c r="A112" s="48">
        <v>45992</v>
      </c>
      <c r="B112" s="10">
        <v>74.661289999999994</v>
      </c>
      <c r="C112" s="53">
        <f>+MIN($B$40,$B$52,$B$64,$B$76,$B$88)</f>
        <v>63.838999999999999</v>
      </c>
      <c r="D112" s="52">
        <f>+MAX($B$40,$B$52,$B$64,$B$76,$B$88)</f>
        <v>79.754000000000005</v>
      </c>
      <c r="E112" s="52">
        <f t="shared" si="1"/>
        <v>15.915000000000006</v>
      </c>
      <c r="G112" s="30"/>
      <c r="H112" s="13"/>
    </row>
    <row r="113" spans="1:2" x14ac:dyDescent="0.2">
      <c r="A113" s="278" t="s">
        <v>674</v>
      </c>
    </row>
    <row r="114" spans="1:2" x14ac:dyDescent="0.2">
      <c r="A114" s="23" t="s">
        <v>684</v>
      </c>
    </row>
    <row r="115" spans="1:2" x14ac:dyDescent="0.2">
      <c r="A115" s="287" t="s">
        <v>678</v>
      </c>
    </row>
    <row r="116" spans="1:2" x14ac:dyDescent="0.2">
      <c r="A116" s="3"/>
      <c r="B116" s="58" t="s">
        <v>342</v>
      </c>
    </row>
    <row r="117" spans="1:2" x14ac:dyDescent="0.2">
      <c r="A117">
        <v>64</v>
      </c>
      <c r="B117">
        <v>0</v>
      </c>
    </row>
    <row r="118" spans="1:2" x14ac:dyDescent="0.2">
      <c r="A118">
        <v>64</v>
      </c>
      <c r="B118">
        <v>1</v>
      </c>
    </row>
  </sheetData>
  <mergeCells count="1">
    <mergeCell ref="C26:E26"/>
  </mergeCells>
  <hyperlinks>
    <hyperlink ref="A3" location="Contents!A1" display="Return to Contents" xr:uid="{00000000-0004-0000-1400-000000000000}"/>
  </hyperlinks>
  <pageMargins left="0.75" right="0.75" top="1" bottom="1" header="0.5" footer="0.5"/>
  <pageSetup scale="65" fitToHeight="2" orientation="landscape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0">
    <pageSetUpPr fitToPage="1"/>
  </sheetPr>
  <dimension ref="A1:Q131"/>
  <sheetViews>
    <sheetView workbookViewId="0"/>
  </sheetViews>
  <sheetFormatPr defaultRowHeight="12.75" x14ac:dyDescent="0.2"/>
  <cols>
    <col min="16" max="16" width="28.42578125" customWidth="1"/>
    <col min="17" max="17" width="9.5703125" customWidth="1"/>
  </cols>
  <sheetData>
    <row r="1" spans="1:17" x14ac:dyDescent="0.2">
      <c r="K1" s="97"/>
      <c r="L1" s="97"/>
    </row>
    <row r="2" spans="1:17" ht="15.75" x14ac:dyDescent="0.25">
      <c r="A2" s="31" t="s">
        <v>644</v>
      </c>
      <c r="L2" s="97"/>
    </row>
    <row r="3" spans="1:17" x14ac:dyDescent="0.2">
      <c r="A3" s="16" t="s">
        <v>16</v>
      </c>
      <c r="L3" s="97"/>
    </row>
    <row r="4" spans="1:17" x14ac:dyDescent="0.2">
      <c r="A4" s="288"/>
      <c r="B4" s="288"/>
      <c r="C4" s="288"/>
      <c r="D4" s="288"/>
      <c r="E4" s="288"/>
      <c r="F4" s="288"/>
      <c r="G4" s="288"/>
      <c r="H4" s="288"/>
      <c r="I4" s="288"/>
      <c r="J4" s="288"/>
      <c r="K4" s="288"/>
      <c r="L4" s="97"/>
    </row>
    <row r="5" spans="1:17" x14ac:dyDescent="0.2">
      <c r="A5" s="288"/>
      <c r="B5" s="288"/>
      <c r="C5" s="288"/>
      <c r="D5" s="288"/>
      <c r="E5" s="288"/>
      <c r="F5" s="288"/>
      <c r="G5" s="288"/>
      <c r="H5" s="288"/>
      <c r="I5" s="288"/>
      <c r="J5" s="288"/>
      <c r="K5" s="288"/>
      <c r="P5" s="142" t="s">
        <v>343</v>
      </c>
      <c r="Q5" s="143"/>
    </row>
    <row r="6" spans="1:17" x14ac:dyDescent="0.2">
      <c r="A6" s="288"/>
      <c r="B6" s="288"/>
      <c r="C6" s="288"/>
      <c r="D6" s="288"/>
      <c r="E6" s="288"/>
      <c r="F6" s="288"/>
      <c r="G6" s="288"/>
      <c r="H6" s="288"/>
      <c r="I6" s="288"/>
      <c r="J6" s="288"/>
      <c r="K6" s="288"/>
      <c r="P6" s="285" t="s">
        <v>434</v>
      </c>
      <c r="Q6" s="284" t="s">
        <v>437</v>
      </c>
    </row>
    <row r="7" spans="1:17" x14ac:dyDescent="0.2">
      <c r="A7" s="288"/>
      <c r="B7" s="288"/>
      <c r="C7" s="288"/>
      <c r="D7" s="288"/>
      <c r="E7" s="288"/>
      <c r="F7" s="288"/>
      <c r="G7" s="288"/>
      <c r="H7" s="288"/>
      <c r="I7" s="288"/>
      <c r="J7" s="288"/>
      <c r="K7" s="288"/>
      <c r="P7" s="178" t="s">
        <v>436</v>
      </c>
      <c r="Q7" s="282" t="s">
        <v>435</v>
      </c>
    </row>
    <row r="8" spans="1:17" x14ac:dyDescent="0.2">
      <c r="A8" s="288"/>
      <c r="B8" s="288"/>
      <c r="C8" s="288"/>
      <c r="D8" s="288"/>
      <c r="E8" s="288"/>
      <c r="F8" s="288"/>
      <c r="G8" s="288"/>
      <c r="H8" s="288"/>
      <c r="I8" s="288"/>
      <c r="J8" s="288"/>
      <c r="K8" s="288"/>
    </row>
    <row r="9" spans="1:17" x14ac:dyDescent="0.2">
      <c r="A9" s="288"/>
      <c r="B9" s="288"/>
      <c r="C9" s="288"/>
      <c r="D9" s="288"/>
      <c r="E9" s="288"/>
      <c r="F9" s="288"/>
      <c r="G9" s="288"/>
      <c r="H9" s="288"/>
      <c r="I9" s="288"/>
      <c r="J9" s="288"/>
      <c r="K9" s="288"/>
    </row>
    <row r="10" spans="1:17" x14ac:dyDescent="0.2">
      <c r="A10" s="288"/>
      <c r="B10" s="288"/>
      <c r="C10" s="288"/>
      <c r="D10" s="288"/>
      <c r="E10" s="288"/>
      <c r="F10" s="288"/>
      <c r="G10" s="288"/>
      <c r="H10" s="288"/>
      <c r="I10" s="288"/>
      <c r="J10" s="288"/>
      <c r="K10" s="288"/>
    </row>
    <row r="11" spans="1:17" x14ac:dyDescent="0.2">
      <c r="A11" s="288"/>
      <c r="B11" s="288"/>
      <c r="C11" s="288"/>
      <c r="D11" s="288"/>
      <c r="E11" s="288"/>
      <c r="F11" s="288"/>
      <c r="G11" s="288"/>
      <c r="H11" s="288"/>
      <c r="I11" s="288"/>
      <c r="J11" s="288"/>
      <c r="K11" s="288"/>
    </row>
    <row r="12" spans="1:17" x14ac:dyDescent="0.2">
      <c r="A12" s="288"/>
      <c r="B12" s="288"/>
      <c r="C12" s="288"/>
      <c r="D12" s="288"/>
      <c r="E12" s="288"/>
      <c r="F12" s="288"/>
      <c r="G12" s="288"/>
      <c r="H12" s="288"/>
      <c r="I12" s="288"/>
      <c r="J12" s="288"/>
      <c r="K12" s="288"/>
    </row>
    <row r="13" spans="1:17" x14ac:dyDescent="0.2">
      <c r="A13" s="288"/>
      <c r="B13" s="288"/>
      <c r="C13" s="288"/>
      <c r="D13" s="288"/>
      <c r="E13" s="288"/>
      <c r="F13" s="288"/>
      <c r="G13" s="288"/>
      <c r="H13" s="288"/>
      <c r="I13" s="288"/>
      <c r="J13" s="288"/>
      <c r="K13" s="288"/>
    </row>
    <row r="14" spans="1:17" x14ac:dyDescent="0.2">
      <c r="A14" s="288"/>
      <c r="B14" s="288"/>
      <c r="C14" s="288"/>
      <c r="D14" s="288"/>
      <c r="E14" s="288"/>
      <c r="F14" s="288"/>
      <c r="G14" s="288"/>
      <c r="H14" s="288"/>
      <c r="I14" s="288"/>
      <c r="J14" s="288"/>
      <c r="K14" s="288"/>
    </row>
    <row r="15" spans="1:17" x14ac:dyDescent="0.2">
      <c r="A15" s="288"/>
      <c r="B15" s="288"/>
      <c r="C15" s="288"/>
      <c r="D15" s="288"/>
      <c r="E15" s="288"/>
      <c r="F15" s="288"/>
      <c r="G15" s="288"/>
      <c r="H15" s="288"/>
      <c r="I15" s="288"/>
      <c r="J15" s="288"/>
      <c r="K15" s="288"/>
    </row>
    <row r="16" spans="1:17" ht="15" x14ac:dyDescent="0.25">
      <c r="A16" s="288"/>
      <c r="B16" s="288"/>
      <c r="C16" s="288"/>
      <c r="D16" s="288"/>
      <c r="E16" s="288"/>
      <c r="F16" s="288"/>
      <c r="G16" s="288"/>
      <c r="H16" s="288"/>
      <c r="I16" s="288"/>
      <c r="J16" s="288"/>
      <c r="K16" s="288"/>
      <c r="M16" s="424"/>
    </row>
    <row r="17" spans="1:11" x14ac:dyDescent="0.2">
      <c r="A17" s="288"/>
      <c r="B17" s="288"/>
      <c r="C17" s="288"/>
      <c r="D17" s="288"/>
      <c r="E17" s="288"/>
      <c r="F17" s="288"/>
      <c r="G17" s="288"/>
      <c r="H17" s="288"/>
      <c r="I17" s="288"/>
      <c r="J17" s="288"/>
      <c r="K17" s="288"/>
    </row>
    <row r="18" spans="1:11" x14ac:dyDescent="0.2">
      <c r="A18" s="288"/>
      <c r="B18" s="288"/>
      <c r="C18" s="288"/>
      <c r="D18" s="288"/>
      <c r="E18" s="288"/>
      <c r="F18" s="288"/>
      <c r="G18" s="288"/>
      <c r="H18" s="288"/>
      <c r="I18" s="288"/>
      <c r="J18" s="288"/>
      <c r="K18" s="288"/>
    </row>
    <row r="19" spans="1:11" x14ac:dyDescent="0.2">
      <c r="A19" s="288"/>
      <c r="B19" s="288"/>
      <c r="C19" s="288"/>
      <c r="D19" s="288"/>
      <c r="E19" s="288"/>
      <c r="F19" s="288"/>
      <c r="G19" s="288"/>
      <c r="H19" s="288"/>
      <c r="I19" s="288"/>
      <c r="J19" s="288"/>
      <c r="K19" s="288"/>
    </row>
    <row r="20" spans="1:11" x14ac:dyDescent="0.2">
      <c r="A20" s="288"/>
      <c r="B20" s="288"/>
      <c r="C20" s="288"/>
      <c r="D20" s="288"/>
      <c r="E20" s="288"/>
      <c r="F20" s="288"/>
      <c r="G20" s="288"/>
      <c r="H20" s="288"/>
      <c r="I20" s="288"/>
      <c r="J20" s="288"/>
      <c r="K20" s="288"/>
    </row>
    <row r="21" spans="1:11" x14ac:dyDescent="0.2">
      <c r="A21" s="288"/>
      <c r="B21" s="288"/>
      <c r="C21" s="288"/>
      <c r="D21" s="288"/>
      <c r="E21" s="288"/>
      <c r="F21" s="288"/>
      <c r="G21" s="288"/>
      <c r="H21" s="288"/>
      <c r="I21" s="288"/>
      <c r="J21" s="288"/>
      <c r="K21" s="288"/>
    </row>
    <row r="22" spans="1:11" x14ac:dyDescent="0.2">
      <c r="A22" s="288"/>
      <c r="B22" s="288"/>
      <c r="C22" s="288"/>
      <c r="D22" s="288"/>
      <c r="E22" s="288"/>
      <c r="F22" s="288"/>
      <c r="G22" s="288"/>
      <c r="H22" s="288"/>
      <c r="I22" s="288"/>
      <c r="J22" s="288"/>
      <c r="K22" s="288"/>
    </row>
    <row r="23" spans="1:11" x14ac:dyDescent="0.2">
      <c r="A23" s="288"/>
      <c r="B23" s="288"/>
      <c r="C23" s="288"/>
      <c r="D23" s="288"/>
      <c r="E23" s="288"/>
      <c r="F23" s="288"/>
      <c r="G23" s="288"/>
      <c r="H23" s="288"/>
      <c r="I23" s="288"/>
      <c r="J23" s="288"/>
      <c r="K23" s="288"/>
    </row>
    <row r="24" spans="1:11" x14ac:dyDescent="0.2">
      <c r="A24" s="288"/>
      <c r="B24" s="288"/>
      <c r="C24" s="288"/>
      <c r="D24" s="288"/>
      <c r="E24" s="288"/>
      <c r="F24" s="288"/>
      <c r="G24" s="288"/>
      <c r="H24" s="288"/>
      <c r="I24" s="288"/>
      <c r="J24" s="288"/>
      <c r="K24" s="288"/>
    </row>
    <row r="25" spans="1:11" ht="12.75" customHeight="1" x14ac:dyDescent="0.2">
      <c r="A25" s="288"/>
      <c r="B25" s="288"/>
      <c r="C25" s="288"/>
      <c r="D25" s="288"/>
      <c r="E25" s="288"/>
      <c r="F25" s="288"/>
      <c r="G25" s="288"/>
      <c r="H25" s="288"/>
      <c r="I25" s="288"/>
      <c r="J25" s="288"/>
      <c r="K25" s="288"/>
    </row>
    <row r="26" spans="1:11" x14ac:dyDescent="0.2">
      <c r="B26" s="23"/>
      <c r="C26" s="281"/>
      <c r="D26" s="281"/>
      <c r="E26" s="281"/>
    </row>
    <row r="27" spans="1:11" x14ac:dyDescent="0.2">
      <c r="A27" s="2"/>
      <c r="B27" s="26"/>
    </row>
    <row r="28" spans="1:11" ht="38.25" x14ac:dyDescent="0.2">
      <c r="A28" s="4"/>
      <c r="B28" s="364" t="s">
        <v>434</v>
      </c>
      <c r="C28" s="365" t="s">
        <v>436</v>
      </c>
      <c r="D28" s="365" t="s">
        <v>462</v>
      </c>
      <c r="E28" s="365" t="s">
        <v>438</v>
      </c>
    </row>
    <row r="29" spans="1:11" x14ac:dyDescent="0.2">
      <c r="A29" s="1">
        <v>43101</v>
      </c>
      <c r="B29" s="5">
        <v>6.6558380000000001</v>
      </c>
      <c r="C29" s="5">
        <v>-2.836776</v>
      </c>
      <c r="D29" s="5">
        <f>+C29*-1</f>
        <v>2.836776</v>
      </c>
      <c r="E29" s="286">
        <f t="shared" ref="E29:E60" si="0">+C29+B29</f>
        <v>3.8190620000000002</v>
      </c>
      <c r="G29" s="30"/>
      <c r="H29" s="13"/>
    </row>
    <row r="30" spans="1:11" x14ac:dyDescent="0.2">
      <c r="A30" s="1">
        <v>43132</v>
      </c>
      <c r="B30" s="5">
        <v>5.7626109999999997</v>
      </c>
      <c r="C30" s="5">
        <v>-3.0839750000000001</v>
      </c>
      <c r="D30" s="5">
        <f t="shared" ref="D30:D93" si="1">+C30*-1</f>
        <v>3.0839750000000001</v>
      </c>
      <c r="E30" s="286">
        <f t="shared" si="0"/>
        <v>2.6786359999999996</v>
      </c>
      <c r="G30" s="30"/>
      <c r="H30" s="13"/>
    </row>
    <row r="31" spans="1:11" x14ac:dyDescent="0.2">
      <c r="A31" s="1">
        <v>43160</v>
      </c>
      <c r="B31" s="5">
        <v>5.650512</v>
      </c>
      <c r="C31" s="5">
        <v>-3.1652140000000002</v>
      </c>
      <c r="D31" s="5">
        <f t="shared" si="1"/>
        <v>3.1652140000000002</v>
      </c>
      <c r="E31" s="286">
        <f t="shared" si="0"/>
        <v>2.4852979999999998</v>
      </c>
      <c r="G31" s="30"/>
      <c r="H31" s="13"/>
    </row>
    <row r="32" spans="1:11" x14ac:dyDescent="0.2">
      <c r="A32" s="1">
        <v>43191</v>
      </c>
      <c r="B32" s="5">
        <v>6.3342210000000003</v>
      </c>
      <c r="C32" s="5">
        <v>-3.7562679999999999</v>
      </c>
      <c r="D32" s="5">
        <f t="shared" si="1"/>
        <v>3.7562679999999999</v>
      </c>
      <c r="E32" s="286">
        <f t="shared" si="0"/>
        <v>2.5779530000000004</v>
      </c>
      <c r="G32" s="30"/>
      <c r="H32" s="13"/>
    </row>
    <row r="33" spans="1:8" x14ac:dyDescent="0.2">
      <c r="A33" s="1">
        <v>43221</v>
      </c>
      <c r="B33" s="5">
        <v>5.7670110000000001</v>
      </c>
      <c r="C33" s="5">
        <v>-3.2573479999999999</v>
      </c>
      <c r="D33" s="5">
        <f t="shared" si="1"/>
        <v>3.2573479999999999</v>
      </c>
      <c r="E33" s="286">
        <f t="shared" si="0"/>
        <v>2.5096630000000002</v>
      </c>
      <c r="G33" s="30"/>
      <c r="H33" s="13"/>
    </row>
    <row r="34" spans="1:8" x14ac:dyDescent="0.2">
      <c r="A34" s="1">
        <v>43252</v>
      </c>
      <c r="B34" s="5">
        <v>6.2085739999999996</v>
      </c>
      <c r="C34" s="5">
        <v>-3.3062520000000002</v>
      </c>
      <c r="D34" s="5">
        <f t="shared" si="1"/>
        <v>3.3062520000000002</v>
      </c>
      <c r="E34" s="286">
        <f t="shared" si="0"/>
        <v>2.9023219999999994</v>
      </c>
      <c r="G34" s="30"/>
      <c r="H34" s="13"/>
    </row>
    <row r="35" spans="1:8" x14ac:dyDescent="0.2">
      <c r="A35" s="1">
        <v>43282</v>
      </c>
      <c r="B35" s="5">
        <v>5.6292080000000002</v>
      </c>
      <c r="C35" s="5">
        <v>-3.3985970000000001</v>
      </c>
      <c r="D35" s="5">
        <f t="shared" si="1"/>
        <v>3.3985970000000001</v>
      </c>
      <c r="E35" s="286">
        <f t="shared" si="0"/>
        <v>2.2306110000000001</v>
      </c>
      <c r="G35" s="30"/>
      <c r="H35" s="13"/>
    </row>
    <row r="36" spans="1:8" x14ac:dyDescent="0.2">
      <c r="A36" s="1">
        <v>43313</v>
      </c>
      <c r="B36" s="5">
        <v>6.1302110000000001</v>
      </c>
      <c r="C36" s="5">
        <v>-2.860268</v>
      </c>
      <c r="D36" s="5">
        <f t="shared" si="1"/>
        <v>2.860268</v>
      </c>
      <c r="E36" s="286">
        <f t="shared" si="0"/>
        <v>3.269943</v>
      </c>
      <c r="G36" s="30"/>
      <c r="H36" s="13"/>
    </row>
    <row r="37" spans="1:8" x14ac:dyDescent="0.2">
      <c r="A37" s="1">
        <v>43344</v>
      </c>
      <c r="B37" s="5">
        <v>5.578074</v>
      </c>
      <c r="C37" s="5">
        <v>-3.104088</v>
      </c>
      <c r="D37" s="5">
        <f t="shared" si="1"/>
        <v>3.104088</v>
      </c>
      <c r="E37" s="286">
        <f t="shared" si="0"/>
        <v>2.473986</v>
      </c>
      <c r="G37" s="30"/>
      <c r="H37" s="13"/>
    </row>
    <row r="38" spans="1:8" x14ac:dyDescent="0.2">
      <c r="A38" s="1">
        <v>43374</v>
      </c>
      <c r="B38" s="5">
        <v>5.097556</v>
      </c>
      <c r="C38" s="5">
        <v>-3.6407959999999999</v>
      </c>
      <c r="D38" s="5">
        <f t="shared" si="1"/>
        <v>3.6407959999999999</v>
      </c>
      <c r="E38" s="286">
        <f t="shared" si="0"/>
        <v>1.4567600000000001</v>
      </c>
      <c r="G38" s="30"/>
      <c r="H38" s="13"/>
    </row>
    <row r="39" spans="1:8" x14ac:dyDescent="0.2">
      <c r="A39" s="1">
        <v>43405</v>
      </c>
      <c r="B39" s="5">
        <v>5.1412800000000001</v>
      </c>
      <c r="C39" s="5">
        <v>-4.1498689999999998</v>
      </c>
      <c r="D39" s="5">
        <f t="shared" si="1"/>
        <v>4.1498689999999998</v>
      </c>
      <c r="E39" s="286">
        <f t="shared" si="0"/>
        <v>0.99141100000000026</v>
      </c>
      <c r="G39" s="30"/>
      <c r="H39" s="13"/>
    </row>
    <row r="40" spans="1:8" x14ac:dyDescent="0.2">
      <c r="A40" s="1">
        <v>43435</v>
      </c>
      <c r="B40" s="5">
        <v>4.7062280000000003</v>
      </c>
      <c r="C40" s="5">
        <v>-3.9866389999999998</v>
      </c>
      <c r="D40" s="5">
        <f t="shared" si="1"/>
        <v>3.9866389999999998</v>
      </c>
      <c r="E40" s="286">
        <f t="shared" si="0"/>
        <v>0.71958900000000048</v>
      </c>
      <c r="G40" s="30"/>
      <c r="H40" s="13"/>
    </row>
    <row r="41" spans="1:8" x14ac:dyDescent="0.2">
      <c r="A41" s="1">
        <v>43466</v>
      </c>
      <c r="B41" s="5">
        <v>4.9153419999999999</v>
      </c>
      <c r="C41" s="5">
        <v>-3.1295500000000001</v>
      </c>
      <c r="D41" s="5">
        <f t="shared" si="1"/>
        <v>3.1295500000000001</v>
      </c>
      <c r="E41" s="286">
        <f t="shared" si="0"/>
        <v>1.7857919999999998</v>
      </c>
      <c r="G41" s="30"/>
      <c r="H41" s="13"/>
    </row>
    <row r="42" spans="1:8" x14ac:dyDescent="0.2">
      <c r="A42" s="1">
        <v>43497</v>
      </c>
      <c r="B42" s="5">
        <v>3.7550110000000001</v>
      </c>
      <c r="C42" s="5">
        <v>-3.3028339999999998</v>
      </c>
      <c r="D42" s="5">
        <f t="shared" si="1"/>
        <v>3.3028339999999998</v>
      </c>
      <c r="E42" s="286">
        <f t="shared" si="0"/>
        <v>0.45217700000000027</v>
      </c>
      <c r="G42" s="30"/>
      <c r="H42" s="13"/>
    </row>
    <row r="43" spans="1:8" x14ac:dyDescent="0.2">
      <c r="A43" s="1">
        <v>43525</v>
      </c>
      <c r="B43" s="5">
        <v>4.1100700000000003</v>
      </c>
      <c r="C43" s="5">
        <v>-3.1507390000000002</v>
      </c>
      <c r="D43" s="5">
        <f t="shared" si="1"/>
        <v>3.1507390000000002</v>
      </c>
      <c r="E43" s="286">
        <f t="shared" si="0"/>
        <v>0.95933100000000016</v>
      </c>
      <c r="G43" s="30"/>
      <c r="H43" s="13"/>
    </row>
    <row r="44" spans="1:8" x14ac:dyDescent="0.2">
      <c r="A44" s="1">
        <v>43556</v>
      </c>
      <c r="B44" s="5">
        <v>4.0878839999999999</v>
      </c>
      <c r="C44" s="5">
        <v>-2.945309</v>
      </c>
      <c r="D44" s="5">
        <f t="shared" si="1"/>
        <v>2.945309</v>
      </c>
      <c r="E44" s="286">
        <f t="shared" si="0"/>
        <v>1.1425749999999999</v>
      </c>
      <c r="G44" s="30"/>
      <c r="H44" s="13"/>
    </row>
    <row r="45" spans="1:8" x14ac:dyDescent="0.2">
      <c r="A45" s="1">
        <v>43586</v>
      </c>
      <c r="B45" s="5">
        <v>4.1950570000000003</v>
      </c>
      <c r="C45" s="5">
        <v>-2.5401090000000002</v>
      </c>
      <c r="D45" s="5">
        <f t="shared" si="1"/>
        <v>2.5401090000000002</v>
      </c>
      <c r="E45" s="286">
        <f t="shared" si="0"/>
        <v>1.6549480000000001</v>
      </c>
      <c r="G45" s="30"/>
      <c r="H45" s="13"/>
    </row>
    <row r="46" spans="1:8" x14ac:dyDescent="0.2">
      <c r="A46" s="1">
        <v>43617</v>
      </c>
      <c r="B46" s="5">
        <v>4.0522790000000004</v>
      </c>
      <c r="C46" s="5">
        <v>-3.3317860000000001</v>
      </c>
      <c r="D46" s="5">
        <f t="shared" si="1"/>
        <v>3.3317860000000001</v>
      </c>
      <c r="E46" s="286">
        <f t="shared" si="0"/>
        <v>0.72049300000000027</v>
      </c>
      <c r="G46" s="30"/>
      <c r="H46" s="13"/>
    </row>
    <row r="47" spans="1:8" x14ac:dyDescent="0.2">
      <c r="A47" s="1">
        <v>43647</v>
      </c>
      <c r="B47" s="5">
        <v>4.232246</v>
      </c>
      <c r="C47" s="5">
        <v>-2.715535</v>
      </c>
      <c r="D47" s="5">
        <f t="shared" si="1"/>
        <v>2.715535</v>
      </c>
      <c r="E47" s="286">
        <f t="shared" si="0"/>
        <v>1.5167109999999999</v>
      </c>
      <c r="G47" s="30"/>
      <c r="H47" s="13"/>
    </row>
    <row r="48" spans="1:8" x14ac:dyDescent="0.2">
      <c r="A48" s="1">
        <v>43678</v>
      </c>
      <c r="B48" s="5">
        <v>4.1892469999999999</v>
      </c>
      <c r="C48" s="5">
        <v>-3.2402739999999999</v>
      </c>
      <c r="D48" s="5">
        <f t="shared" si="1"/>
        <v>3.2402739999999999</v>
      </c>
      <c r="E48" s="286">
        <f t="shared" si="0"/>
        <v>0.94897300000000007</v>
      </c>
      <c r="G48" s="30"/>
      <c r="H48" s="13"/>
    </row>
    <row r="49" spans="1:8" x14ac:dyDescent="0.2">
      <c r="A49" s="1">
        <v>43709</v>
      </c>
      <c r="B49" s="5">
        <v>3.3901720000000002</v>
      </c>
      <c r="C49" s="5">
        <v>-3.3502230000000002</v>
      </c>
      <c r="D49" s="5">
        <f t="shared" si="1"/>
        <v>3.3502230000000002</v>
      </c>
      <c r="E49" s="286">
        <f t="shared" si="0"/>
        <v>3.9949000000000012E-2</v>
      </c>
      <c r="G49" s="30"/>
      <c r="H49" s="13"/>
    </row>
    <row r="50" spans="1:8" x14ac:dyDescent="0.2">
      <c r="A50" s="1">
        <v>43739</v>
      </c>
      <c r="B50" s="5">
        <v>2.8297590000000001</v>
      </c>
      <c r="C50" s="5">
        <v>-3.2699180000000001</v>
      </c>
      <c r="D50" s="5">
        <f t="shared" si="1"/>
        <v>3.2699180000000001</v>
      </c>
      <c r="E50" s="286">
        <f t="shared" si="0"/>
        <v>-0.44015899999999997</v>
      </c>
      <c r="G50" s="30"/>
      <c r="H50" s="13"/>
    </row>
    <row r="51" spans="1:8" x14ac:dyDescent="0.2">
      <c r="A51" s="1">
        <v>43770</v>
      </c>
      <c r="B51" s="5">
        <v>2.737447</v>
      </c>
      <c r="C51" s="5">
        <v>-3.3755090000000001</v>
      </c>
      <c r="D51" s="5">
        <f t="shared" si="1"/>
        <v>3.3755090000000001</v>
      </c>
      <c r="E51" s="286">
        <f t="shared" si="0"/>
        <v>-0.63806200000000013</v>
      </c>
      <c r="G51" s="30"/>
      <c r="H51" s="13"/>
    </row>
    <row r="52" spans="1:8" x14ac:dyDescent="0.2">
      <c r="A52" s="1">
        <v>43800</v>
      </c>
      <c r="B52" s="5">
        <v>3.2964319999999998</v>
      </c>
      <c r="C52" s="5">
        <v>-3.4677169999999999</v>
      </c>
      <c r="D52" s="5">
        <f t="shared" si="1"/>
        <v>3.4677169999999999</v>
      </c>
      <c r="E52" s="286">
        <f t="shared" si="0"/>
        <v>-0.17128500000000013</v>
      </c>
      <c r="G52" s="30"/>
      <c r="H52" s="13"/>
    </row>
    <row r="53" spans="1:8" x14ac:dyDescent="0.2">
      <c r="A53" s="1">
        <v>43831</v>
      </c>
      <c r="B53" s="5">
        <v>3.0230760000000001</v>
      </c>
      <c r="C53" s="5">
        <v>-3.6716920000000002</v>
      </c>
      <c r="D53" s="5">
        <f t="shared" si="1"/>
        <v>3.6716920000000002</v>
      </c>
      <c r="E53" s="286">
        <f t="shared" si="0"/>
        <v>-0.64861600000000008</v>
      </c>
      <c r="G53" s="30"/>
      <c r="H53" s="13"/>
    </row>
    <row r="54" spans="1:8" x14ac:dyDescent="0.2">
      <c r="A54" s="1">
        <v>43862</v>
      </c>
      <c r="B54" s="5">
        <v>2.982148</v>
      </c>
      <c r="C54" s="5">
        <v>-4.0899299999999998</v>
      </c>
      <c r="D54" s="5">
        <f t="shared" si="1"/>
        <v>4.0899299999999998</v>
      </c>
      <c r="E54" s="286">
        <f t="shared" si="0"/>
        <v>-1.1077819999999998</v>
      </c>
      <c r="G54" s="30"/>
      <c r="H54" s="13"/>
    </row>
    <row r="55" spans="1:8" x14ac:dyDescent="0.2">
      <c r="A55" s="1">
        <v>43891</v>
      </c>
      <c r="B55" s="5">
        <v>2.6708349999999998</v>
      </c>
      <c r="C55" s="5">
        <v>-3.832465</v>
      </c>
      <c r="D55" s="5">
        <f t="shared" si="1"/>
        <v>3.832465</v>
      </c>
      <c r="E55" s="286">
        <f t="shared" si="0"/>
        <v>-1.1616300000000002</v>
      </c>
      <c r="G55" s="30"/>
      <c r="H55" s="13"/>
    </row>
    <row r="56" spans="1:8" x14ac:dyDescent="0.2">
      <c r="A56" s="1">
        <v>43922</v>
      </c>
      <c r="B56" s="5">
        <v>2.6369150000000001</v>
      </c>
      <c r="C56" s="5">
        <v>-3.7493560000000001</v>
      </c>
      <c r="D56" s="5">
        <f t="shared" si="1"/>
        <v>3.7493560000000001</v>
      </c>
      <c r="E56" s="286">
        <f t="shared" si="0"/>
        <v>-1.112441</v>
      </c>
      <c r="G56" s="30"/>
      <c r="H56" s="13"/>
    </row>
    <row r="57" spans="1:8" x14ac:dyDescent="0.2">
      <c r="A57" s="1">
        <v>43952</v>
      </c>
      <c r="B57" s="5">
        <v>2.909678</v>
      </c>
      <c r="C57" s="5">
        <v>-2.2593079999999999</v>
      </c>
      <c r="D57" s="5">
        <f t="shared" si="1"/>
        <v>2.2593079999999999</v>
      </c>
      <c r="E57" s="286">
        <f t="shared" si="0"/>
        <v>0.65037000000000011</v>
      </c>
      <c r="G57" s="30"/>
      <c r="H57" s="13"/>
    </row>
    <row r="58" spans="1:8" x14ac:dyDescent="0.2">
      <c r="A58" s="1">
        <v>43983</v>
      </c>
      <c r="B58" s="5">
        <v>3.6455860000000002</v>
      </c>
      <c r="C58" s="5">
        <v>-2.886002</v>
      </c>
      <c r="D58" s="5">
        <f t="shared" si="1"/>
        <v>2.886002</v>
      </c>
      <c r="E58" s="286">
        <f t="shared" si="0"/>
        <v>0.75958400000000026</v>
      </c>
      <c r="G58" s="30"/>
      <c r="H58" s="13"/>
    </row>
    <row r="59" spans="1:8" x14ac:dyDescent="0.2">
      <c r="A59" s="1">
        <v>44013</v>
      </c>
      <c r="B59" s="5">
        <v>2.563088</v>
      </c>
      <c r="C59" s="5">
        <v>-3.2021649999999999</v>
      </c>
      <c r="D59" s="5">
        <f t="shared" si="1"/>
        <v>3.2021649999999999</v>
      </c>
      <c r="E59" s="286">
        <f t="shared" si="0"/>
        <v>-0.6390769999999999</v>
      </c>
      <c r="G59" s="30"/>
      <c r="H59" s="13"/>
    </row>
    <row r="60" spans="1:8" x14ac:dyDescent="0.2">
      <c r="A60" s="1">
        <v>44044</v>
      </c>
      <c r="B60" s="5">
        <v>2.0084689999999998</v>
      </c>
      <c r="C60" s="5">
        <v>-3.108949</v>
      </c>
      <c r="D60" s="5">
        <f t="shared" si="1"/>
        <v>3.108949</v>
      </c>
      <c r="E60" s="286">
        <f t="shared" si="0"/>
        <v>-1.1004800000000001</v>
      </c>
      <c r="G60" s="30"/>
      <c r="H60" s="13"/>
    </row>
    <row r="61" spans="1:8" x14ac:dyDescent="0.2">
      <c r="A61" s="1">
        <v>44075</v>
      </c>
      <c r="B61" s="5">
        <v>2.1329419999999999</v>
      </c>
      <c r="C61" s="5">
        <v>-2.8891800000000001</v>
      </c>
      <c r="D61" s="5">
        <f t="shared" si="1"/>
        <v>2.8891800000000001</v>
      </c>
      <c r="E61" s="286">
        <f t="shared" ref="E61:E92" si="2">+C61+B61</f>
        <v>-0.75623800000000019</v>
      </c>
      <c r="G61" s="30"/>
      <c r="H61" s="13"/>
    </row>
    <row r="62" spans="1:8" x14ac:dyDescent="0.2">
      <c r="A62" s="1">
        <v>44105</v>
      </c>
      <c r="B62" s="5">
        <v>2.354301</v>
      </c>
      <c r="C62" s="5">
        <v>-3.3675190000000002</v>
      </c>
      <c r="D62" s="5">
        <f t="shared" si="1"/>
        <v>3.3675190000000002</v>
      </c>
      <c r="E62" s="286">
        <f t="shared" si="2"/>
        <v>-1.0132180000000002</v>
      </c>
      <c r="G62" s="30"/>
      <c r="H62" s="13"/>
    </row>
    <row r="63" spans="1:8" x14ac:dyDescent="0.2">
      <c r="A63" s="1">
        <v>44136</v>
      </c>
      <c r="B63" s="5">
        <v>2.7840889999999998</v>
      </c>
      <c r="C63" s="5">
        <v>-3.0812469999999998</v>
      </c>
      <c r="D63" s="5">
        <f t="shared" si="1"/>
        <v>3.0812469999999998</v>
      </c>
      <c r="E63" s="286">
        <f t="shared" si="2"/>
        <v>-0.29715800000000003</v>
      </c>
      <c r="G63" s="30"/>
      <c r="H63" s="13"/>
    </row>
    <row r="64" spans="1:8" x14ac:dyDescent="0.2">
      <c r="A64" s="1">
        <v>44166</v>
      </c>
      <c r="B64" s="5">
        <v>2.356258</v>
      </c>
      <c r="C64" s="5">
        <v>-3.5419290000000001</v>
      </c>
      <c r="D64" s="5">
        <f t="shared" si="1"/>
        <v>3.5419290000000001</v>
      </c>
      <c r="E64" s="286">
        <f t="shared" si="2"/>
        <v>-1.1856710000000001</v>
      </c>
      <c r="G64" s="30"/>
      <c r="H64" s="13"/>
    </row>
    <row r="65" spans="1:8" x14ac:dyDescent="0.2">
      <c r="A65" s="1">
        <v>44197</v>
      </c>
      <c r="B65" s="5">
        <v>2.61416</v>
      </c>
      <c r="C65" s="5">
        <v>-3.1148169999999999</v>
      </c>
      <c r="D65" s="5">
        <f t="shared" si="1"/>
        <v>3.1148169999999999</v>
      </c>
      <c r="E65" s="286">
        <f t="shared" si="2"/>
        <v>-0.50065699999999991</v>
      </c>
      <c r="G65" s="30"/>
      <c r="H65" s="13"/>
    </row>
    <row r="66" spans="1:8" x14ac:dyDescent="0.2">
      <c r="A66" s="1">
        <v>44228</v>
      </c>
      <c r="B66" s="5">
        <v>3.023647</v>
      </c>
      <c r="C66" s="5">
        <v>-2.6669429999999998</v>
      </c>
      <c r="D66" s="5">
        <f t="shared" si="1"/>
        <v>2.6669429999999998</v>
      </c>
      <c r="E66" s="286">
        <f t="shared" si="2"/>
        <v>0.35670400000000013</v>
      </c>
      <c r="G66" s="30"/>
      <c r="H66" s="13"/>
    </row>
    <row r="67" spans="1:8" x14ac:dyDescent="0.2">
      <c r="A67" s="1">
        <v>44256</v>
      </c>
      <c r="B67" s="5">
        <v>3.0111910000000002</v>
      </c>
      <c r="C67" s="5">
        <v>-2.5800679999999998</v>
      </c>
      <c r="D67" s="5">
        <f t="shared" si="1"/>
        <v>2.5800679999999998</v>
      </c>
      <c r="E67" s="286">
        <f t="shared" si="2"/>
        <v>0.43112300000000037</v>
      </c>
      <c r="G67" s="30"/>
      <c r="H67" s="13"/>
    </row>
    <row r="68" spans="1:8" x14ac:dyDescent="0.2">
      <c r="A68" s="1">
        <v>44287</v>
      </c>
      <c r="B68" s="5">
        <v>2.6442649999999999</v>
      </c>
      <c r="C68" s="5">
        <v>-3.084886</v>
      </c>
      <c r="D68" s="5">
        <f t="shared" si="1"/>
        <v>3.084886</v>
      </c>
      <c r="E68" s="286">
        <f t="shared" si="2"/>
        <v>-0.44062100000000015</v>
      </c>
      <c r="G68" s="30"/>
      <c r="H68" s="13"/>
    </row>
    <row r="69" spans="1:8" x14ac:dyDescent="0.2">
      <c r="A69" s="1">
        <v>44317</v>
      </c>
      <c r="B69" s="5">
        <v>2.9932609999999999</v>
      </c>
      <c r="C69" s="5">
        <v>-2.8951020000000001</v>
      </c>
      <c r="D69" s="5">
        <f t="shared" si="1"/>
        <v>2.8951020000000001</v>
      </c>
      <c r="E69" s="286">
        <f t="shared" si="2"/>
        <v>9.8158999999999885E-2</v>
      </c>
      <c r="G69" s="30"/>
      <c r="H69" s="13"/>
    </row>
    <row r="70" spans="1:8" x14ac:dyDescent="0.2">
      <c r="A70" s="1">
        <v>44348</v>
      </c>
      <c r="B70" s="5">
        <v>3.1933950000000002</v>
      </c>
      <c r="C70" s="5">
        <v>-3.2497189999999998</v>
      </c>
      <c r="D70" s="5">
        <f t="shared" si="1"/>
        <v>3.2497189999999998</v>
      </c>
      <c r="E70" s="286">
        <f t="shared" si="2"/>
        <v>-5.6323999999999597E-2</v>
      </c>
      <c r="G70" s="30"/>
      <c r="H70" s="13"/>
    </row>
    <row r="71" spans="1:8" x14ac:dyDescent="0.2">
      <c r="A71" s="1">
        <v>44378</v>
      </c>
      <c r="B71" s="5">
        <v>3.6939479999999998</v>
      </c>
      <c r="C71" s="5">
        <v>-3.3261409999999998</v>
      </c>
      <c r="D71" s="5">
        <f t="shared" si="1"/>
        <v>3.3261409999999998</v>
      </c>
      <c r="E71" s="286">
        <f t="shared" si="2"/>
        <v>0.367807</v>
      </c>
      <c r="G71" s="30"/>
      <c r="H71" s="13"/>
    </row>
    <row r="72" spans="1:8" x14ac:dyDescent="0.2">
      <c r="A72" s="1">
        <v>44409</v>
      </c>
      <c r="B72" s="5">
        <v>3.2441450000000001</v>
      </c>
      <c r="C72" s="5">
        <v>-3.396852</v>
      </c>
      <c r="D72" s="5">
        <f t="shared" si="1"/>
        <v>3.396852</v>
      </c>
      <c r="E72" s="286">
        <f t="shared" si="2"/>
        <v>-0.15270699999999993</v>
      </c>
      <c r="G72" s="30"/>
      <c r="H72" s="13"/>
    </row>
    <row r="73" spans="1:8" x14ac:dyDescent="0.2">
      <c r="A73" s="1">
        <v>44440</v>
      </c>
      <c r="B73" s="5">
        <v>3.991622</v>
      </c>
      <c r="C73" s="5">
        <v>-2.8294700000000002</v>
      </c>
      <c r="D73" s="5">
        <f t="shared" si="1"/>
        <v>2.8294700000000002</v>
      </c>
      <c r="E73" s="286">
        <f t="shared" si="2"/>
        <v>1.1621519999999999</v>
      </c>
      <c r="G73" s="30"/>
      <c r="H73" s="13"/>
    </row>
    <row r="74" spans="1:8" x14ac:dyDescent="0.2">
      <c r="A74" s="1">
        <v>44470</v>
      </c>
      <c r="B74" s="5">
        <v>3.1922000000000001</v>
      </c>
      <c r="C74" s="5">
        <v>-3.282238</v>
      </c>
      <c r="D74" s="5">
        <f t="shared" si="1"/>
        <v>3.282238</v>
      </c>
      <c r="E74" s="286">
        <f t="shared" si="2"/>
        <v>-9.003799999999984E-2</v>
      </c>
      <c r="G74" s="30"/>
      <c r="H74" s="13"/>
    </row>
    <row r="75" spans="1:8" x14ac:dyDescent="0.2">
      <c r="A75" s="1">
        <v>44501</v>
      </c>
      <c r="B75" s="5">
        <v>3.19713</v>
      </c>
      <c r="C75" s="5">
        <v>-3.90747</v>
      </c>
      <c r="D75" s="5">
        <f t="shared" si="1"/>
        <v>3.90747</v>
      </c>
      <c r="E75" s="286">
        <f t="shared" si="2"/>
        <v>-0.71033999999999997</v>
      </c>
      <c r="G75" s="30"/>
      <c r="H75" s="13"/>
    </row>
    <row r="76" spans="1:8" x14ac:dyDescent="0.2">
      <c r="A76" s="1">
        <v>44531</v>
      </c>
      <c r="B76" s="5">
        <v>3.015787</v>
      </c>
      <c r="C76" s="5">
        <v>-4.176539</v>
      </c>
      <c r="D76" s="5">
        <f t="shared" si="1"/>
        <v>4.176539</v>
      </c>
      <c r="E76" s="286">
        <f t="shared" si="2"/>
        <v>-1.160752</v>
      </c>
      <c r="G76" s="30"/>
      <c r="H76" s="13"/>
    </row>
    <row r="77" spans="1:8" x14ac:dyDescent="0.2">
      <c r="A77" s="1">
        <v>44562</v>
      </c>
      <c r="B77" s="5">
        <v>3.0434760000000001</v>
      </c>
      <c r="C77" s="5">
        <v>-3.556521</v>
      </c>
      <c r="D77" s="5">
        <f t="shared" si="1"/>
        <v>3.556521</v>
      </c>
      <c r="E77" s="286">
        <f t="shared" si="2"/>
        <v>-0.51304499999999997</v>
      </c>
      <c r="G77" s="30"/>
      <c r="H77" s="13"/>
    </row>
    <row r="78" spans="1:8" x14ac:dyDescent="0.2">
      <c r="A78" s="1">
        <v>44593</v>
      </c>
      <c r="B78" s="5">
        <v>2.9154740000000001</v>
      </c>
      <c r="C78" s="5">
        <v>-3.19373</v>
      </c>
      <c r="D78" s="5">
        <f t="shared" si="1"/>
        <v>3.19373</v>
      </c>
      <c r="E78" s="286">
        <f t="shared" si="2"/>
        <v>-0.27825599999999984</v>
      </c>
      <c r="G78" s="30"/>
      <c r="H78" s="13"/>
    </row>
    <row r="79" spans="1:8" x14ac:dyDescent="0.2">
      <c r="A79" s="1">
        <v>44621</v>
      </c>
      <c r="B79" s="5">
        <v>3.2209500000000002</v>
      </c>
      <c r="C79" s="5">
        <v>-3.8422109999999998</v>
      </c>
      <c r="D79" s="5">
        <f t="shared" si="1"/>
        <v>3.8422109999999998</v>
      </c>
      <c r="E79" s="286">
        <f t="shared" si="2"/>
        <v>-0.62126099999999962</v>
      </c>
      <c r="G79" s="30"/>
      <c r="H79" s="13"/>
    </row>
    <row r="80" spans="1:8" x14ac:dyDescent="0.2">
      <c r="A80" s="1">
        <v>44652</v>
      </c>
      <c r="B80" s="5">
        <v>2.5548730000000002</v>
      </c>
      <c r="C80" s="5">
        <v>-3.9724819999999998</v>
      </c>
      <c r="D80" s="5">
        <f t="shared" si="1"/>
        <v>3.9724819999999998</v>
      </c>
      <c r="E80" s="286">
        <f t="shared" si="2"/>
        <v>-1.4176089999999997</v>
      </c>
      <c r="G80" s="30"/>
      <c r="H80" s="13"/>
    </row>
    <row r="81" spans="1:8" x14ac:dyDescent="0.2">
      <c r="A81" s="1">
        <v>44682</v>
      </c>
      <c r="B81" s="5">
        <v>2.8580450000000002</v>
      </c>
      <c r="C81" s="5">
        <v>-3.8886780000000001</v>
      </c>
      <c r="D81" s="5">
        <f t="shared" si="1"/>
        <v>3.8886780000000001</v>
      </c>
      <c r="E81" s="286">
        <f t="shared" si="2"/>
        <v>-1.0306329999999999</v>
      </c>
      <c r="G81" s="30"/>
      <c r="H81" s="13"/>
    </row>
    <row r="82" spans="1:8" x14ac:dyDescent="0.2">
      <c r="A82" s="1">
        <v>44713</v>
      </c>
      <c r="B82" s="5">
        <v>3.0194960000000002</v>
      </c>
      <c r="C82" s="5">
        <v>-4.1925840000000001</v>
      </c>
      <c r="D82" s="5">
        <f t="shared" si="1"/>
        <v>4.1925840000000001</v>
      </c>
      <c r="E82" s="286">
        <f t="shared" si="2"/>
        <v>-1.1730879999999999</v>
      </c>
      <c r="G82" s="30"/>
      <c r="H82" s="13"/>
    </row>
    <row r="83" spans="1:8" x14ac:dyDescent="0.2">
      <c r="A83" s="1">
        <v>44743</v>
      </c>
      <c r="B83" s="5">
        <v>2.9168850000000002</v>
      </c>
      <c r="C83" s="5">
        <v>-3.848052</v>
      </c>
      <c r="D83" s="5">
        <f t="shared" si="1"/>
        <v>3.848052</v>
      </c>
      <c r="E83" s="286">
        <f t="shared" si="2"/>
        <v>-0.93116699999999986</v>
      </c>
      <c r="G83" s="30"/>
      <c r="H83" s="13"/>
    </row>
    <row r="84" spans="1:8" x14ac:dyDescent="0.2">
      <c r="A84" s="1">
        <v>44774</v>
      </c>
      <c r="B84" s="5">
        <v>2.768659</v>
      </c>
      <c r="C84" s="5">
        <v>-4.1486910000000004</v>
      </c>
      <c r="D84" s="5">
        <f t="shared" si="1"/>
        <v>4.1486910000000004</v>
      </c>
      <c r="E84" s="286">
        <f t="shared" si="2"/>
        <v>-1.3800320000000004</v>
      </c>
      <c r="G84" s="30"/>
      <c r="H84" s="13"/>
    </row>
    <row r="85" spans="1:8" x14ac:dyDescent="0.2">
      <c r="A85" s="1">
        <v>44805</v>
      </c>
      <c r="B85" s="5">
        <v>2.553353</v>
      </c>
      <c r="C85" s="5">
        <v>-4.3784879999999999</v>
      </c>
      <c r="D85" s="5">
        <f t="shared" si="1"/>
        <v>4.3784879999999999</v>
      </c>
      <c r="E85" s="286">
        <f t="shared" si="2"/>
        <v>-1.825135</v>
      </c>
      <c r="G85" s="30"/>
      <c r="H85" s="13"/>
    </row>
    <row r="86" spans="1:8" x14ac:dyDescent="0.2">
      <c r="A86" s="1">
        <v>44835</v>
      </c>
      <c r="B86" s="5">
        <v>2.2373470000000002</v>
      </c>
      <c r="C86" s="5">
        <v>-3.667081</v>
      </c>
      <c r="D86" s="5">
        <f t="shared" si="1"/>
        <v>3.667081</v>
      </c>
      <c r="E86" s="286">
        <f t="shared" si="2"/>
        <v>-1.4297339999999998</v>
      </c>
      <c r="G86" s="30"/>
      <c r="H86" s="13"/>
    </row>
    <row r="87" spans="1:8" x14ac:dyDescent="0.2">
      <c r="A87" s="1">
        <v>44866</v>
      </c>
      <c r="B87" s="5">
        <v>2.1472720000000001</v>
      </c>
      <c r="C87" s="5">
        <v>-3.7840470000000002</v>
      </c>
      <c r="D87" s="5">
        <f t="shared" si="1"/>
        <v>3.7840470000000002</v>
      </c>
      <c r="E87" s="286">
        <f t="shared" si="2"/>
        <v>-1.6367750000000001</v>
      </c>
      <c r="G87" s="30"/>
      <c r="H87" s="13"/>
    </row>
    <row r="88" spans="1:8" x14ac:dyDescent="0.2">
      <c r="A88" s="1">
        <v>44896</v>
      </c>
      <c r="B88" s="5">
        <v>2.2279429999999998</v>
      </c>
      <c r="C88" s="5">
        <v>-4.236567</v>
      </c>
      <c r="D88" s="5">
        <f t="shared" si="1"/>
        <v>4.236567</v>
      </c>
      <c r="E88" s="286">
        <f t="shared" si="2"/>
        <v>-2.0086240000000002</v>
      </c>
      <c r="G88" s="30"/>
      <c r="H88" s="13"/>
    </row>
    <row r="89" spans="1:8" x14ac:dyDescent="0.2">
      <c r="A89" s="1">
        <v>44927</v>
      </c>
      <c r="B89" s="5">
        <v>2.7634940000000001</v>
      </c>
      <c r="C89" s="5">
        <v>-3.7278989999999999</v>
      </c>
      <c r="D89" s="5">
        <f t="shared" si="1"/>
        <v>3.7278989999999999</v>
      </c>
      <c r="E89" s="286">
        <f t="shared" si="2"/>
        <v>-0.96440499999999973</v>
      </c>
      <c r="G89" s="30"/>
      <c r="H89" s="13"/>
    </row>
    <row r="90" spans="1:8" x14ac:dyDescent="0.2">
      <c r="A90" s="1">
        <v>44958</v>
      </c>
      <c r="B90" s="5">
        <v>2.598357</v>
      </c>
      <c r="C90" s="5">
        <v>-3.441754</v>
      </c>
      <c r="D90" s="5">
        <f t="shared" si="1"/>
        <v>3.441754</v>
      </c>
      <c r="E90" s="286">
        <f t="shared" si="2"/>
        <v>-0.84339699999999995</v>
      </c>
      <c r="G90" s="30"/>
      <c r="H90" s="13"/>
    </row>
    <row r="91" spans="1:8" x14ac:dyDescent="0.2">
      <c r="A91" s="1">
        <v>44986</v>
      </c>
      <c r="B91" s="5">
        <v>1.4879910000000001</v>
      </c>
      <c r="C91" s="5">
        <v>-4.5225799999999996</v>
      </c>
      <c r="D91" s="5">
        <f t="shared" si="1"/>
        <v>4.5225799999999996</v>
      </c>
      <c r="E91" s="286">
        <f t="shared" si="2"/>
        <v>-3.0345889999999995</v>
      </c>
      <c r="G91" s="30"/>
      <c r="H91" s="13"/>
    </row>
    <row r="92" spans="1:8" x14ac:dyDescent="0.2">
      <c r="A92" s="1">
        <v>45017</v>
      </c>
      <c r="B92" s="5">
        <v>2.185184</v>
      </c>
      <c r="C92" s="5">
        <v>-3.496883</v>
      </c>
      <c r="D92" s="5">
        <f t="shared" si="1"/>
        <v>3.496883</v>
      </c>
      <c r="E92" s="286">
        <f t="shared" si="2"/>
        <v>-1.3116989999999999</v>
      </c>
      <c r="G92" s="30"/>
      <c r="H92" s="13"/>
    </row>
    <row r="93" spans="1:8" x14ac:dyDescent="0.2">
      <c r="A93" s="1">
        <v>45047</v>
      </c>
      <c r="B93" s="5">
        <v>2.6802800000000002</v>
      </c>
      <c r="C93" s="5">
        <v>-3.780233</v>
      </c>
      <c r="D93" s="5">
        <f t="shared" si="1"/>
        <v>3.780233</v>
      </c>
      <c r="E93" s="286">
        <f t="shared" ref="E93:E124" si="3">+C93+B93</f>
        <v>-1.0999529999999997</v>
      </c>
      <c r="G93" s="30"/>
      <c r="H93" s="13"/>
    </row>
    <row r="94" spans="1:8" x14ac:dyDescent="0.2">
      <c r="A94" s="1">
        <v>45078</v>
      </c>
      <c r="B94" s="5">
        <v>2.6731959999999999</v>
      </c>
      <c r="C94" s="5">
        <v>-3.8647170000000002</v>
      </c>
      <c r="D94" s="5">
        <f t="shared" ref="D94:D124" si="4">+C94*-1</f>
        <v>3.8647170000000002</v>
      </c>
      <c r="E94" s="286">
        <f t="shared" si="3"/>
        <v>-1.1915210000000003</v>
      </c>
      <c r="G94" s="30"/>
      <c r="H94" s="13"/>
    </row>
    <row r="95" spans="1:8" x14ac:dyDescent="0.2">
      <c r="A95" s="1">
        <v>45108</v>
      </c>
      <c r="B95" s="5">
        <v>2.45241</v>
      </c>
      <c r="C95" s="5">
        <v>-4.2106669999999999</v>
      </c>
      <c r="D95" s="5">
        <f t="shared" si="4"/>
        <v>4.2106669999999999</v>
      </c>
      <c r="E95" s="286">
        <f t="shared" si="3"/>
        <v>-1.758257</v>
      </c>
      <c r="G95" s="30"/>
      <c r="H95" s="13"/>
    </row>
    <row r="96" spans="1:8" x14ac:dyDescent="0.2">
      <c r="A96" s="1">
        <v>45139</v>
      </c>
      <c r="B96" s="5">
        <v>2.877669</v>
      </c>
      <c r="C96" s="5">
        <v>-3.9077929999999999</v>
      </c>
      <c r="D96" s="5">
        <f t="shared" si="4"/>
        <v>3.9077929999999999</v>
      </c>
      <c r="E96" s="286">
        <f t="shared" si="3"/>
        <v>-1.0301239999999998</v>
      </c>
      <c r="G96" s="30"/>
      <c r="H96" s="13"/>
    </row>
    <row r="97" spans="1:8" x14ac:dyDescent="0.2">
      <c r="A97" s="1">
        <v>45170</v>
      </c>
      <c r="B97" s="5">
        <v>2.4829509999999999</v>
      </c>
      <c r="C97" s="5">
        <v>-3.9682659999999998</v>
      </c>
      <c r="D97" s="5">
        <f t="shared" si="4"/>
        <v>3.9682659999999998</v>
      </c>
      <c r="E97" s="286">
        <f t="shared" si="3"/>
        <v>-1.4853149999999999</v>
      </c>
      <c r="G97" s="30"/>
      <c r="H97" s="13"/>
    </row>
    <row r="98" spans="1:8" x14ac:dyDescent="0.2">
      <c r="A98" s="1">
        <v>45200</v>
      </c>
      <c r="B98" s="5">
        <v>2.0233180000000002</v>
      </c>
      <c r="C98" s="5">
        <v>-4.183732</v>
      </c>
      <c r="D98" s="5">
        <f t="shared" si="4"/>
        <v>4.183732</v>
      </c>
      <c r="E98" s="286">
        <f t="shared" si="3"/>
        <v>-2.1604139999999998</v>
      </c>
      <c r="G98" s="30"/>
      <c r="H98" s="13"/>
    </row>
    <row r="99" spans="1:8" x14ac:dyDescent="0.2">
      <c r="A99" s="1">
        <v>45231</v>
      </c>
      <c r="B99" s="5">
        <v>2.9672040000000002</v>
      </c>
      <c r="C99" s="5">
        <v>-4.5236159999999996</v>
      </c>
      <c r="D99" s="5">
        <f t="shared" si="4"/>
        <v>4.5236159999999996</v>
      </c>
      <c r="E99" s="286">
        <f t="shared" si="3"/>
        <v>-1.5564119999999995</v>
      </c>
      <c r="G99" s="30"/>
      <c r="H99" s="13"/>
    </row>
    <row r="100" spans="1:8" x14ac:dyDescent="0.2">
      <c r="A100" s="1">
        <v>45261</v>
      </c>
      <c r="B100" s="5">
        <v>1.890164</v>
      </c>
      <c r="C100" s="5">
        <v>-4.9756020000000003</v>
      </c>
      <c r="D100" s="5">
        <f t="shared" si="4"/>
        <v>4.9756020000000003</v>
      </c>
      <c r="E100" s="286">
        <f t="shared" si="3"/>
        <v>-3.0854380000000003</v>
      </c>
      <c r="G100" s="30"/>
      <c r="H100" s="13"/>
    </row>
    <row r="101" spans="1:8" x14ac:dyDescent="0.2">
      <c r="A101" s="1">
        <v>45292</v>
      </c>
      <c r="B101" s="5">
        <v>2.57823</v>
      </c>
      <c r="C101" s="5">
        <v>-4.5012720000000002</v>
      </c>
      <c r="D101" s="5">
        <f t="shared" si="4"/>
        <v>4.5012720000000002</v>
      </c>
      <c r="E101" s="286">
        <f t="shared" si="3"/>
        <v>-1.9230420000000001</v>
      </c>
      <c r="G101" s="30"/>
      <c r="H101" s="13"/>
    </row>
    <row r="102" spans="1:8" x14ac:dyDescent="0.2">
      <c r="A102" s="1">
        <v>45323</v>
      </c>
      <c r="B102" s="5">
        <v>1.8767100000000001</v>
      </c>
      <c r="C102" s="5">
        <v>-4.5346140000000004</v>
      </c>
      <c r="D102" s="5">
        <f t="shared" si="4"/>
        <v>4.5346140000000004</v>
      </c>
      <c r="E102" s="286">
        <f t="shared" si="3"/>
        <v>-2.6579040000000003</v>
      </c>
      <c r="G102" s="30"/>
      <c r="H102" s="13"/>
    </row>
    <row r="103" spans="1:8" x14ac:dyDescent="0.2">
      <c r="A103" s="1">
        <v>45352</v>
      </c>
      <c r="B103" s="5">
        <v>2.3607741935000002</v>
      </c>
      <c r="C103" s="5">
        <v>-4.7376699311000001</v>
      </c>
      <c r="D103" s="5">
        <f t="shared" si="4"/>
        <v>4.7376699311000001</v>
      </c>
      <c r="E103" s="286">
        <f t="shared" si="3"/>
        <v>-2.3768957375999999</v>
      </c>
      <c r="G103" s="30"/>
      <c r="H103" s="13"/>
    </row>
    <row r="104" spans="1:8" x14ac:dyDescent="0.2">
      <c r="A104" s="1">
        <v>45383</v>
      </c>
      <c r="B104" s="5">
        <v>2.3226285</v>
      </c>
      <c r="C104" s="5">
        <v>-4.3368485352999997</v>
      </c>
      <c r="D104" s="5">
        <f t="shared" si="4"/>
        <v>4.3368485352999997</v>
      </c>
      <c r="E104" s="286">
        <f t="shared" si="3"/>
        <v>-2.0142200352999997</v>
      </c>
      <c r="G104" s="30"/>
      <c r="H104" s="13"/>
    </row>
    <row r="105" spans="1:8" x14ac:dyDescent="0.2">
      <c r="A105" s="1">
        <v>45413</v>
      </c>
      <c r="B105" s="5">
        <v>2.3812669999999998</v>
      </c>
      <c r="C105" s="5">
        <v>-3.8373789999999999</v>
      </c>
      <c r="D105" s="5">
        <f t="shared" si="4"/>
        <v>3.8373789999999999</v>
      </c>
      <c r="E105" s="286">
        <f t="shared" si="3"/>
        <v>-1.4561120000000001</v>
      </c>
      <c r="G105" s="30"/>
      <c r="H105" s="13"/>
    </row>
    <row r="106" spans="1:8" x14ac:dyDescent="0.2">
      <c r="A106" s="1">
        <v>45444</v>
      </c>
      <c r="B106" s="5">
        <v>2.3419409999999998</v>
      </c>
      <c r="C106" s="5">
        <v>-4.0795450000000004</v>
      </c>
      <c r="D106" s="5">
        <f t="shared" si="4"/>
        <v>4.0795450000000004</v>
      </c>
      <c r="E106" s="286">
        <f t="shared" si="3"/>
        <v>-1.7376040000000006</v>
      </c>
      <c r="G106" s="30"/>
      <c r="H106" s="13"/>
    </row>
    <row r="107" spans="1:8" x14ac:dyDescent="0.2">
      <c r="A107" s="1">
        <v>45474</v>
      </c>
      <c r="B107" s="5">
        <v>2.302063</v>
      </c>
      <c r="C107" s="5">
        <v>-3.9372500000000001</v>
      </c>
      <c r="D107" s="5">
        <f t="shared" si="4"/>
        <v>3.9372500000000001</v>
      </c>
      <c r="E107" s="286">
        <f t="shared" si="3"/>
        <v>-1.6351870000000002</v>
      </c>
      <c r="G107" s="30"/>
      <c r="H107" s="13"/>
    </row>
    <row r="108" spans="1:8" x14ac:dyDescent="0.2">
      <c r="A108" s="1">
        <v>45505</v>
      </c>
      <c r="B108" s="5">
        <v>2.2190080000000001</v>
      </c>
      <c r="C108" s="5">
        <v>-3.9050889999999998</v>
      </c>
      <c r="D108" s="5">
        <f t="shared" si="4"/>
        <v>3.9050889999999998</v>
      </c>
      <c r="E108" s="286">
        <f t="shared" si="3"/>
        <v>-1.6860809999999997</v>
      </c>
      <c r="G108" s="30"/>
      <c r="H108" s="13"/>
    </row>
    <row r="109" spans="1:8" x14ac:dyDescent="0.2">
      <c r="A109" s="1">
        <v>45536</v>
      </c>
      <c r="B109" s="5">
        <v>1.877653</v>
      </c>
      <c r="C109" s="5">
        <v>-4.0721340000000001</v>
      </c>
      <c r="D109" s="5">
        <f t="shared" si="4"/>
        <v>4.0721340000000001</v>
      </c>
      <c r="E109" s="286">
        <f t="shared" si="3"/>
        <v>-2.1944810000000001</v>
      </c>
      <c r="G109" s="30"/>
      <c r="H109" s="13"/>
    </row>
    <row r="110" spans="1:8" x14ac:dyDescent="0.2">
      <c r="A110" s="1">
        <v>45566</v>
      </c>
      <c r="B110" s="5">
        <v>1.5883560000000001</v>
      </c>
      <c r="C110" s="5">
        <v>-4.0584360000000004</v>
      </c>
      <c r="D110" s="5">
        <f t="shared" si="4"/>
        <v>4.0584360000000004</v>
      </c>
      <c r="E110" s="286">
        <f t="shared" si="3"/>
        <v>-2.4700800000000003</v>
      </c>
      <c r="G110" s="30"/>
      <c r="H110" s="13"/>
    </row>
    <row r="111" spans="1:8" x14ac:dyDescent="0.2">
      <c r="A111" s="1">
        <v>45597</v>
      </c>
      <c r="B111" s="5">
        <v>1.7313529999999999</v>
      </c>
      <c r="C111" s="5">
        <v>-4.231643</v>
      </c>
      <c r="D111" s="5">
        <f t="shared" si="4"/>
        <v>4.231643</v>
      </c>
      <c r="E111" s="286">
        <f t="shared" si="3"/>
        <v>-2.5002900000000001</v>
      </c>
      <c r="G111" s="30"/>
      <c r="H111" s="13"/>
    </row>
    <row r="112" spans="1:8" x14ac:dyDescent="0.2">
      <c r="A112" s="1">
        <v>45627</v>
      </c>
      <c r="B112" s="5">
        <v>1.457222</v>
      </c>
      <c r="C112" s="5">
        <v>-4.6538500000000003</v>
      </c>
      <c r="D112" s="5">
        <f t="shared" si="4"/>
        <v>4.6538500000000003</v>
      </c>
      <c r="E112" s="286">
        <f t="shared" si="3"/>
        <v>-3.1966280000000005</v>
      </c>
      <c r="G112" s="30"/>
      <c r="H112" s="13"/>
    </row>
    <row r="113" spans="1:8" x14ac:dyDescent="0.2">
      <c r="A113" s="1">
        <v>45658</v>
      </c>
      <c r="B113" s="5">
        <v>1.353915</v>
      </c>
      <c r="C113" s="5">
        <v>-3.9220259999999998</v>
      </c>
      <c r="D113" s="5">
        <f t="shared" si="4"/>
        <v>3.9220259999999998</v>
      </c>
      <c r="E113" s="286">
        <f t="shared" si="3"/>
        <v>-2.568111</v>
      </c>
      <c r="G113" s="30"/>
      <c r="H113" s="13"/>
    </row>
    <row r="114" spans="1:8" x14ac:dyDescent="0.2">
      <c r="A114" s="1">
        <v>45689</v>
      </c>
      <c r="B114" s="5">
        <v>1.063903</v>
      </c>
      <c r="C114" s="5">
        <v>-4.167929</v>
      </c>
      <c r="D114" s="5">
        <f t="shared" si="4"/>
        <v>4.167929</v>
      </c>
      <c r="E114" s="286">
        <f t="shared" si="3"/>
        <v>-3.1040260000000002</v>
      </c>
      <c r="G114" s="30"/>
      <c r="H114" s="13"/>
    </row>
    <row r="115" spans="1:8" x14ac:dyDescent="0.2">
      <c r="A115" s="1">
        <v>45717</v>
      </c>
      <c r="B115" s="5">
        <v>1.3901749999999999</v>
      </c>
      <c r="C115" s="5">
        <v>-3.9561130000000002</v>
      </c>
      <c r="D115" s="5">
        <f t="shared" si="4"/>
        <v>3.9561130000000002</v>
      </c>
      <c r="E115" s="286">
        <f t="shared" si="3"/>
        <v>-2.5659380000000001</v>
      </c>
      <c r="G115" s="30"/>
      <c r="H115" s="13"/>
    </row>
    <row r="116" spans="1:8" x14ac:dyDescent="0.2">
      <c r="A116" s="1">
        <v>45748</v>
      </c>
      <c r="B116" s="5">
        <v>1.466661</v>
      </c>
      <c r="C116" s="5">
        <v>-3.7886350000000002</v>
      </c>
      <c r="D116" s="5">
        <f t="shared" si="4"/>
        <v>3.7886350000000002</v>
      </c>
      <c r="E116" s="286">
        <f t="shared" si="3"/>
        <v>-2.321974</v>
      </c>
      <c r="G116" s="30"/>
      <c r="H116" s="13"/>
    </row>
    <row r="117" spans="1:8" x14ac:dyDescent="0.2">
      <c r="A117" s="1">
        <v>45778</v>
      </c>
      <c r="B117" s="5">
        <v>1.6119140000000001</v>
      </c>
      <c r="C117" s="5">
        <v>-3.7326489999999999</v>
      </c>
      <c r="D117" s="5">
        <f t="shared" si="4"/>
        <v>3.7326489999999999</v>
      </c>
      <c r="E117" s="286">
        <f t="shared" si="3"/>
        <v>-2.1207349999999998</v>
      </c>
      <c r="G117" s="30"/>
      <c r="H117" s="13"/>
    </row>
    <row r="118" spans="1:8" x14ac:dyDescent="0.2">
      <c r="A118" s="1">
        <v>45809</v>
      </c>
      <c r="B118" s="5">
        <v>1.5293870000000001</v>
      </c>
      <c r="C118" s="5">
        <v>-4.1593799999999996</v>
      </c>
      <c r="D118" s="5">
        <f t="shared" si="4"/>
        <v>4.1593799999999996</v>
      </c>
      <c r="E118" s="286">
        <f t="shared" si="3"/>
        <v>-2.6299929999999998</v>
      </c>
      <c r="G118" s="30"/>
      <c r="H118" s="13"/>
    </row>
    <row r="119" spans="1:8" x14ac:dyDescent="0.2">
      <c r="A119" s="1">
        <v>45839</v>
      </c>
      <c r="B119" s="5">
        <v>1.5074399999999999</v>
      </c>
      <c r="C119" s="5">
        <v>-4.0782119999999997</v>
      </c>
      <c r="D119" s="5">
        <f t="shared" si="4"/>
        <v>4.0782119999999997</v>
      </c>
      <c r="E119" s="286">
        <f t="shared" si="3"/>
        <v>-2.5707719999999998</v>
      </c>
      <c r="G119" s="30"/>
      <c r="H119" s="13"/>
    </row>
    <row r="120" spans="1:8" x14ac:dyDescent="0.2">
      <c r="A120" s="1">
        <v>45870</v>
      </c>
      <c r="B120" s="5">
        <v>1.5021469999999999</v>
      </c>
      <c r="C120" s="5">
        <v>-3.9716849999999999</v>
      </c>
      <c r="D120" s="5">
        <f t="shared" si="4"/>
        <v>3.9716849999999999</v>
      </c>
      <c r="E120" s="286">
        <f t="shared" si="3"/>
        <v>-2.469538</v>
      </c>
      <c r="G120" s="30"/>
      <c r="H120" s="13"/>
    </row>
    <row r="121" spans="1:8" x14ac:dyDescent="0.2">
      <c r="A121" s="1">
        <v>45901</v>
      </c>
      <c r="B121" s="5">
        <v>1.308632</v>
      </c>
      <c r="C121" s="5">
        <v>-4.1391989999999996</v>
      </c>
      <c r="D121" s="5">
        <f t="shared" si="4"/>
        <v>4.1391989999999996</v>
      </c>
      <c r="E121" s="286">
        <f t="shared" si="3"/>
        <v>-2.8305669999999994</v>
      </c>
      <c r="G121" s="30"/>
      <c r="H121" s="13"/>
    </row>
    <row r="122" spans="1:8" x14ac:dyDescent="0.2">
      <c r="A122" s="1">
        <v>45931</v>
      </c>
      <c r="B122" s="5">
        <v>1.0733029999999999</v>
      </c>
      <c r="C122" s="5">
        <v>-4.1455570000000002</v>
      </c>
      <c r="D122" s="5">
        <f t="shared" si="4"/>
        <v>4.1455570000000002</v>
      </c>
      <c r="E122" s="286">
        <f t="shared" si="3"/>
        <v>-3.072254</v>
      </c>
      <c r="G122" s="30"/>
      <c r="H122" s="13"/>
    </row>
    <row r="123" spans="1:8" x14ac:dyDescent="0.2">
      <c r="A123" s="1">
        <v>45962</v>
      </c>
      <c r="B123" s="5">
        <v>1.2523930000000001</v>
      </c>
      <c r="C123" s="5">
        <v>-4.3835980000000001</v>
      </c>
      <c r="D123" s="5">
        <f t="shared" si="4"/>
        <v>4.3835980000000001</v>
      </c>
      <c r="E123" s="286">
        <f t="shared" si="3"/>
        <v>-3.131205</v>
      </c>
      <c r="G123" s="30"/>
      <c r="H123" s="13"/>
    </row>
    <row r="124" spans="1:8" x14ac:dyDescent="0.2">
      <c r="A124" s="1">
        <v>45992</v>
      </c>
      <c r="B124" s="5">
        <v>1.097871</v>
      </c>
      <c r="C124" s="5">
        <v>-4.7890709999999999</v>
      </c>
      <c r="D124" s="5">
        <f t="shared" si="4"/>
        <v>4.7890709999999999</v>
      </c>
      <c r="E124" s="286">
        <f t="shared" si="3"/>
        <v>-3.6911999999999998</v>
      </c>
      <c r="G124" s="30"/>
      <c r="H124" s="13"/>
    </row>
    <row r="125" spans="1:8" x14ac:dyDescent="0.2">
      <c r="A125" s="1"/>
      <c r="B125" s="5"/>
      <c r="C125" s="5"/>
      <c r="D125" s="286"/>
      <c r="G125" s="30"/>
      <c r="H125" s="13"/>
    </row>
    <row r="126" spans="1:8" x14ac:dyDescent="0.2">
      <c r="A126" s="278" t="s">
        <v>674</v>
      </c>
    </row>
    <row r="127" spans="1:8" x14ac:dyDescent="0.2">
      <c r="A127" s="23" t="str">
        <f>"Note: Petroleum product and other liquids include: gasoline, distillate fuels, hydrocarbon gas liquids, jet fuel, residual fuel oil, unfinished oils, other hydrocarbons/oxygenates, and other oils."</f>
        <v>Note: Petroleum product and other liquids include: gasoline, distillate fuels, hydrocarbon gas liquids, jet fuel, residual fuel oil, unfinished oils, other hydrocarbons/oxygenates, and other oils.</v>
      </c>
    </row>
    <row r="129" spans="1:2" x14ac:dyDescent="0.2">
      <c r="A129" s="3"/>
      <c r="B129" s="4" t="s">
        <v>342</v>
      </c>
    </row>
    <row r="130" spans="1:2" x14ac:dyDescent="0.2">
      <c r="A130" s="13">
        <v>76</v>
      </c>
      <c r="B130">
        <v>0</v>
      </c>
    </row>
    <row r="131" spans="1:2" x14ac:dyDescent="0.2">
      <c r="A131" s="13">
        <v>76</v>
      </c>
      <c r="B131">
        <v>1</v>
      </c>
    </row>
  </sheetData>
  <hyperlinks>
    <hyperlink ref="A3" location="Contents!A1" display="Return to Contents" xr:uid="{00000000-0004-0000-1500-000000000000}"/>
  </hyperlinks>
  <pageMargins left="0.75" right="0.75" top="1" bottom="1" header="0.5" footer="0.5"/>
  <pageSetup scale="57" fitToHeight="2" orientation="landscape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5">
    <pageSetUpPr fitToPage="1"/>
  </sheetPr>
  <dimension ref="A2:Y44"/>
  <sheetViews>
    <sheetView workbookViewId="0"/>
  </sheetViews>
  <sheetFormatPr defaultColWidth="9.42578125" defaultRowHeight="15" x14ac:dyDescent="0.25"/>
  <cols>
    <col min="1" max="1" width="9.42578125" style="136"/>
    <col min="2" max="2" width="13.5703125" style="136" customWidth="1"/>
    <col min="3" max="3" width="15" style="136" customWidth="1"/>
    <col min="4" max="4" width="7.5703125" style="136" customWidth="1"/>
    <col min="5" max="5" width="6" style="136" customWidth="1"/>
    <col min="6" max="6" width="7.5703125" style="136" customWidth="1"/>
    <col min="7" max="7" width="6" style="136" customWidth="1"/>
    <col min="8" max="8" width="6.42578125" style="136" customWidth="1"/>
    <col min="9" max="16" width="9.42578125" style="136"/>
    <col min="17" max="17" width="15.5703125" style="136" customWidth="1"/>
    <col min="18" max="24" width="9.42578125" style="136"/>
    <col min="25" max="25" width="27" style="136" customWidth="1"/>
    <col min="26" max="16384" width="9.42578125" style="136"/>
  </cols>
  <sheetData>
    <row r="2" spans="1:25" ht="15.75" x14ac:dyDescent="0.25">
      <c r="A2" s="31" t="s">
        <v>644</v>
      </c>
      <c r="N2" s="289"/>
    </row>
    <row r="3" spans="1:25" x14ac:dyDescent="0.25">
      <c r="A3" s="16" t="s">
        <v>16</v>
      </c>
      <c r="N3"/>
    </row>
    <row r="4" spans="1:25" x14ac:dyDescent="0.25">
      <c r="A4" s="150"/>
      <c r="B4" s="150"/>
      <c r="C4" s="150"/>
      <c r="D4" s="150"/>
      <c r="E4" s="150"/>
      <c r="F4" s="150"/>
      <c r="G4" s="150"/>
      <c r="H4" s="150"/>
      <c r="I4" s="150"/>
      <c r="J4" s="150"/>
      <c r="K4" s="150"/>
      <c r="Y4" s="138"/>
    </row>
    <row r="5" spans="1:25" x14ac:dyDescent="0.25">
      <c r="A5" s="150"/>
      <c r="B5" s="150"/>
      <c r="C5" s="150"/>
      <c r="D5" s="150"/>
      <c r="E5" s="150"/>
      <c r="F5" s="150"/>
      <c r="G5" s="150"/>
      <c r="H5" s="150"/>
      <c r="I5" s="150"/>
      <c r="J5" s="150"/>
      <c r="K5" s="150"/>
      <c r="Q5" s="142" t="s">
        <v>343</v>
      </c>
      <c r="R5" s="143"/>
      <c r="Y5" s="139"/>
    </row>
    <row r="6" spans="1:25" x14ac:dyDescent="0.25">
      <c r="A6" s="150"/>
      <c r="B6" s="150"/>
      <c r="C6" s="150"/>
      <c r="D6" s="150"/>
      <c r="E6" s="150"/>
      <c r="F6" s="150"/>
      <c r="G6" s="150"/>
      <c r="H6" s="150"/>
      <c r="I6" s="150"/>
      <c r="J6" s="150"/>
      <c r="K6" s="150"/>
      <c r="Q6" s="234" t="s">
        <v>345</v>
      </c>
      <c r="R6" s="235" t="s">
        <v>344</v>
      </c>
      <c r="Y6" s="139"/>
    </row>
    <row r="7" spans="1:25" x14ac:dyDescent="0.25">
      <c r="A7" s="150"/>
      <c r="B7" s="150"/>
      <c r="C7" s="150"/>
      <c r="D7" s="150"/>
      <c r="E7" s="150"/>
      <c r="F7" s="150"/>
      <c r="G7" s="150"/>
      <c r="H7" s="150"/>
      <c r="I7" s="150"/>
      <c r="J7" s="150"/>
      <c r="K7" s="150"/>
      <c r="Q7" s="236" t="s">
        <v>235</v>
      </c>
      <c r="R7" s="237" t="s">
        <v>346</v>
      </c>
      <c r="Y7" s="139"/>
    </row>
    <row r="8" spans="1:25" x14ac:dyDescent="0.25">
      <c r="A8" s="150"/>
      <c r="B8" s="150"/>
      <c r="C8" s="150"/>
      <c r="D8" s="150"/>
      <c r="E8" s="150"/>
      <c r="F8" s="150"/>
      <c r="G8" s="150"/>
      <c r="H8" s="150"/>
      <c r="I8" s="150"/>
      <c r="J8" s="150"/>
      <c r="K8" s="150"/>
      <c r="Q8" s="236" t="s">
        <v>233</v>
      </c>
      <c r="R8" s="237" t="s">
        <v>347</v>
      </c>
      <c r="Y8" s="139"/>
    </row>
    <row r="9" spans="1:25" x14ac:dyDescent="0.25">
      <c r="A9" s="150"/>
      <c r="B9" s="150"/>
      <c r="C9" s="150"/>
      <c r="D9" s="150"/>
      <c r="E9" s="150"/>
      <c r="F9" s="150"/>
      <c r="G9" s="150"/>
      <c r="H9" s="150"/>
      <c r="I9" s="150"/>
      <c r="J9" s="150"/>
      <c r="K9" s="150"/>
      <c r="Q9" s="238" t="s">
        <v>234</v>
      </c>
      <c r="R9" s="239" t="s">
        <v>348</v>
      </c>
      <c r="Y9" s="139"/>
    </row>
    <row r="10" spans="1:25" x14ac:dyDescent="0.25">
      <c r="A10" s="150"/>
      <c r="B10" s="150"/>
      <c r="C10" s="150"/>
      <c r="D10" s="150"/>
      <c r="E10" s="150"/>
      <c r="F10" s="150"/>
      <c r="G10" s="150"/>
      <c r="H10" s="150"/>
      <c r="I10" s="150"/>
      <c r="J10" s="150"/>
      <c r="K10" s="150"/>
      <c r="Y10" s="139"/>
    </row>
    <row r="11" spans="1:25" x14ac:dyDescent="0.25">
      <c r="A11" s="150"/>
      <c r="B11" s="150"/>
      <c r="C11" s="150"/>
      <c r="D11" s="150"/>
      <c r="E11" s="150"/>
      <c r="F11" s="150"/>
      <c r="G11" s="150"/>
      <c r="H11" s="150"/>
      <c r="I11" s="150"/>
      <c r="J11" s="150"/>
      <c r="K11" s="150"/>
      <c r="Y11" s="139"/>
    </row>
    <row r="12" spans="1:25" x14ac:dyDescent="0.25">
      <c r="A12" s="150"/>
      <c r="B12" s="150"/>
      <c r="C12" s="150"/>
      <c r="D12" s="150"/>
      <c r="E12" s="150"/>
      <c r="F12" s="150"/>
      <c r="G12" s="150"/>
      <c r="H12" s="150"/>
      <c r="I12" s="150"/>
      <c r="J12" s="150"/>
      <c r="K12" s="150"/>
      <c r="Y12" s="139"/>
    </row>
    <row r="13" spans="1:25" x14ac:dyDescent="0.25">
      <c r="A13" s="150"/>
      <c r="B13" s="150"/>
      <c r="C13" s="150"/>
      <c r="D13" s="150"/>
      <c r="E13" s="150"/>
      <c r="F13" s="150"/>
      <c r="G13" s="150"/>
      <c r="H13" s="150"/>
      <c r="I13" s="150"/>
      <c r="J13" s="150"/>
      <c r="K13" s="150"/>
      <c r="Y13" s="139"/>
    </row>
    <row r="14" spans="1:25" x14ac:dyDescent="0.25">
      <c r="A14" s="150"/>
      <c r="B14" s="150"/>
      <c r="C14" s="150"/>
      <c r="D14" s="150"/>
      <c r="E14" s="150"/>
      <c r="F14" s="150"/>
      <c r="G14" s="150"/>
      <c r="H14" s="150"/>
      <c r="I14" s="150"/>
      <c r="J14" s="150"/>
      <c r="K14" s="150"/>
      <c r="Y14" s="139"/>
    </row>
    <row r="15" spans="1:25" x14ac:dyDescent="0.25">
      <c r="A15" s="150"/>
      <c r="B15" s="150"/>
      <c r="C15" s="150"/>
      <c r="D15" s="150"/>
      <c r="E15" s="150"/>
      <c r="F15" s="150"/>
      <c r="G15" s="150"/>
      <c r="H15" s="150"/>
      <c r="I15" s="150"/>
      <c r="J15" s="150"/>
      <c r="K15" s="150"/>
      <c r="Y15" s="139"/>
    </row>
    <row r="16" spans="1:25" x14ac:dyDescent="0.25">
      <c r="A16" s="150"/>
      <c r="B16" s="150"/>
      <c r="C16" s="150"/>
      <c r="D16" s="150"/>
      <c r="E16" s="150"/>
      <c r="F16" s="150"/>
      <c r="G16" s="150"/>
      <c r="H16" s="150"/>
      <c r="I16" s="150"/>
      <c r="J16" s="150"/>
      <c r="K16" s="150"/>
      <c r="Y16" s="139"/>
    </row>
    <row r="17" spans="1:25" x14ac:dyDescent="0.25">
      <c r="A17" s="150"/>
      <c r="B17" s="150"/>
      <c r="C17" s="150"/>
      <c r="D17" s="150"/>
      <c r="E17" s="150"/>
      <c r="F17" s="150"/>
      <c r="G17" s="150"/>
      <c r="H17" s="150"/>
      <c r="I17" s="150"/>
      <c r="J17" s="150"/>
      <c r="K17" s="150"/>
      <c r="Y17" s="139"/>
    </row>
    <row r="18" spans="1:25" x14ac:dyDescent="0.25">
      <c r="A18" s="150"/>
      <c r="B18" s="150"/>
      <c r="C18" s="150"/>
      <c r="D18" s="150"/>
      <c r="E18" s="150"/>
      <c r="F18" s="150"/>
      <c r="G18" s="150"/>
      <c r="H18" s="150"/>
      <c r="I18" s="150"/>
      <c r="J18" s="150"/>
      <c r="K18" s="150"/>
      <c r="Y18" s="139"/>
    </row>
    <row r="19" spans="1:25" x14ac:dyDescent="0.25">
      <c r="A19" s="150"/>
      <c r="B19" s="150"/>
      <c r="C19" s="150"/>
      <c r="D19" s="150"/>
      <c r="E19" s="150"/>
      <c r="F19" s="150"/>
      <c r="G19" s="150"/>
      <c r="H19" s="150"/>
      <c r="I19" s="150"/>
      <c r="J19" s="150"/>
      <c r="K19" s="150"/>
      <c r="Y19" s="139"/>
    </row>
    <row r="20" spans="1:25" x14ac:dyDescent="0.25">
      <c r="A20" s="150"/>
      <c r="B20" s="150"/>
      <c r="C20" s="150"/>
      <c r="D20" s="150"/>
      <c r="E20" s="150"/>
      <c r="F20" s="150"/>
      <c r="G20" s="150"/>
      <c r="H20" s="150"/>
      <c r="I20" s="150"/>
      <c r="J20" s="150"/>
      <c r="K20" s="150"/>
      <c r="Y20" s="138"/>
    </row>
    <row r="21" spans="1:25" x14ac:dyDescent="0.25">
      <c r="A21" s="150"/>
      <c r="B21" s="150"/>
      <c r="C21" s="150"/>
      <c r="D21" s="150"/>
      <c r="E21" s="150"/>
      <c r="F21" s="150"/>
      <c r="G21" s="150"/>
      <c r="H21" s="150"/>
      <c r="I21" s="150"/>
      <c r="J21" s="150"/>
      <c r="K21" s="150"/>
      <c r="Y21" s="139"/>
    </row>
    <row r="22" spans="1:25" x14ac:dyDescent="0.25">
      <c r="Y22" s="139"/>
    </row>
    <row r="23" spans="1:25" x14ac:dyDescent="0.25">
      <c r="Y23" s="139"/>
    </row>
    <row r="24" spans="1:25" x14ac:dyDescent="0.25">
      <c r="Y24" s="139"/>
    </row>
    <row r="25" spans="1:25" x14ac:dyDescent="0.25">
      <c r="B25" s="136" t="s">
        <v>12</v>
      </c>
      <c r="C25" s="136">
        <v>2004</v>
      </c>
      <c r="D25" s="136">
        <f>C25+1</f>
        <v>2005</v>
      </c>
      <c r="E25" s="136">
        <f t="shared" ref="E25:W25" si="0">D25+1</f>
        <v>2006</v>
      </c>
      <c r="F25" s="136">
        <f t="shared" si="0"/>
        <v>2007</v>
      </c>
      <c r="G25" s="136">
        <f t="shared" si="0"/>
        <v>2008</v>
      </c>
      <c r="H25" s="136">
        <f t="shared" si="0"/>
        <v>2009</v>
      </c>
      <c r="I25" s="136">
        <f t="shared" si="0"/>
        <v>2010</v>
      </c>
      <c r="J25" s="136">
        <f t="shared" si="0"/>
        <v>2011</v>
      </c>
      <c r="K25" s="136">
        <f t="shared" si="0"/>
        <v>2012</v>
      </c>
      <c r="L25" s="136">
        <f t="shared" si="0"/>
        <v>2013</v>
      </c>
      <c r="M25" s="136">
        <f t="shared" si="0"/>
        <v>2014</v>
      </c>
      <c r="N25" s="136">
        <f t="shared" si="0"/>
        <v>2015</v>
      </c>
      <c r="O25" s="136">
        <f t="shared" si="0"/>
        <v>2016</v>
      </c>
      <c r="P25" s="136">
        <f t="shared" si="0"/>
        <v>2017</v>
      </c>
      <c r="Q25" s="136">
        <f t="shared" si="0"/>
        <v>2018</v>
      </c>
      <c r="R25" s="136">
        <f t="shared" si="0"/>
        <v>2019</v>
      </c>
      <c r="S25" s="136">
        <f t="shared" si="0"/>
        <v>2020</v>
      </c>
      <c r="T25" s="136">
        <f t="shared" si="0"/>
        <v>2021</v>
      </c>
      <c r="U25" s="136">
        <f t="shared" si="0"/>
        <v>2022</v>
      </c>
      <c r="V25" s="136">
        <f t="shared" si="0"/>
        <v>2023</v>
      </c>
      <c r="W25" s="136">
        <f t="shared" si="0"/>
        <v>2024</v>
      </c>
      <c r="X25" s="136">
        <f>W25+1</f>
        <v>2025</v>
      </c>
      <c r="Y25" s="139"/>
    </row>
    <row r="26" spans="1:25" x14ac:dyDescent="0.25">
      <c r="A26" s="155"/>
      <c r="B26" s="264" t="s">
        <v>345</v>
      </c>
      <c r="C26" s="265">
        <v>0.18103860383000001</v>
      </c>
      <c r="D26" s="265">
        <v>0.19568473973</v>
      </c>
      <c r="E26" s="265">
        <v>0.18233403288</v>
      </c>
      <c r="F26" s="265">
        <v>0.13933212603</v>
      </c>
      <c r="G26" s="265">
        <v>0.13245945081999999</v>
      </c>
      <c r="H26" s="265">
        <v>6.2311679452000002E-2</v>
      </c>
      <c r="I26" s="265">
        <v>1.1957958903999999E-2</v>
      </c>
      <c r="J26" s="265">
        <v>-1.4400073972999999E-2</v>
      </c>
      <c r="K26" s="265">
        <v>-5.4726661202000003E-2</v>
      </c>
      <c r="L26" s="265">
        <v>-0.17501173425</v>
      </c>
      <c r="M26" s="265">
        <v>-0.31520097260000002</v>
      </c>
      <c r="N26" s="265">
        <v>-0.4912113863</v>
      </c>
      <c r="O26" s="265">
        <v>-0.65689627321999999</v>
      </c>
      <c r="P26" s="265">
        <v>-0.75761447671000004</v>
      </c>
      <c r="Q26" s="265">
        <v>-0.79254433699000004</v>
      </c>
      <c r="R26" s="265">
        <v>-0.94905866848999998</v>
      </c>
      <c r="S26" s="265">
        <v>-1.1357285792</v>
      </c>
      <c r="T26" s="265">
        <v>-1.1984581342</v>
      </c>
      <c r="U26" s="265">
        <v>-1.2717028136999999</v>
      </c>
      <c r="V26" s="265">
        <v>-1.4732758822000001</v>
      </c>
      <c r="W26" s="265">
        <v>-1.4918436202000001</v>
      </c>
      <c r="X26" s="265">
        <v>-1.5282929315</v>
      </c>
      <c r="Y26" s="139"/>
    </row>
    <row r="27" spans="1:25" x14ac:dyDescent="0.25">
      <c r="A27" s="155"/>
      <c r="B27" s="155" t="s">
        <v>235</v>
      </c>
      <c r="C27" s="137">
        <v>4.0382786885000002E-4</v>
      </c>
      <c r="D27" s="137">
        <v>6.3250958904E-4</v>
      </c>
      <c r="E27" s="137">
        <v>4.1865753424999999E-4</v>
      </c>
      <c r="F27" s="137">
        <v>3.2271780822000002E-4</v>
      </c>
      <c r="G27" s="137">
        <v>3.3015027321999998E-4</v>
      </c>
      <c r="H27" s="137">
        <v>3.5024383561999998E-4</v>
      </c>
      <c r="I27" s="137">
        <v>3.6975890411000001E-4</v>
      </c>
      <c r="J27" s="137">
        <v>3.2614520548E-4</v>
      </c>
      <c r="K27" s="137">
        <v>3.1421311475000001E-4</v>
      </c>
      <c r="L27" s="137">
        <v>3.3705205479000002E-4</v>
      </c>
      <c r="M27" s="137">
        <v>-3.7509539725999998E-2</v>
      </c>
      <c r="N27" s="137">
        <v>-6.4611095889999998E-2</v>
      </c>
      <c r="O27" s="137">
        <v>-9.4826969945000006E-2</v>
      </c>
      <c r="P27" s="137">
        <v>-0.17759438082000001</v>
      </c>
      <c r="Q27" s="137">
        <v>-0.25591668766999998</v>
      </c>
      <c r="R27" s="137">
        <v>-0.27696658355999998</v>
      </c>
      <c r="S27" s="137">
        <v>-0.27068763115</v>
      </c>
      <c r="T27" s="137">
        <v>-0.36927176711999998</v>
      </c>
      <c r="U27" s="137">
        <v>-0.41886086574999998</v>
      </c>
      <c r="V27" s="137">
        <v>-0.47057544109999999</v>
      </c>
      <c r="W27" s="137">
        <v>-0.50315780956</v>
      </c>
      <c r="X27" s="137">
        <v>-0.51805458574999996</v>
      </c>
      <c r="Y27" s="139"/>
    </row>
    <row r="28" spans="1:25" x14ac:dyDescent="0.25">
      <c r="A28" s="155"/>
      <c r="B28" s="155" t="s">
        <v>233</v>
      </c>
      <c r="C28" s="137">
        <v>3.8184125683000003E-2</v>
      </c>
      <c r="D28" s="137">
        <v>7.8523120547999994E-2</v>
      </c>
      <c r="E28" s="137">
        <v>9.3106786301E-2</v>
      </c>
      <c r="F28" s="137">
        <v>5.0729624658000003E-2</v>
      </c>
      <c r="G28" s="137">
        <v>5.3002699453999998E-2</v>
      </c>
      <c r="H28" s="137">
        <v>1.9929290411E-2</v>
      </c>
      <c r="I28" s="137">
        <v>8.9496931506999992E-3</v>
      </c>
      <c r="J28" s="137">
        <v>4.8309589041000003E-4</v>
      </c>
      <c r="K28" s="137">
        <v>-1.3427868852E-3</v>
      </c>
      <c r="L28" s="137">
        <v>-8.9113945205000003E-3</v>
      </c>
      <c r="M28" s="137">
        <v>-5.6082010958999999E-2</v>
      </c>
      <c r="N28" s="137">
        <v>-8.3071605478999999E-2</v>
      </c>
      <c r="O28" s="137">
        <v>-9.1469770492000002E-2</v>
      </c>
      <c r="P28" s="137">
        <v>-0.10744454795</v>
      </c>
      <c r="Q28" s="137">
        <v>-0.17350081096</v>
      </c>
      <c r="R28" s="137">
        <v>-0.22629719726</v>
      </c>
      <c r="S28" s="137">
        <v>-0.32320968851999998</v>
      </c>
      <c r="T28" s="137">
        <v>-0.37169570684999997</v>
      </c>
      <c r="U28" s="137">
        <v>-0.37326026026999998</v>
      </c>
      <c r="V28" s="137">
        <v>-0.41802073151000002</v>
      </c>
      <c r="W28" s="137">
        <v>-0.43137791420999999</v>
      </c>
      <c r="X28" s="137">
        <v>-0.46922062081999999</v>
      </c>
      <c r="Y28" s="139"/>
    </row>
    <row r="29" spans="1:25" x14ac:dyDescent="0.25">
      <c r="A29" s="155"/>
      <c r="B29" s="155" t="s">
        <v>234</v>
      </c>
      <c r="C29" s="137">
        <v>4.0103338798000002E-2</v>
      </c>
      <c r="D29" s="137">
        <v>4.0064265752999997E-2</v>
      </c>
      <c r="E29" s="137">
        <v>1.5807350684999999E-2</v>
      </c>
      <c r="F29" s="137">
        <v>1.5858863014E-2</v>
      </c>
      <c r="G29" s="137">
        <v>-1.2047642076999999E-2</v>
      </c>
      <c r="H29" s="137">
        <v>-2.748810137E-2</v>
      </c>
      <c r="I29" s="137">
        <v>-6.2864821917999998E-3</v>
      </c>
      <c r="J29" s="137">
        <v>-5.2482635616000001E-2</v>
      </c>
      <c r="K29" s="137">
        <v>-8.8676674863000002E-2</v>
      </c>
      <c r="L29" s="137">
        <v>-0.10312920822</v>
      </c>
      <c r="M29" s="137">
        <v>-0.15163440274000001</v>
      </c>
      <c r="N29" s="137">
        <v>-0.17159646848999999</v>
      </c>
      <c r="O29" s="137">
        <v>-0.18785296721</v>
      </c>
      <c r="P29" s="137">
        <v>-0.16575204658000001</v>
      </c>
      <c r="Q29" s="137">
        <v>-0.18254033424999999</v>
      </c>
      <c r="R29" s="137">
        <v>-0.17101643835999999</v>
      </c>
      <c r="S29" s="137">
        <v>-0.19168844262000001</v>
      </c>
      <c r="T29" s="137">
        <v>-0.19633565753000001</v>
      </c>
      <c r="U29" s="137">
        <v>-0.17136379726000001</v>
      </c>
      <c r="V29" s="137">
        <v>-0.10176818082</v>
      </c>
      <c r="W29" s="137">
        <v>-0.13911918551999999</v>
      </c>
      <c r="X29" s="137">
        <v>-0.15327234821999999</v>
      </c>
      <c r="Y29" s="139"/>
    </row>
    <row r="30" spans="1:25" x14ac:dyDescent="0.25">
      <c r="B30" s="266" t="s">
        <v>349</v>
      </c>
      <c r="C30" s="267">
        <f t="shared" ref="C30:X30" si="1">+SUM(C26:C29)</f>
        <v>0.25972989617984998</v>
      </c>
      <c r="D30" s="267">
        <f t="shared" si="1"/>
        <v>0.31490463562003995</v>
      </c>
      <c r="E30" s="267">
        <f t="shared" si="1"/>
        <v>0.29166682740025002</v>
      </c>
      <c r="F30" s="267">
        <f t="shared" si="1"/>
        <v>0.20624333151021998</v>
      </c>
      <c r="G30" s="267">
        <f t="shared" si="1"/>
        <v>0.17374465847022</v>
      </c>
      <c r="H30" s="267">
        <f t="shared" si="1"/>
        <v>5.5103112328620002E-2</v>
      </c>
      <c r="I30" s="267">
        <f t="shared" si="1"/>
        <v>1.4990928767010001E-2</v>
      </c>
      <c r="J30" s="267">
        <f t="shared" si="1"/>
        <v>-6.6073468493109994E-2</v>
      </c>
      <c r="K30" s="267">
        <f t="shared" si="1"/>
        <v>-0.14443190983545001</v>
      </c>
      <c r="L30" s="267">
        <f t="shared" si="1"/>
        <v>-0.28671528493570997</v>
      </c>
      <c r="M30" s="267">
        <f t="shared" si="1"/>
        <v>-0.56042692602500011</v>
      </c>
      <c r="N30" s="267">
        <f t="shared" si="1"/>
        <v>-0.8104905561589999</v>
      </c>
      <c r="O30" s="267">
        <f t="shared" si="1"/>
        <v>-1.0310459808670001</v>
      </c>
      <c r="P30" s="267">
        <f t="shared" si="1"/>
        <v>-1.2084054520600001</v>
      </c>
      <c r="Q30" s="267">
        <f t="shared" si="1"/>
        <v>-1.40450216987</v>
      </c>
      <c r="R30" s="267">
        <f t="shared" si="1"/>
        <v>-1.6233388876699999</v>
      </c>
      <c r="S30" s="267">
        <f t="shared" si="1"/>
        <v>-1.92131434149</v>
      </c>
      <c r="T30" s="267">
        <f t="shared" si="1"/>
        <v>-2.1357612656999998</v>
      </c>
      <c r="U30" s="267">
        <f t="shared" si="1"/>
        <v>-2.23518773698</v>
      </c>
      <c r="V30" s="267">
        <f t="shared" si="1"/>
        <v>-2.4636402356300002</v>
      </c>
      <c r="W30" s="267">
        <f t="shared" si="1"/>
        <v>-2.5654985294899997</v>
      </c>
      <c r="X30" s="267">
        <f t="shared" si="1"/>
        <v>-2.6688404862899997</v>
      </c>
      <c r="Y30" s="140"/>
    </row>
    <row r="31" spans="1:25" x14ac:dyDescent="0.25">
      <c r="Y31" s="139"/>
    </row>
    <row r="32" spans="1:25" x14ac:dyDescent="0.25">
      <c r="B32" s="278" t="s">
        <v>674</v>
      </c>
    </row>
    <row r="42" spans="2:3" x14ac:dyDescent="0.25">
      <c r="B42" s="4"/>
      <c r="C42" s="4" t="s">
        <v>342</v>
      </c>
    </row>
    <row r="43" spans="2:3" x14ac:dyDescent="0.25">
      <c r="B43">
        <v>20.5</v>
      </c>
      <c r="C43" s="5">
        <v>0</v>
      </c>
    </row>
    <row r="44" spans="2:3" x14ac:dyDescent="0.25">
      <c r="B44">
        <v>20.5</v>
      </c>
      <c r="C44" s="5">
        <v>2.5</v>
      </c>
    </row>
  </sheetData>
  <hyperlinks>
    <hyperlink ref="A3" location="Contents!A1" display="Return to Contents" xr:uid="{00000000-0004-0000-1600-000000000000}"/>
  </hyperlinks>
  <pageMargins left="0.7" right="0.7" top="0.75" bottom="0.75" header="0.3" footer="0.3"/>
  <pageSetup scale="55" orientation="landscape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19">
    <pageSetUpPr fitToPage="1"/>
  </sheetPr>
  <dimension ref="A2:R134"/>
  <sheetViews>
    <sheetView workbookViewId="0"/>
  </sheetViews>
  <sheetFormatPr defaultRowHeight="12.75" x14ac:dyDescent="0.2"/>
  <cols>
    <col min="10" max="11" width="9.42578125" hidden="1" customWidth="1"/>
    <col min="17" max="17" width="15.42578125" customWidth="1"/>
    <col min="18" max="18" width="10.5703125" customWidth="1"/>
  </cols>
  <sheetData>
    <row r="2" spans="1:18" ht="15.75" x14ac:dyDescent="0.25">
      <c r="A2" s="31" t="s">
        <v>644</v>
      </c>
    </row>
    <row r="3" spans="1:18" x14ac:dyDescent="0.2">
      <c r="A3" s="16" t="s">
        <v>16</v>
      </c>
    </row>
    <row r="5" spans="1:18" x14ac:dyDescent="0.2">
      <c r="Q5" s="142" t="s">
        <v>343</v>
      </c>
      <c r="R5" s="143"/>
    </row>
    <row r="6" spans="1:18" x14ac:dyDescent="0.2">
      <c r="Q6" s="178" t="s">
        <v>386</v>
      </c>
      <c r="R6" s="173" t="s">
        <v>272</v>
      </c>
    </row>
    <row r="24" spans="2:11" x14ac:dyDescent="0.2">
      <c r="B24" s="32" t="s">
        <v>49</v>
      </c>
      <c r="C24" s="33"/>
      <c r="D24" s="33"/>
      <c r="E24" s="33"/>
      <c r="F24" s="33"/>
    </row>
    <row r="25" spans="2:11" x14ac:dyDescent="0.2">
      <c r="B25" s="32" t="s">
        <v>50</v>
      </c>
      <c r="C25" s="33"/>
      <c r="D25" s="33"/>
      <c r="E25" s="33"/>
      <c r="F25" s="33"/>
      <c r="H25" s="463">
        <v>0.95</v>
      </c>
      <c r="I25" s="463"/>
    </row>
    <row r="26" spans="2:11" x14ac:dyDescent="0.2">
      <c r="J26" s="481"/>
      <c r="K26" s="481"/>
    </row>
    <row r="27" spans="2:11" x14ac:dyDescent="0.2">
      <c r="B27" s="34"/>
      <c r="C27" s="34" t="s">
        <v>51</v>
      </c>
      <c r="D27" s="34" t="s">
        <v>52</v>
      </c>
      <c r="E27" s="34" t="s">
        <v>53</v>
      </c>
      <c r="F27" s="34" t="s">
        <v>54</v>
      </c>
      <c r="G27" s="34" t="s">
        <v>55</v>
      </c>
      <c r="H27" s="464" t="s">
        <v>56</v>
      </c>
      <c r="I27" s="464"/>
      <c r="J27" s="464"/>
      <c r="K27" s="464"/>
    </row>
    <row r="28" spans="2:11" x14ac:dyDescent="0.2">
      <c r="B28" s="35" t="s">
        <v>1</v>
      </c>
      <c r="C28" s="35" t="s">
        <v>3</v>
      </c>
      <c r="D28" s="35" t="s">
        <v>0</v>
      </c>
      <c r="E28" s="35" t="s">
        <v>3</v>
      </c>
      <c r="F28" s="36" t="s">
        <v>57</v>
      </c>
      <c r="G28" s="35" t="s">
        <v>58</v>
      </c>
      <c r="H28" s="35" t="s">
        <v>59</v>
      </c>
      <c r="I28" s="35" t="s">
        <v>37</v>
      </c>
      <c r="J28" s="34"/>
      <c r="K28" s="34"/>
    </row>
    <row r="29" spans="2:11" x14ac:dyDescent="0.2">
      <c r="B29" s="105">
        <v>43466</v>
      </c>
      <c r="C29" s="106">
        <v>3.109</v>
      </c>
      <c r="D29" s="44" t="e">
        <v>#N/A</v>
      </c>
      <c r="E29" s="44" t="e">
        <v>#N/A</v>
      </c>
      <c r="F29" s="46" t="e">
        <v>#N/A</v>
      </c>
      <c r="G29" s="45" t="e">
        <v>#N/A</v>
      </c>
      <c r="H29" s="44" t="e">
        <f t="shared" ref="H29:H76" si="0">$E29*EXP((+NORMSINV((1-$H$25)/2)*$F29*SQRT($G29/252)))</f>
        <v>#N/A</v>
      </c>
      <c r="I29" s="44" t="e">
        <f t="shared" ref="I29:I76" si="1">$E29*EXP(-NORMSINV((1-$H$25)/2)*$F29*SQRT($G29/252))</f>
        <v>#N/A</v>
      </c>
      <c r="J29" s="34"/>
      <c r="K29" s="34"/>
    </row>
    <row r="30" spans="2:11" x14ac:dyDescent="0.2">
      <c r="B30" s="41">
        <v>43497</v>
      </c>
      <c r="C30" s="106">
        <v>2.6909999999999998</v>
      </c>
      <c r="D30" s="44" t="e">
        <v>#N/A</v>
      </c>
      <c r="E30" s="37" t="e">
        <v>#N/A</v>
      </c>
      <c r="F30" s="47" t="e">
        <v>#N/A</v>
      </c>
      <c r="G30" s="38" t="e">
        <v>#N/A</v>
      </c>
      <c r="H30" s="37" t="e">
        <f t="shared" si="0"/>
        <v>#N/A</v>
      </c>
      <c r="I30" s="37" t="e">
        <f t="shared" si="1"/>
        <v>#N/A</v>
      </c>
      <c r="J30" s="34"/>
      <c r="K30" s="34"/>
    </row>
    <row r="31" spans="2:11" x14ac:dyDescent="0.2">
      <c r="B31" s="41">
        <v>43525</v>
      </c>
      <c r="C31" s="106">
        <v>2.948</v>
      </c>
      <c r="D31" s="44" t="e">
        <v>#N/A</v>
      </c>
      <c r="E31" s="37" t="e">
        <v>#N/A</v>
      </c>
      <c r="F31" s="47" t="e">
        <v>#N/A</v>
      </c>
      <c r="G31" s="38" t="e">
        <v>#N/A</v>
      </c>
      <c r="H31" s="37" t="e">
        <f t="shared" si="0"/>
        <v>#N/A</v>
      </c>
      <c r="I31" s="37" t="e">
        <f t="shared" si="1"/>
        <v>#N/A</v>
      </c>
      <c r="J31" s="34"/>
      <c r="K31" s="34"/>
    </row>
    <row r="32" spans="2:11" x14ac:dyDescent="0.2">
      <c r="B32" s="41">
        <v>43556</v>
      </c>
      <c r="C32" s="106">
        <v>2.6469999999999998</v>
      </c>
      <c r="D32" s="44" t="e">
        <v>#N/A</v>
      </c>
      <c r="E32" s="37" t="e">
        <v>#N/A</v>
      </c>
      <c r="F32" s="47" t="e">
        <v>#N/A</v>
      </c>
      <c r="G32" s="38" t="e">
        <v>#N/A</v>
      </c>
      <c r="H32" s="37" t="e">
        <f t="shared" si="0"/>
        <v>#N/A</v>
      </c>
      <c r="I32" s="37" t="e">
        <f t="shared" si="1"/>
        <v>#N/A</v>
      </c>
      <c r="J32" s="34"/>
      <c r="K32" s="34"/>
    </row>
    <row r="33" spans="2:11" x14ac:dyDescent="0.2">
      <c r="B33" s="41">
        <v>43586</v>
      </c>
      <c r="C33" s="106">
        <v>2.6379999999999999</v>
      </c>
      <c r="D33" s="44" t="e">
        <v>#N/A</v>
      </c>
      <c r="E33" s="37" t="e">
        <v>#N/A</v>
      </c>
      <c r="F33" s="47" t="e">
        <v>#N/A</v>
      </c>
      <c r="G33" s="38" t="e">
        <v>#N/A</v>
      </c>
      <c r="H33" s="37" t="e">
        <f t="shared" si="0"/>
        <v>#N/A</v>
      </c>
      <c r="I33" s="37" t="e">
        <f t="shared" si="1"/>
        <v>#N/A</v>
      </c>
      <c r="J33" s="34"/>
      <c r="K33" s="34"/>
    </row>
    <row r="34" spans="2:11" x14ac:dyDescent="0.2">
      <c r="B34" s="41">
        <v>43617</v>
      </c>
      <c r="C34" s="106">
        <v>2.399</v>
      </c>
      <c r="D34" s="44" t="e">
        <v>#N/A</v>
      </c>
      <c r="E34" s="37" t="e">
        <v>#N/A</v>
      </c>
      <c r="F34" s="47" t="e">
        <v>#N/A</v>
      </c>
      <c r="G34" s="38" t="e">
        <v>#N/A</v>
      </c>
      <c r="H34" s="37" t="e">
        <f t="shared" si="0"/>
        <v>#N/A</v>
      </c>
      <c r="I34" s="37" t="e">
        <f t="shared" si="1"/>
        <v>#N/A</v>
      </c>
      <c r="J34" s="34"/>
      <c r="K34" s="34"/>
    </row>
    <row r="35" spans="2:11" x14ac:dyDescent="0.2">
      <c r="B35" s="41">
        <v>43647</v>
      </c>
      <c r="C35" s="106">
        <v>2.3660000000000001</v>
      </c>
      <c r="D35" s="44" t="e">
        <v>#N/A</v>
      </c>
      <c r="E35" s="37" t="e">
        <v>#N/A</v>
      </c>
      <c r="F35" s="47" t="e">
        <v>#N/A</v>
      </c>
      <c r="G35" s="38" t="e">
        <v>#N/A</v>
      </c>
      <c r="H35" s="37" t="e">
        <f t="shared" si="0"/>
        <v>#N/A</v>
      </c>
      <c r="I35" s="37" t="e">
        <f t="shared" si="1"/>
        <v>#N/A</v>
      </c>
      <c r="J35" s="34"/>
      <c r="K35" s="34"/>
    </row>
    <row r="36" spans="2:11" x14ac:dyDescent="0.2">
      <c r="B36" s="41">
        <v>43678</v>
      </c>
      <c r="C36" s="106">
        <v>2.2210000000000001</v>
      </c>
      <c r="D36" s="44" t="e">
        <v>#N/A</v>
      </c>
      <c r="E36" s="37" t="e">
        <v>#N/A</v>
      </c>
      <c r="F36" s="47" t="e">
        <v>#N/A</v>
      </c>
      <c r="G36" s="38" t="e">
        <v>#N/A</v>
      </c>
      <c r="H36" s="37" t="e">
        <f t="shared" si="0"/>
        <v>#N/A</v>
      </c>
      <c r="I36" s="37" t="e">
        <f t="shared" si="1"/>
        <v>#N/A</v>
      </c>
      <c r="J36" s="34"/>
      <c r="K36" s="34"/>
    </row>
    <row r="37" spans="2:11" x14ac:dyDescent="0.2">
      <c r="B37" s="41">
        <v>43709</v>
      </c>
      <c r="C37" s="106">
        <v>2.5590000000000002</v>
      </c>
      <c r="D37" s="44" t="e">
        <v>#N/A</v>
      </c>
      <c r="E37" s="37" t="e">
        <v>#N/A</v>
      </c>
      <c r="F37" s="47" t="e">
        <v>#N/A</v>
      </c>
      <c r="G37" s="38" t="e">
        <v>#N/A</v>
      </c>
      <c r="H37" s="37" t="e">
        <f t="shared" si="0"/>
        <v>#N/A</v>
      </c>
      <c r="I37" s="37" t="e">
        <f t="shared" si="1"/>
        <v>#N/A</v>
      </c>
      <c r="J37" s="34"/>
      <c r="K37" s="34"/>
    </row>
    <row r="38" spans="2:11" x14ac:dyDescent="0.2">
      <c r="B38" s="41">
        <v>43739</v>
      </c>
      <c r="C38" s="106">
        <v>2.331</v>
      </c>
      <c r="D38" s="44" t="e">
        <v>#N/A</v>
      </c>
      <c r="E38" s="37" t="e">
        <v>#N/A</v>
      </c>
      <c r="F38" s="47" t="e">
        <v>#N/A</v>
      </c>
      <c r="G38" s="38" t="e">
        <v>#N/A</v>
      </c>
      <c r="H38" s="37" t="e">
        <f t="shared" si="0"/>
        <v>#N/A</v>
      </c>
      <c r="I38" s="37" t="e">
        <f t="shared" si="1"/>
        <v>#N/A</v>
      </c>
      <c r="J38" s="34"/>
      <c r="K38" s="34"/>
    </row>
    <row r="39" spans="2:11" x14ac:dyDescent="0.2">
      <c r="B39" s="41">
        <v>43770</v>
      </c>
      <c r="C39" s="106">
        <v>2.653</v>
      </c>
      <c r="D39" s="44" t="e">
        <v>#N/A</v>
      </c>
      <c r="E39" s="37" t="e">
        <v>#N/A</v>
      </c>
      <c r="F39" s="47" t="e">
        <v>#N/A</v>
      </c>
      <c r="G39" s="38" t="e">
        <v>#N/A</v>
      </c>
      <c r="H39" s="37" t="e">
        <f t="shared" si="0"/>
        <v>#N/A</v>
      </c>
      <c r="I39" s="37" t="e">
        <f t="shared" si="1"/>
        <v>#N/A</v>
      </c>
      <c r="J39" s="34"/>
      <c r="K39" s="34"/>
    </row>
    <row r="40" spans="2:11" x14ac:dyDescent="0.2">
      <c r="B40" s="41">
        <v>43800</v>
      </c>
      <c r="C40" s="106">
        <v>2.2189999999999999</v>
      </c>
      <c r="D40" s="44" t="e">
        <v>#N/A</v>
      </c>
      <c r="E40" s="37" t="e">
        <v>#N/A</v>
      </c>
      <c r="F40" s="47" t="e">
        <v>#N/A</v>
      </c>
      <c r="G40" s="38" t="e">
        <v>#N/A</v>
      </c>
      <c r="H40" s="37" t="e">
        <f t="shared" si="0"/>
        <v>#N/A</v>
      </c>
      <c r="I40" s="37" t="e">
        <f t="shared" si="1"/>
        <v>#N/A</v>
      </c>
      <c r="J40" s="34"/>
      <c r="K40" s="34"/>
    </row>
    <row r="41" spans="2:11" x14ac:dyDescent="0.2">
      <c r="B41" s="41">
        <v>43831</v>
      </c>
      <c r="C41" s="106">
        <v>2.02</v>
      </c>
      <c r="D41" s="44" t="e">
        <v>#N/A</v>
      </c>
      <c r="E41" s="44" t="e">
        <v>#N/A</v>
      </c>
      <c r="F41" s="46" t="e">
        <v>#N/A</v>
      </c>
      <c r="G41" s="45" t="e">
        <v>#N/A</v>
      </c>
      <c r="H41" s="44" t="e">
        <f t="shared" si="0"/>
        <v>#N/A</v>
      </c>
      <c r="I41" s="44" t="e">
        <f t="shared" si="1"/>
        <v>#N/A</v>
      </c>
      <c r="J41" s="34"/>
      <c r="K41" s="34"/>
    </row>
    <row r="42" spans="2:11" x14ac:dyDescent="0.2">
      <c r="B42" s="41">
        <v>43862</v>
      </c>
      <c r="C42" s="106">
        <v>1.91</v>
      </c>
      <c r="D42" s="44" t="e">
        <v>#N/A</v>
      </c>
      <c r="E42" s="37" t="e">
        <v>#N/A</v>
      </c>
      <c r="F42" s="47" t="e">
        <v>#N/A</v>
      </c>
      <c r="G42" s="38" t="e">
        <v>#N/A</v>
      </c>
      <c r="H42" s="37" t="e">
        <f t="shared" si="0"/>
        <v>#N/A</v>
      </c>
      <c r="I42" s="37" t="e">
        <f t="shared" si="1"/>
        <v>#N/A</v>
      </c>
      <c r="J42" s="34"/>
      <c r="K42" s="34"/>
    </row>
    <row r="43" spans="2:11" x14ac:dyDescent="0.2">
      <c r="B43" s="41">
        <v>43891</v>
      </c>
      <c r="C43" s="106">
        <v>1.79</v>
      </c>
      <c r="D43" s="44" t="e">
        <v>#N/A</v>
      </c>
      <c r="E43" s="37" t="e">
        <v>#N/A</v>
      </c>
      <c r="F43" s="47" t="e">
        <v>#N/A</v>
      </c>
      <c r="G43" s="38" t="e">
        <v>#N/A</v>
      </c>
      <c r="H43" s="37" t="e">
        <f t="shared" si="0"/>
        <v>#N/A</v>
      </c>
      <c r="I43" s="37" t="e">
        <f t="shared" si="1"/>
        <v>#N/A</v>
      </c>
      <c r="J43" s="34"/>
      <c r="K43" s="34"/>
    </row>
    <row r="44" spans="2:11" x14ac:dyDescent="0.2">
      <c r="B44" s="41">
        <v>43922</v>
      </c>
      <c r="C44" s="106">
        <v>1.74</v>
      </c>
      <c r="D44" s="44" t="e">
        <v>#N/A</v>
      </c>
      <c r="E44" s="37" t="e">
        <v>#N/A</v>
      </c>
      <c r="F44" s="47" t="e">
        <v>#N/A</v>
      </c>
      <c r="G44" s="38" t="e">
        <v>#N/A</v>
      </c>
      <c r="H44" s="37" t="e">
        <f t="shared" si="0"/>
        <v>#N/A</v>
      </c>
      <c r="I44" s="37" t="e">
        <f t="shared" si="1"/>
        <v>#N/A</v>
      </c>
      <c r="J44" s="34"/>
      <c r="K44" s="34"/>
    </row>
    <row r="45" spans="2:11" x14ac:dyDescent="0.2">
      <c r="B45" s="41">
        <v>43952</v>
      </c>
      <c r="C45" s="106">
        <v>1.748</v>
      </c>
      <c r="D45" s="44" t="e">
        <v>#N/A</v>
      </c>
      <c r="E45" s="37" t="e">
        <v>#N/A</v>
      </c>
      <c r="F45" s="47" t="e">
        <v>#N/A</v>
      </c>
      <c r="G45" s="38" t="e">
        <v>#N/A</v>
      </c>
      <c r="H45" s="37" t="e">
        <f t="shared" si="0"/>
        <v>#N/A</v>
      </c>
      <c r="I45" s="37" t="e">
        <f t="shared" si="1"/>
        <v>#N/A</v>
      </c>
      <c r="J45" s="34"/>
      <c r="K45" s="34"/>
    </row>
    <row r="46" spans="2:11" x14ac:dyDescent="0.2">
      <c r="B46" s="41">
        <v>43983</v>
      </c>
      <c r="C46" s="106">
        <v>1.631</v>
      </c>
      <c r="D46" s="44" t="e">
        <v>#N/A</v>
      </c>
      <c r="E46" s="37" t="e">
        <v>#N/A</v>
      </c>
      <c r="F46" s="47" t="e">
        <v>#N/A</v>
      </c>
      <c r="G46" s="38" t="e">
        <v>#N/A</v>
      </c>
      <c r="H46" s="37" t="e">
        <f t="shared" si="0"/>
        <v>#N/A</v>
      </c>
      <c r="I46" s="37" t="e">
        <f t="shared" si="1"/>
        <v>#N/A</v>
      </c>
      <c r="J46" s="34"/>
      <c r="K46" s="34"/>
    </row>
    <row r="47" spans="2:11" x14ac:dyDescent="0.2">
      <c r="B47" s="41">
        <v>44013</v>
      </c>
      <c r="C47" s="106">
        <v>1.7669999999999999</v>
      </c>
      <c r="D47" s="44" t="e">
        <v>#N/A</v>
      </c>
      <c r="E47" s="37" t="e">
        <v>#N/A</v>
      </c>
      <c r="F47" s="47" t="e">
        <v>#N/A</v>
      </c>
      <c r="G47" s="38" t="e">
        <v>#N/A</v>
      </c>
      <c r="H47" s="37" t="e">
        <f t="shared" si="0"/>
        <v>#N/A</v>
      </c>
      <c r="I47" s="37" t="e">
        <f t="shared" si="1"/>
        <v>#N/A</v>
      </c>
      <c r="J47" s="34"/>
      <c r="K47" s="34"/>
    </row>
    <row r="48" spans="2:11" x14ac:dyDescent="0.2">
      <c r="B48" s="41">
        <v>44044</v>
      </c>
      <c r="C48" s="106">
        <v>2.2999999999999998</v>
      </c>
      <c r="D48" s="44" t="e">
        <v>#N/A</v>
      </c>
      <c r="E48" s="37" t="e">
        <v>#N/A</v>
      </c>
      <c r="F48" s="47" t="e">
        <v>#N/A</v>
      </c>
      <c r="G48" s="38" t="e">
        <v>#N/A</v>
      </c>
      <c r="H48" s="37" t="e">
        <f t="shared" si="0"/>
        <v>#N/A</v>
      </c>
      <c r="I48" s="37" t="e">
        <f t="shared" si="1"/>
        <v>#N/A</v>
      </c>
      <c r="J48" s="34"/>
      <c r="K48" s="34"/>
    </row>
    <row r="49" spans="2:11" x14ac:dyDescent="0.2">
      <c r="B49" s="41">
        <v>44075</v>
      </c>
      <c r="C49" s="106">
        <v>1.9219999999999999</v>
      </c>
      <c r="D49" s="44" t="e">
        <v>#N/A</v>
      </c>
      <c r="E49" s="37" t="e">
        <v>#N/A</v>
      </c>
      <c r="F49" s="47" t="e">
        <v>#N/A</v>
      </c>
      <c r="G49" s="38" t="e">
        <v>#N/A</v>
      </c>
      <c r="H49" s="37" t="e">
        <f t="shared" si="0"/>
        <v>#N/A</v>
      </c>
      <c r="I49" s="37" t="e">
        <f t="shared" si="1"/>
        <v>#N/A</v>
      </c>
      <c r="J49" s="34"/>
      <c r="K49" s="34"/>
    </row>
    <row r="50" spans="2:11" x14ac:dyDescent="0.2">
      <c r="B50" s="41">
        <v>44105</v>
      </c>
      <c r="C50" s="106">
        <v>2.39</v>
      </c>
      <c r="D50" s="44" t="e">
        <v>#N/A</v>
      </c>
      <c r="E50" s="37" t="e">
        <v>#N/A</v>
      </c>
      <c r="F50" s="47" t="e">
        <v>#N/A</v>
      </c>
      <c r="G50" s="38" t="e">
        <v>#N/A</v>
      </c>
      <c r="H50" s="37" t="e">
        <f t="shared" si="0"/>
        <v>#N/A</v>
      </c>
      <c r="I50" s="37" t="e">
        <f t="shared" si="1"/>
        <v>#N/A</v>
      </c>
      <c r="J50" s="34"/>
      <c r="K50" s="34"/>
    </row>
    <row r="51" spans="2:11" x14ac:dyDescent="0.2">
      <c r="B51" s="41">
        <v>44136</v>
      </c>
      <c r="C51" s="106">
        <v>2.61</v>
      </c>
      <c r="D51" s="44" t="e">
        <v>#N/A</v>
      </c>
      <c r="E51" s="37" t="e">
        <v>#N/A</v>
      </c>
      <c r="F51" s="47" t="e">
        <v>#N/A</v>
      </c>
      <c r="G51" s="38" t="e">
        <v>#N/A</v>
      </c>
      <c r="H51" s="37" t="e">
        <f t="shared" si="0"/>
        <v>#N/A</v>
      </c>
      <c r="I51" s="37" t="e">
        <f t="shared" si="1"/>
        <v>#N/A</v>
      </c>
      <c r="J51" s="34"/>
      <c r="K51" s="34"/>
    </row>
    <row r="52" spans="2:11" x14ac:dyDescent="0.2">
      <c r="B52" s="41">
        <v>44166</v>
      </c>
      <c r="C52" s="106">
        <v>2.59</v>
      </c>
      <c r="D52" s="44" t="e">
        <v>#N/A</v>
      </c>
      <c r="E52" s="37" t="e">
        <v>#N/A</v>
      </c>
      <c r="F52" s="47" t="e">
        <v>#N/A</v>
      </c>
      <c r="G52" s="38" t="e">
        <v>#N/A</v>
      </c>
      <c r="H52" s="37" t="e">
        <f t="shared" si="0"/>
        <v>#N/A</v>
      </c>
      <c r="I52" s="37" t="e">
        <f t="shared" si="1"/>
        <v>#N/A</v>
      </c>
      <c r="J52" s="34"/>
      <c r="K52" s="34"/>
    </row>
    <row r="53" spans="2:11" x14ac:dyDescent="0.2">
      <c r="B53" s="41">
        <v>44197</v>
      </c>
      <c r="C53" s="106">
        <v>2.71</v>
      </c>
      <c r="D53" s="44" t="e">
        <v>#N/A</v>
      </c>
      <c r="E53" s="44" t="e">
        <v>#N/A</v>
      </c>
      <c r="F53" s="46" t="e">
        <v>#N/A</v>
      </c>
      <c r="G53" s="45" t="e">
        <v>#N/A</v>
      </c>
      <c r="H53" s="44" t="e">
        <f t="shared" si="0"/>
        <v>#N/A</v>
      </c>
      <c r="I53" s="44" t="e">
        <f t="shared" si="1"/>
        <v>#N/A</v>
      </c>
      <c r="J53" s="34"/>
      <c r="K53" s="34"/>
    </row>
    <row r="54" spans="2:11" x14ac:dyDescent="0.2">
      <c r="B54" s="41">
        <v>44228</v>
      </c>
      <c r="C54" s="106">
        <v>5.35</v>
      </c>
      <c r="D54" s="44" t="e">
        <v>#N/A</v>
      </c>
      <c r="E54" s="37" t="e">
        <v>#N/A</v>
      </c>
      <c r="F54" s="47" t="e">
        <v>#N/A</v>
      </c>
      <c r="G54" s="38" t="e">
        <v>#N/A</v>
      </c>
      <c r="H54" s="37" t="e">
        <f t="shared" si="0"/>
        <v>#N/A</v>
      </c>
      <c r="I54" s="37" t="e">
        <f t="shared" si="1"/>
        <v>#N/A</v>
      </c>
      <c r="J54" s="34"/>
      <c r="K54" s="34"/>
    </row>
    <row r="55" spans="2:11" x14ac:dyDescent="0.2">
      <c r="B55" s="41">
        <v>44256</v>
      </c>
      <c r="C55" s="106">
        <v>2.62</v>
      </c>
      <c r="D55" s="44" t="e">
        <v>#N/A</v>
      </c>
      <c r="E55" s="37" t="e">
        <v>#N/A</v>
      </c>
      <c r="F55" s="47" t="e">
        <v>#N/A</v>
      </c>
      <c r="G55" s="38" t="e">
        <v>#N/A</v>
      </c>
      <c r="H55" s="37" t="e">
        <f t="shared" si="0"/>
        <v>#N/A</v>
      </c>
      <c r="I55" s="37" t="e">
        <f t="shared" si="1"/>
        <v>#N/A</v>
      </c>
      <c r="J55" s="34"/>
      <c r="K55" s="34"/>
    </row>
    <row r="56" spans="2:11" x14ac:dyDescent="0.2">
      <c r="B56" s="41">
        <v>44287</v>
      </c>
      <c r="C56" s="106">
        <v>2.6629999999999998</v>
      </c>
      <c r="D56" s="44" t="e">
        <v>#N/A</v>
      </c>
      <c r="E56" s="37" t="e">
        <v>#N/A</v>
      </c>
      <c r="F56" s="47" t="e">
        <v>#N/A</v>
      </c>
      <c r="G56" s="38" t="e">
        <v>#N/A</v>
      </c>
      <c r="H56" s="37" t="e">
        <f t="shared" si="0"/>
        <v>#N/A</v>
      </c>
      <c r="I56" s="37" t="e">
        <f t="shared" si="1"/>
        <v>#N/A</v>
      </c>
      <c r="J56" s="34"/>
      <c r="K56" s="34"/>
    </row>
    <row r="57" spans="2:11" x14ac:dyDescent="0.2">
      <c r="B57" s="41">
        <v>44317</v>
      </c>
      <c r="C57" s="106">
        <v>2.91</v>
      </c>
      <c r="D57" s="44" t="e">
        <v>#N/A</v>
      </c>
      <c r="E57" s="37" t="e">
        <v>#N/A</v>
      </c>
      <c r="F57" s="47" t="e">
        <v>#N/A</v>
      </c>
      <c r="G57" s="38" t="e">
        <v>#N/A</v>
      </c>
      <c r="H57" s="37" t="e">
        <f t="shared" si="0"/>
        <v>#N/A</v>
      </c>
      <c r="I57" s="37" t="e">
        <f t="shared" si="1"/>
        <v>#N/A</v>
      </c>
      <c r="J57" s="34"/>
      <c r="K57" s="34"/>
    </row>
    <row r="58" spans="2:11" x14ac:dyDescent="0.2">
      <c r="B58" s="41">
        <v>44348</v>
      </c>
      <c r="C58" s="106">
        <v>3.26</v>
      </c>
      <c r="D58" s="44" t="e">
        <v>#N/A</v>
      </c>
      <c r="E58" s="37" t="e">
        <v>#N/A</v>
      </c>
      <c r="F58" s="47" t="e">
        <v>#N/A</v>
      </c>
      <c r="G58" s="38" t="e">
        <v>#N/A</v>
      </c>
      <c r="H58" s="37" t="e">
        <f t="shared" si="0"/>
        <v>#N/A</v>
      </c>
      <c r="I58" s="37" t="e">
        <f t="shared" si="1"/>
        <v>#N/A</v>
      </c>
      <c r="J58" s="34"/>
      <c r="K58" s="34"/>
    </row>
    <row r="59" spans="2:11" x14ac:dyDescent="0.2">
      <c r="B59" s="41">
        <v>44378</v>
      </c>
      <c r="C59" s="106">
        <v>3.84</v>
      </c>
      <c r="D59" s="44" t="e">
        <v>#N/A</v>
      </c>
      <c r="E59" s="37" t="e">
        <v>#N/A</v>
      </c>
      <c r="F59" s="47" t="e">
        <v>#N/A</v>
      </c>
      <c r="G59" s="38" t="e">
        <v>#N/A</v>
      </c>
      <c r="H59" s="37" t="e">
        <f t="shared" si="0"/>
        <v>#N/A</v>
      </c>
      <c r="I59" s="37" t="e">
        <f t="shared" si="1"/>
        <v>#N/A</v>
      </c>
      <c r="J59" s="34"/>
      <c r="K59" s="34"/>
    </row>
    <row r="60" spans="2:11" x14ac:dyDescent="0.2">
      <c r="B60" s="41">
        <v>44409</v>
      </c>
      <c r="C60" s="106">
        <v>4.07</v>
      </c>
      <c r="D60" s="44" t="e">
        <v>#N/A</v>
      </c>
      <c r="E60" s="37" t="e">
        <v>#N/A</v>
      </c>
      <c r="F60" s="47" t="e">
        <v>#N/A</v>
      </c>
      <c r="G60" s="38" t="e">
        <v>#N/A</v>
      </c>
      <c r="H60" s="37" t="e">
        <f t="shared" si="0"/>
        <v>#N/A</v>
      </c>
      <c r="I60" s="37" t="e">
        <f t="shared" si="1"/>
        <v>#N/A</v>
      </c>
      <c r="J60" s="34"/>
      <c r="K60" s="34"/>
    </row>
    <row r="61" spans="2:11" x14ac:dyDescent="0.2">
      <c r="B61" s="41">
        <v>44440</v>
      </c>
      <c r="C61" s="106">
        <v>5.16</v>
      </c>
      <c r="D61" s="44" t="e">
        <v>#N/A</v>
      </c>
      <c r="E61" s="37" t="e">
        <v>#N/A</v>
      </c>
      <c r="F61" s="47" t="e">
        <v>#N/A</v>
      </c>
      <c r="G61" s="38" t="e">
        <v>#N/A</v>
      </c>
      <c r="H61" s="37" t="e">
        <f t="shared" si="0"/>
        <v>#N/A</v>
      </c>
      <c r="I61" s="37" t="e">
        <f t="shared" si="1"/>
        <v>#N/A</v>
      </c>
      <c r="J61" s="34"/>
      <c r="K61" s="34"/>
    </row>
    <row r="62" spans="2:11" x14ac:dyDescent="0.2">
      <c r="B62" s="41">
        <v>44470</v>
      </c>
      <c r="C62" s="106">
        <v>5.51</v>
      </c>
      <c r="D62" s="44" t="e">
        <v>#N/A</v>
      </c>
      <c r="E62" s="37" t="e">
        <v>#N/A</v>
      </c>
      <c r="F62" s="47" t="e">
        <v>#N/A</v>
      </c>
      <c r="G62" s="38" t="e">
        <v>#N/A</v>
      </c>
      <c r="H62" s="37" t="e">
        <f t="shared" si="0"/>
        <v>#N/A</v>
      </c>
      <c r="I62" s="37" t="e">
        <f t="shared" si="1"/>
        <v>#N/A</v>
      </c>
      <c r="J62" s="34"/>
      <c r="K62" s="34"/>
    </row>
    <row r="63" spans="2:11" x14ac:dyDescent="0.2">
      <c r="B63" s="41">
        <v>44501</v>
      </c>
      <c r="C63" s="106">
        <v>5.05</v>
      </c>
      <c r="D63" s="44" t="e">
        <v>#N/A</v>
      </c>
      <c r="E63" s="37" t="e">
        <v>#N/A</v>
      </c>
      <c r="F63" s="47" t="e">
        <v>#N/A</v>
      </c>
      <c r="G63" s="38" t="e">
        <v>#N/A</v>
      </c>
      <c r="H63" s="37" t="e">
        <f t="shared" si="0"/>
        <v>#N/A</v>
      </c>
      <c r="I63" s="37" t="e">
        <f t="shared" si="1"/>
        <v>#N/A</v>
      </c>
      <c r="J63" s="34"/>
      <c r="K63" s="34"/>
    </row>
    <row r="64" spans="2:11" x14ac:dyDescent="0.2">
      <c r="B64" s="41">
        <v>44531</v>
      </c>
      <c r="C64" s="106">
        <v>3.76</v>
      </c>
      <c r="D64" s="44" t="e">
        <v>#N/A</v>
      </c>
      <c r="E64" s="37" t="e">
        <v>#N/A</v>
      </c>
      <c r="F64" s="47" t="e">
        <v>#N/A</v>
      </c>
      <c r="G64" s="38" t="e">
        <v>#N/A</v>
      </c>
      <c r="H64" s="37" t="e">
        <f t="shared" si="0"/>
        <v>#N/A</v>
      </c>
      <c r="I64" s="37" t="e">
        <f t="shared" si="1"/>
        <v>#N/A</v>
      </c>
      <c r="J64" s="34"/>
      <c r="K64" s="34"/>
    </row>
    <row r="65" spans="2:11" x14ac:dyDescent="0.2">
      <c r="B65" s="41">
        <v>44562</v>
      </c>
      <c r="C65" s="106">
        <v>4.38</v>
      </c>
      <c r="D65" s="44" t="e">
        <v>#N/A</v>
      </c>
      <c r="E65" s="44" t="e">
        <v>#N/A</v>
      </c>
      <c r="F65" s="46" t="e">
        <v>#N/A</v>
      </c>
      <c r="G65" s="45" t="e">
        <v>#N/A</v>
      </c>
      <c r="H65" s="44" t="e">
        <f t="shared" si="0"/>
        <v>#N/A</v>
      </c>
      <c r="I65" s="44" t="e">
        <f t="shared" si="1"/>
        <v>#N/A</v>
      </c>
      <c r="J65" s="34"/>
      <c r="K65" s="34"/>
    </row>
    <row r="66" spans="2:11" x14ac:dyDescent="0.2">
      <c r="B66" s="41">
        <v>44593</v>
      </c>
      <c r="C66" s="106">
        <v>4.6900000000000004</v>
      </c>
      <c r="D66" s="44" t="e">
        <v>#N/A</v>
      </c>
      <c r="E66" s="37" t="e">
        <v>#N/A</v>
      </c>
      <c r="F66" s="47" t="e">
        <v>#N/A</v>
      </c>
      <c r="G66" s="38" t="e">
        <v>#N/A</v>
      </c>
      <c r="H66" s="37" t="e">
        <f t="shared" si="0"/>
        <v>#N/A</v>
      </c>
      <c r="I66" s="37" t="e">
        <f t="shared" si="1"/>
        <v>#N/A</v>
      </c>
      <c r="J66" s="34"/>
      <c r="K66" s="34"/>
    </row>
    <row r="67" spans="2:11" x14ac:dyDescent="0.2">
      <c r="B67" s="41">
        <v>44621</v>
      </c>
      <c r="C67" s="106">
        <v>4.9000000000000004</v>
      </c>
      <c r="D67" s="44" t="e">
        <v>#N/A</v>
      </c>
      <c r="E67" s="37" t="e">
        <v>#N/A</v>
      </c>
      <c r="F67" s="47" t="e">
        <v>#N/A</v>
      </c>
      <c r="G67" s="38" t="e">
        <v>#N/A</v>
      </c>
      <c r="H67" s="37" t="e">
        <f t="shared" si="0"/>
        <v>#N/A</v>
      </c>
      <c r="I67" s="37" t="e">
        <f t="shared" si="1"/>
        <v>#N/A</v>
      </c>
      <c r="J67" s="34"/>
      <c r="K67" s="34"/>
    </row>
    <row r="68" spans="2:11" x14ac:dyDescent="0.2">
      <c r="B68" s="41">
        <v>44652</v>
      </c>
      <c r="C68" s="106">
        <v>6.59</v>
      </c>
      <c r="D68" s="44" t="e">
        <v>#N/A</v>
      </c>
      <c r="E68" s="37" t="e">
        <v>#N/A</v>
      </c>
      <c r="F68" s="47" t="e">
        <v>#N/A</v>
      </c>
      <c r="G68" s="38" t="e">
        <v>#N/A</v>
      </c>
      <c r="H68" s="37" t="e">
        <f t="shared" si="0"/>
        <v>#N/A</v>
      </c>
      <c r="I68" s="37" t="e">
        <f t="shared" si="1"/>
        <v>#N/A</v>
      </c>
      <c r="J68" s="34"/>
      <c r="K68" s="34"/>
    </row>
    <row r="69" spans="2:11" x14ac:dyDescent="0.2">
      <c r="B69" s="41">
        <v>44682</v>
      </c>
      <c r="C69" s="106">
        <v>8.14</v>
      </c>
      <c r="D69" s="44" t="e">
        <v>#N/A</v>
      </c>
      <c r="E69" s="37" t="e">
        <v>#N/A</v>
      </c>
      <c r="F69" s="47" t="e">
        <v>#N/A</v>
      </c>
      <c r="G69" s="38" t="e">
        <v>#N/A</v>
      </c>
      <c r="H69" s="37" t="e">
        <f t="shared" si="0"/>
        <v>#N/A</v>
      </c>
      <c r="I69" s="37" t="e">
        <f t="shared" si="1"/>
        <v>#N/A</v>
      </c>
      <c r="J69" s="34"/>
      <c r="K69" s="34"/>
    </row>
    <row r="70" spans="2:11" x14ac:dyDescent="0.2">
      <c r="B70" s="41">
        <v>44713</v>
      </c>
      <c r="C70" s="106">
        <v>7.7</v>
      </c>
      <c r="D70" s="44" t="e">
        <v>#N/A</v>
      </c>
      <c r="E70" s="37" t="e">
        <v>#N/A</v>
      </c>
      <c r="F70" s="47" t="e">
        <v>#N/A</v>
      </c>
      <c r="G70" s="38" t="e">
        <v>#N/A</v>
      </c>
      <c r="H70" s="37" t="e">
        <f t="shared" si="0"/>
        <v>#N/A</v>
      </c>
      <c r="I70" s="37" t="e">
        <f t="shared" si="1"/>
        <v>#N/A</v>
      </c>
      <c r="J70" s="34"/>
      <c r="K70" s="34"/>
    </row>
    <row r="71" spans="2:11" x14ac:dyDescent="0.2">
      <c r="B71" s="41">
        <v>44743</v>
      </c>
      <c r="C71" s="106">
        <v>7.2839999999999998</v>
      </c>
      <c r="D71" s="44" t="e">
        <v>#N/A</v>
      </c>
      <c r="E71" s="37" t="e">
        <v>#N/A</v>
      </c>
      <c r="F71" s="47" t="e">
        <v>#N/A</v>
      </c>
      <c r="G71" s="38" t="e">
        <v>#N/A</v>
      </c>
      <c r="H71" s="37" t="e">
        <f t="shared" si="0"/>
        <v>#N/A</v>
      </c>
      <c r="I71" s="37" t="e">
        <f t="shared" si="1"/>
        <v>#N/A</v>
      </c>
      <c r="J71" s="34"/>
      <c r="K71" s="34"/>
    </row>
    <row r="72" spans="2:11" x14ac:dyDescent="0.2">
      <c r="B72" s="41">
        <v>44774</v>
      </c>
      <c r="C72" s="106">
        <v>8.8000000000000007</v>
      </c>
      <c r="D72" s="44" t="e">
        <v>#N/A</v>
      </c>
      <c r="E72" s="37" t="e">
        <v>#N/A</v>
      </c>
      <c r="F72" s="47" t="e">
        <v>#N/A</v>
      </c>
      <c r="G72" s="38" t="e">
        <v>#N/A</v>
      </c>
      <c r="H72" s="37" t="e">
        <f t="shared" si="0"/>
        <v>#N/A</v>
      </c>
      <c r="I72" s="37" t="e">
        <f t="shared" si="1"/>
        <v>#N/A</v>
      </c>
      <c r="J72" s="34"/>
      <c r="K72" s="34"/>
    </row>
    <row r="73" spans="2:11" x14ac:dyDescent="0.2">
      <c r="B73" s="41">
        <v>44805</v>
      </c>
      <c r="C73" s="106">
        <v>7.88</v>
      </c>
      <c r="D73" s="44" t="e">
        <v>#N/A</v>
      </c>
      <c r="E73" s="37" t="e">
        <v>#N/A</v>
      </c>
      <c r="F73" s="47" t="e">
        <v>#N/A</v>
      </c>
      <c r="G73" s="38" t="e">
        <v>#N/A</v>
      </c>
      <c r="H73" s="37" t="e">
        <f t="shared" si="0"/>
        <v>#N/A</v>
      </c>
      <c r="I73" s="37" t="e">
        <f t="shared" si="1"/>
        <v>#N/A</v>
      </c>
      <c r="J73" s="34"/>
      <c r="K73" s="34"/>
    </row>
    <row r="74" spans="2:11" x14ac:dyDescent="0.2">
      <c r="B74" s="41">
        <v>44835</v>
      </c>
      <c r="C74" s="106">
        <v>5.66</v>
      </c>
      <c r="D74" s="44" t="e">
        <v>#N/A</v>
      </c>
      <c r="E74" s="37" t="e">
        <v>#N/A</v>
      </c>
      <c r="F74" s="47" t="e">
        <v>#N/A</v>
      </c>
      <c r="G74" s="38" t="e">
        <v>#N/A</v>
      </c>
      <c r="H74" s="37" t="e">
        <f t="shared" si="0"/>
        <v>#N/A</v>
      </c>
      <c r="I74" s="37" t="e">
        <f t="shared" si="1"/>
        <v>#N/A</v>
      </c>
      <c r="J74" s="34"/>
      <c r="K74" s="34"/>
    </row>
    <row r="75" spans="2:11" x14ac:dyDescent="0.2">
      <c r="B75" s="41">
        <v>44866</v>
      </c>
      <c r="C75" s="106">
        <v>5.45</v>
      </c>
      <c r="D75" s="44" t="e">
        <v>#N/A</v>
      </c>
      <c r="E75" s="37" t="e">
        <v>#N/A</v>
      </c>
      <c r="F75" s="47" t="e">
        <v>#N/A</v>
      </c>
      <c r="G75" s="38" t="e">
        <v>#N/A</v>
      </c>
      <c r="H75" s="37" t="e">
        <f t="shared" si="0"/>
        <v>#N/A</v>
      </c>
      <c r="I75" s="37" t="e">
        <f t="shared" si="1"/>
        <v>#N/A</v>
      </c>
      <c r="J75" s="34"/>
      <c r="K75" s="34"/>
    </row>
    <row r="76" spans="2:11" x14ac:dyDescent="0.2">
      <c r="B76" s="41">
        <v>44896</v>
      </c>
      <c r="C76" s="106">
        <v>5.53</v>
      </c>
      <c r="D76" s="44" t="e">
        <v>#N/A</v>
      </c>
      <c r="E76" s="37" t="e">
        <v>#N/A</v>
      </c>
      <c r="F76" s="47" t="e">
        <v>#N/A</v>
      </c>
      <c r="G76" s="38" t="e">
        <v>#N/A</v>
      </c>
      <c r="H76" s="37" t="e">
        <f t="shared" si="0"/>
        <v>#N/A</v>
      </c>
      <c r="I76" s="37" t="e">
        <f t="shared" si="1"/>
        <v>#N/A</v>
      </c>
      <c r="J76" s="34"/>
      <c r="K76" s="34"/>
    </row>
    <row r="77" spans="2:11" x14ac:dyDescent="0.2">
      <c r="B77" s="81">
        <v>44927</v>
      </c>
      <c r="C77" s="80">
        <v>3.27</v>
      </c>
      <c r="D77" s="80" t="e">
        <v>#N/A</v>
      </c>
      <c r="E77" s="80" t="e">
        <v>#N/A</v>
      </c>
      <c r="F77" s="82" t="e">
        <v>#N/A</v>
      </c>
      <c r="G77" s="83" t="e">
        <v>#N/A</v>
      </c>
      <c r="H77" s="80" t="e">
        <f t="shared" ref="H77:H112" si="2">$E77*EXP((+NORMSINV((1-$H$25)/2)*$F77*SQRT($G77/252)))</f>
        <v>#N/A</v>
      </c>
      <c r="I77" s="80" t="e">
        <f t="shared" ref="I77:I112" si="3">$E77*EXP(-NORMSINV((1-$H$25)/2)*$F77*SQRT($G77/252))</f>
        <v>#N/A</v>
      </c>
      <c r="J77" s="37" t="e">
        <f>$E77*EXP((-1.959963985*$F77*SQRT($G77/252)))</f>
        <v>#N/A</v>
      </c>
      <c r="K77" s="37" t="e">
        <f>$E77*EXP((1.959963985*$F77*SQRT($G77/252)))</f>
        <v>#N/A</v>
      </c>
    </row>
    <row r="78" spans="2:11" x14ac:dyDescent="0.2">
      <c r="B78" s="81">
        <v>44958</v>
      </c>
      <c r="C78" s="80">
        <v>2.38</v>
      </c>
      <c r="D78" s="84" t="e">
        <v>#N/A</v>
      </c>
      <c r="E78" s="84" t="e">
        <v>#N/A</v>
      </c>
      <c r="F78" s="85" t="e">
        <v>#N/A</v>
      </c>
      <c r="G78" s="86" t="e">
        <v>#N/A</v>
      </c>
      <c r="H78" s="37" t="e">
        <f t="shared" si="2"/>
        <v>#N/A</v>
      </c>
      <c r="I78" s="37" t="e">
        <f t="shared" si="3"/>
        <v>#N/A</v>
      </c>
      <c r="J78" s="37" t="e">
        <f t="shared" ref="J78:J112" si="4">$E78*EXP((-1.959963985*$F78*SQRT($G78/252)))</f>
        <v>#N/A</v>
      </c>
      <c r="K78" s="37" t="e">
        <f t="shared" ref="K78:K112" si="5">$E78*EXP((1.959963985*$F78*SQRT($G78/252)))</f>
        <v>#N/A</v>
      </c>
    </row>
    <row r="79" spans="2:11" x14ac:dyDescent="0.2">
      <c r="B79" s="81">
        <v>44986</v>
      </c>
      <c r="C79" s="80">
        <v>2.31</v>
      </c>
      <c r="D79" s="84" t="e">
        <v>#N/A</v>
      </c>
      <c r="E79" s="84" t="e">
        <v>#N/A</v>
      </c>
      <c r="F79" s="85" t="e">
        <v>#N/A</v>
      </c>
      <c r="G79" s="86" t="e">
        <v>#N/A</v>
      </c>
      <c r="H79" s="37" t="e">
        <f t="shared" si="2"/>
        <v>#N/A</v>
      </c>
      <c r="I79" s="37" t="e">
        <f t="shared" si="3"/>
        <v>#N/A</v>
      </c>
      <c r="J79" s="37" t="e">
        <f t="shared" si="4"/>
        <v>#N/A</v>
      </c>
      <c r="K79" s="37" t="e">
        <f t="shared" si="5"/>
        <v>#N/A</v>
      </c>
    </row>
    <row r="80" spans="2:11" x14ac:dyDescent="0.2">
      <c r="B80" s="81">
        <v>45017</v>
      </c>
      <c r="C80" s="80">
        <v>2.16</v>
      </c>
      <c r="D80" s="84" t="e">
        <v>#N/A</v>
      </c>
      <c r="E80" s="84" t="e">
        <v>#N/A</v>
      </c>
      <c r="F80" s="85" t="e">
        <v>#N/A</v>
      </c>
      <c r="G80" s="86" t="e">
        <v>#N/A</v>
      </c>
      <c r="H80" s="37" t="e">
        <f t="shared" si="2"/>
        <v>#N/A</v>
      </c>
      <c r="I80" s="37" t="e">
        <f t="shared" si="3"/>
        <v>#N/A</v>
      </c>
      <c r="J80" s="37" t="e">
        <f t="shared" si="4"/>
        <v>#N/A</v>
      </c>
      <c r="K80" s="37" t="e">
        <f t="shared" si="5"/>
        <v>#N/A</v>
      </c>
    </row>
    <row r="81" spans="2:11" x14ac:dyDescent="0.2">
      <c r="B81" s="81">
        <v>45047</v>
      </c>
      <c r="C81" s="80">
        <v>2.15</v>
      </c>
      <c r="D81" s="84" t="e">
        <v>#N/A</v>
      </c>
      <c r="E81" s="84" t="e">
        <v>#N/A</v>
      </c>
      <c r="F81" s="85" t="e">
        <v>#N/A</v>
      </c>
      <c r="G81" s="86" t="e">
        <v>#N/A</v>
      </c>
      <c r="H81" s="37" t="e">
        <f t="shared" si="2"/>
        <v>#N/A</v>
      </c>
      <c r="I81" s="37" t="e">
        <f t="shared" si="3"/>
        <v>#N/A</v>
      </c>
      <c r="J81" s="37" t="e">
        <f t="shared" si="4"/>
        <v>#N/A</v>
      </c>
      <c r="K81" s="37" t="e">
        <f t="shared" si="5"/>
        <v>#N/A</v>
      </c>
    </row>
    <row r="82" spans="2:11" x14ac:dyDescent="0.2">
      <c r="B82" s="81">
        <v>45078</v>
      </c>
      <c r="C82" s="80">
        <v>2.1800000000000002</v>
      </c>
      <c r="D82" s="84" t="e">
        <v>#N/A</v>
      </c>
      <c r="E82" s="84" t="e">
        <v>#N/A</v>
      </c>
      <c r="F82" s="85" t="e">
        <v>#N/A</v>
      </c>
      <c r="G82" s="86" t="e">
        <v>#N/A</v>
      </c>
      <c r="H82" s="37" t="e">
        <f t="shared" si="2"/>
        <v>#N/A</v>
      </c>
      <c r="I82" s="37" t="e">
        <f t="shared" si="3"/>
        <v>#N/A</v>
      </c>
      <c r="J82" s="37" t="e">
        <f t="shared" si="4"/>
        <v>#N/A</v>
      </c>
      <c r="K82" s="37" t="e">
        <f t="shared" si="5"/>
        <v>#N/A</v>
      </c>
    </row>
    <row r="83" spans="2:11" x14ac:dyDescent="0.2">
      <c r="B83" s="81">
        <v>45108</v>
      </c>
      <c r="C83" s="80">
        <v>2.5499999999999998</v>
      </c>
      <c r="D83" s="84" t="e">
        <v>#N/A</v>
      </c>
      <c r="E83" s="84" t="e">
        <v>#N/A</v>
      </c>
      <c r="F83" s="85" t="e">
        <v>#N/A</v>
      </c>
      <c r="G83" s="86" t="e">
        <v>#N/A</v>
      </c>
      <c r="H83" s="37" t="e">
        <f t="shared" si="2"/>
        <v>#N/A</v>
      </c>
      <c r="I83" s="37" t="e">
        <f t="shared" si="3"/>
        <v>#N/A</v>
      </c>
      <c r="J83" s="37" t="e">
        <f t="shared" si="4"/>
        <v>#N/A</v>
      </c>
      <c r="K83" s="37" t="e">
        <f t="shared" si="5"/>
        <v>#N/A</v>
      </c>
    </row>
    <row r="84" spans="2:11" x14ac:dyDescent="0.2">
      <c r="B84" s="81">
        <v>45139</v>
      </c>
      <c r="C84" s="80">
        <v>2.58</v>
      </c>
      <c r="D84" s="84" t="e">
        <v>#N/A</v>
      </c>
      <c r="E84" s="84" t="e">
        <v>#N/A</v>
      </c>
      <c r="F84" s="85" t="e">
        <v>#N/A</v>
      </c>
      <c r="G84" s="86" t="e">
        <v>#N/A</v>
      </c>
      <c r="H84" s="37" t="e">
        <f t="shared" si="2"/>
        <v>#N/A</v>
      </c>
      <c r="I84" s="37" t="e">
        <f t="shared" si="3"/>
        <v>#N/A</v>
      </c>
      <c r="J84" s="37" t="e">
        <f t="shared" si="4"/>
        <v>#N/A</v>
      </c>
      <c r="K84" s="37" t="e">
        <f t="shared" si="5"/>
        <v>#N/A</v>
      </c>
    </row>
    <row r="85" spans="2:11" x14ac:dyDescent="0.2">
      <c r="B85" s="81">
        <v>45170</v>
      </c>
      <c r="C85" s="80">
        <v>2.64</v>
      </c>
      <c r="D85" s="84" t="e">
        <v>#N/A</v>
      </c>
      <c r="E85" s="84" t="e">
        <v>#N/A</v>
      </c>
      <c r="F85" s="85" t="e">
        <v>#N/A</v>
      </c>
      <c r="G85" s="86" t="e">
        <v>#N/A</v>
      </c>
      <c r="H85" s="37" t="e">
        <f t="shared" si="2"/>
        <v>#N/A</v>
      </c>
      <c r="I85" s="37" t="e">
        <f t="shared" si="3"/>
        <v>#N/A</v>
      </c>
      <c r="J85" s="37" t="e">
        <f t="shared" si="4"/>
        <v>#N/A</v>
      </c>
      <c r="K85" s="37" t="e">
        <f t="shared" si="5"/>
        <v>#N/A</v>
      </c>
    </row>
    <row r="86" spans="2:11" x14ac:dyDescent="0.2">
      <c r="B86" s="81">
        <v>45200</v>
      </c>
      <c r="C86" s="80">
        <v>2.98</v>
      </c>
      <c r="D86" s="84" t="e">
        <v>#N/A</v>
      </c>
      <c r="E86" s="84" t="e">
        <v>#N/A</v>
      </c>
      <c r="F86" s="85" t="e">
        <v>#N/A</v>
      </c>
      <c r="G86" s="86" t="e">
        <v>#N/A</v>
      </c>
      <c r="H86" s="37" t="e">
        <f t="shared" si="2"/>
        <v>#N/A</v>
      </c>
      <c r="I86" s="37" t="e">
        <f t="shared" si="3"/>
        <v>#N/A</v>
      </c>
      <c r="J86" s="37" t="e">
        <f t="shared" si="4"/>
        <v>#N/A</v>
      </c>
      <c r="K86" s="37" t="e">
        <f t="shared" si="5"/>
        <v>#N/A</v>
      </c>
    </row>
    <row r="87" spans="2:11" x14ac:dyDescent="0.2">
      <c r="B87" s="81">
        <v>45231</v>
      </c>
      <c r="C87" s="80">
        <v>2.71</v>
      </c>
      <c r="D87" s="84" t="e">
        <v>#N/A</v>
      </c>
      <c r="E87" s="84" t="e">
        <v>#N/A</v>
      </c>
      <c r="F87" s="85" t="e">
        <v>#N/A</v>
      </c>
      <c r="G87" s="86" t="e">
        <v>#N/A</v>
      </c>
      <c r="H87" s="37" t="e">
        <f t="shared" si="2"/>
        <v>#N/A</v>
      </c>
      <c r="I87" s="37" t="e">
        <f t="shared" si="3"/>
        <v>#N/A</v>
      </c>
      <c r="J87" s="37" t="e">
        <f t="shared" si="4"/>
        <v>#N/A</v>
      </c>
      <c r="K87" s="37" t="e">
        <f t="shared" si="5"/>
        <v>#N/A</v>
      </c>
    </row>
    <row r="88" spans="2:11" x14ac:dyDescent="0.2">
      <c r="B88" s="81">
        <v>45261</v>
      </c>
      <c r="C88" s="80">
        <v>2.52</v>
      </c>
      <c r="D88" s="84" t="e">
        <v>#N/A</v>
      </c>
      <c r="E88" s="84" t="e">
        <v>#N/A</v>
      </c>
      <c r="F88" s="85" t="e">
        <v>#N/A</v>
      </c>
      <c r="G88" s="86" t="e">
        <v>#N/A</v>
      </c>
      <c r="H88" s="37" t="e">
        <f t="shared" si="2"/>
        <v>#N/A</v>
      </c>
      <c r="I88" s="37" t="e">
        <f t="shared" si="3"/>
        <v>#N/A</v>
      </c>
      <c r="J88" s="37" t="e">
        <f t="shared" si="4"/>
        <v>#N/A</v>
      </c>
      <c r="K88" s="37" t="e">
        <f t="shared" si="5"/>
        <v>#N/A</v>
      </c>
    </row>
    <row r="89" spans="2:11" x14ac:dyDescent="0.2">
      <c r="B89" s="81">
        <v>45292</v>
      </c>
      <c r="C89" s="80">
        <v>3.18</v>
      </c>
      <c r="D89" s="84" t="e">
        <v>#N/A</v>
      </c>
      <c r="E89" s="84" t="e">
        <v>#N/A</v>
      </c>
      <c r="F89" s="85" t="e">
        <v>#N/A</v>
      </c>
      <c r="G89" s="86" t="e">
        <v>#N/A</v>
      </c>
      <c r="H89" s="37" t="e">
        <f t="shared" si="2"/>
        <v>#N/A</v>
      </c>
      <c r="I89" s="37" t="e">
        <f t="shared" si="3"/>
        <v>#N/A</v>
      </c>
      <c r="J89" s="37" t="e">
        <f t="shared" si="4"/>
        <v>#N/A</v>
      </c>
      <c r="K89" s="37" t="e">
        <f t="shared" si="5"/>
        <v>#N/A</v>
      </c>
    </row>
    <row r="90" spans="2:11" x14ac:dyDescent="0.2">
      <c r="B90" s="81">
        <v>45323</v>
      </c>
      <c r="C90" s="80">
        <v>1.72</v>
      </c>
      <c r="D90" s="84" t="e">
        <v>#N/A</v>
      </c>
      <c r="E90" s="84" t="e">
        <v>#N/A</v>
      </c>
      <c r="F90" s="85" t="e">
        <v>#N/A</v>
      </c>
      <c r="G90" s="86" t="e">
        <v>#N/A</v>
      </c>
      <c r="H90" s="37" t="e">
        <f t="shared" si="2"/>
        <v>#N/A</v>
      </c>
      <c r="I90" s="37" t="e">
        <f t="shared" si="3"/>
        <v>#N/A</v>
      </c>
      <c r="J90" s="37" t="e">
        <f t="shared" si="4"/>
        <v>#N/A</v>
      </c>
      <c r="K90" s="37" t="e">
        <f t="shared" si="5"/>
        <v>#N/A</v>
      </c>
    </row>
    <row r="91" spans="2:11" x14ac:dyDescent="0.2">
      <c r="B91" s="81">
        <v>45352</v>
      </c>
      <c r="C91" s="80">
        <v>1.49</v>
      </c>
      <c r="D91" s="84" t="e">
        <v>#N/A</v>
      </c>
      <c r="E91" s="84" t="e">
        <v>#N/A</v>
      </c>
      <c r="F91" s="85" t="e">
        <v>#N/A</v>
      </c>
      <c r="G91" s="86" t="e">
        <v>#N/A</v>
      </c>
      <c r="H91" s="37" t="e">
        <f t="shared" si="2"/>
        <v>#N/A</v>
      </c>
      <c r="I91" s="37" t="e">
        <f t="shared" si="3"/>
        <v>#N/A</v>
      </c>
      <c r="J91" s="37" t="e">
        <f t="shared" si="4"/>
        <v>#N/A</v>
      </c>
      <c r="K91" s="37" t="e">
        <f t="shared" si="5"/>
        <v>#N/A</v>
      </c>
    </row>
    <row r="92" spans="2:11" x14ac:dyDescent="0.2">
      <c r="B92" s="81">
        <v>45383</v>
      </c>
      <c r="C92" s="80">
        <v>1.6</v>
      </c>
      <c r="D92" s="84">
        <v>1.6</v>
      </c>
      <c r="E92" s="84" t="e">
        <v>#N/A</v>
      </c>
      <c r="F92" s="85" t="e">
        <v>#N/A</v>
      </c>
      <c r="G92" s="86" t="e">
        <v>#N/A</v>
      </c>
      <c r="H92" s="37" t="e">
        <f t="shared" si="2"/>
        <v>#N/A</v>
      </c>
      <c r="I92" s="37" t="e">
        <f t="shared" si="3"/>
        <v>#N/A</v>
      </c>
      <c r="J92" s="37" t="e">
        <f t="shared" si="4"/>
        <v>#N/A</v>
      </c>
      <c r="K92" s="37" t="e">
        <f t="shared" si="5"/>
        <v>#N/A</v>
      </c>
    </row>
    <row r="93" spans="2:11" x14ac:dyDescent="0.2">
      <c r="B93" s="81">
        <v>45413</v>
      </c>
      <c r="C93" s="80" t="e">
        <v>#N/A</v>
      </c>
      <c r="D93" s="84">
        <v>1.6761010000000001</v>
      </c>
      <c r="E93" s="84" t="e">
        <v>#N/A</v>
      </c>
      <c r="F93" s="85" t="e">
        <v>#N/A</v>
      </c>
      <c r="G93" s="86" t="e">
        <v>#N/A</v>
      </c>
      <c r="H93" s="37" t="e">
        <f t="shared" si="2"/>
        <v>#N/A</v>
      </c>
      <c r="I93" s="37" t="e">
        <f t="shared" si="3"/>
        <v>#N/A</v>
      </c>
      <c r="J93" s="37" t="e">
        <f t="shared" si="4"/>
        <v>#N/A</v>
      </c>
      <c r="K93" s="37" t="e">
        <f t="shared" si="5"/>
        <v>#N/A</v>
      </c>
    </row>
    <row r="94" spans="2:11" x14ac:dyDescent="0.2">
      <c r="B94" s="81">
        <v>45444</v>
      </c>
      <c r="C94" s="80" t="e">
        <v>#N/A</v>
      </c>
      <c r="D94" s="84">
        <v>1.8414809999999999</v>
      </c>
      <c r="E94" s="84">
        <v>1.9822</v>
      </c>
      <c r="F94" s="85">
        <v>0.53707642499999997</v>
      </c>
      <c r="G94" s="86">
        <v>17</v>
      </c>
      <c r="H94" s="37">
        <f t="shared" si="2"/>
        <v>1.5080254279380443</v>
      </c>
      <c r="I94" s="37">
        <f t="shared" si="3"/>
        <v>2.6054712123603685</v>
      </c>
      <c r="J94" s="37">
        <f t="shared" si="4"/>
        <v>1.5080254278412886</v>
      </c>
      <c r="K94" s="37">
        <f t="shared" si="5"/>
        <v>2.605471212527537</v>
      </c>
    </row>
    <row r="95" spans="2:11" x14ac:dyDescent="0.2">
      <c r="B95" s="81">
        <v>45474</v>
      </c>
      <c r="C95" s="80" t="e">
        <v>#N/A</v>
      </c>
      <c r="D95" s="84">
        <v>1.9760470000000001</v>
      </c>
      <c r="E95" s="84">
        <v>2.3146</v>
      </c>
      <c r="F95" s="85">
        <v>0.45840987499999997</v>
      </c>
      <c r="G95" s="86">
        <v>36</v>
      </c>
      <c r="H95" s="37">
        <f t="shared" si="2"/>
        <v>1.648141581309011</v>
      </c>
      <c r="I95" s="37">
        <f t="shared" si="3"/>
        <v>3.25055396985069</v>
      </c>
      <c r="J95" s="37">
        <f t="shared" si="4"/>
        <v>1.6481415811776683</v>
      </c>
      <c r="K95" s="37">
        <f t="shared" si="5"/>
        <v>3.2505539701097317</v>
      </c>
    </row>
    <row r="96" spans="2:11" x14ac:dyDescent="0.2">
      <c r="B96" s="81">
        <v>45505</v>
      </c>
      <c r="C96" s="80" t="e">
        <v>#N/A</v>
      </c>
      <c r="D96" s="84">
        <v>2.1719170000000001</v>
      </c>
      <c r="E96" s="84">
        <v>2.4359999999999999</v>
      </c>
      <c r="F96" s="85">
        <v>0.44312820000000003</v>
      </c>
      <c r="G96" s="86">
        <v>58</v>
      </c>
      <c r="H96" s="37">
        <f t="shared" si="2"/>
        <v>1.6059064036638626</v>
      </c>
      <c r="I96" s="37">
        <f t="shared" si="3"/>
        <v>3.695169274162807</v>
      </c>
      <c r="J96" s="37">
        <f t="shared" si="4"/>
        <v>1.6059064035068373</v>
      </c>
      <c r="K96" s="37">
        <f t="shared" si="5"/>
        <v>3.6951692745241207</v>
      </c>
    </row>
    <row r="97" spans="2:11" x14ac:dyDescent="0.2">
      <c r="B97" s="81">
        <v>45536</v>
      </c>
      <c r="C97" s="80" t="e">
        <v>#N/A</v>
      </c>
      <c r="D97" s="84">
        <v>2.3437169999999998</v>
      </c>
      <c r="E97" s="84">
        <v>2.452</v>
      </c>
      <c r="F97" s="85">
        <v>0.44240815</v>
      </c>
      <c r="G97" s="86">
        <v>80</v>
      </c>
      <c r="H97" s="37">
        <f t="shared" si="2"/>
        <v>1.5043279275240693</v>
      </c>
      <c r="I97" s="37">
        <f t="shared" si="3"/>
        <v>3.9966711313373544</v>
      </c>
      <c r="J97" s="37">
        <f t="shared" si="4"/>
        <v>1.5043279273515979</v>
      </c>
      <c r="K97" s="37">
        <f t="shared" si="5"/>
        <v>3.9966711317955732</v>
      </c>
    </row>
    <row r="98" spans="2:11" x14ac:dyDescent="0.2">
      <c r="B98" s="81">
        <v>45566</v>
      </c>
      <c r="C98" s="80" t="e">
        <v>#N/A</v>
      </c>
      <c r="D98" s="84">
        <v>2.4580069999999998</v>
      </c>
      <c r="E98" s="84">
        <v>2.5580000000000003</v>
      </c>
      <c r="F98" s="85">
        <v>0.43192940000000002</v>
      </c>
      <c r="G98" s="86">
        <v>100</v>
      </c>
      <c r="H98" s="37">
        <f t="shared" si="2"/>
        <v>1.500711316907406</v>
      </c>
      <c r="I98" s="37">
        <f t="shared" si="3"/>
        <v>4.3601750225248201</v>
      </c>
      <c r="J98" s="37">
        <f t="shared" si="4"/>
        <v>1.5007113167195969</v>
      </c>
      <c r="K98" s="37">
        <f t="shared" si="5"/>
        <v>4.3601750230704823</v>
      </c>
    </row>
    <row r="99" spans="2:11" x14ac:dyDescent="0.2">
      <c r="B99" s="81">
        <v>45597</v>
      </c>
      <c r="C99" s="80" t="e">
        <v>#N/A</v>
      </c>
      <c r="D99" s="84">
        <v>2.7231649999999998</v>
      </c>
      <c r="E99" s="84">
        <v>2.9718</v>
      </c>
      <c r="F99" s="85">
        <v>0.43708020000000003</v>
      </c>
      <c r="G99" s="86">
        <v>123</v>
      </c>
      <c r="H99" s="37">
        <f t="shared" si="2"/>
        <v>1.6334126479829023</v>
      </c>
      <c r="I99" s="37">
        <f t="shared" si="3"/>
        <v>5.4068365706033426</v>
      </c>
      <c r="J99" s="37">
        <f t="shared" si="4"/>
        <v>1.6334126477534903</v>
      </c>
      <c r="K99" s="37">
        <f t="shared" si="5"/>
        <v>5.4068365713627307</v>
      </c>
    </row>
    <row r="100" spans="2:11" x14ac:dyDescent="0.2">
      <c r="B100" s="81">
        <v>45627</v>
      </c>
      <c r="C100" s="80" t="e">
        <v>#N/A</v>
      </c>
      <c r="D100" s="84">
        <v>2.9990480000000002</v>
      </c>
      <c r="E100" s="84">
        <v>3.5156000000000001</v>
      </c>
      <c r="F100" s="85">
        <v>0.43406457500000001</v>
      </c>
      <c r="G100" s="86">
        <v>143</v>
      </c>
      <c r="H100" s="37">
        <f t="shared" si="2"/>
        <v>1.852136527493925</v>
      </c>
      <c r="I100" s="37">
        <f t="shared" si="3"/>
        <v>6.6730735971841257</v>
      </c>
      <c r="J100" s="37">
        <f t="shared" si="4"/>
        <v>1.8521365272153756</v>
      </c>
      <c r="K100" s="37">
        <f t="shared" si="5"/>
        <v>6.6730735981877123</v>
      </c>
    </row>
    <row r="101" spans="2:11" x14ac:dyDescent="0.2">
      <c r="B101" s="81">
        <v>45658</v>
      </c>
      <c r="C101" s="80" t="e">
        <v>#N/A</v>
      </c>
      <c r="D101" s="84">
        <v>3.115853</v>
      </c>
      <c r="E101" s="84">
        <v>3.7828000000000004</v>
      </c>
      <c r="F101" s="85">
        <v>0.45168478571428566</v>
      </c>
      <c r="G101" s="86">
        <v>164</v>
      </c>
      <c r="H101" s="37">
        <f t="shared" si="2"/>
        <v>1.8520415099335579</v>
      </c>
      <c r="I101" s="37">
        <f t="shared" si="3"/>
        <v>7.7263796536144378</v>
      </c>
      <c r="J101" s="37">
        <f t="shared" si="4"/>
        <v>1.8520415096231626</v>
      </c>
      <c r="K101" s="37">
        <f t="shared" si="5"/>
        <v>7.7263796549093504</v>
      </c>
    </row>
    <row r="102" spans="2:11" x14ac:dyDescent="0.2">
      <c r="B102" s="81">
        <v>45689</v>
      </c>
      <c r="C102" s="80" t="e">
        <v>#N/A</v>
      </c>
      <c r="D102" s="84">
        <v>2.8543069999999999</v>
      </c>
      <c r="E102" s="84">
        <v>3.6165999999999996</v>
      </c>
      <c r="F102" s="85">
        <v>0.47595137500000001</v>
      </c>
      <c r="G102" s="86">
        <v>185</v>
      </c>
      <c r="H102" s="37">
        <f t="shared" si="2"/>
        <v>1.6262215909517908</v>
      </c>
      <c r="I102" s="37">
        <f t="shared" si="3"/>
        <v>8.0430586045439778</v>
      </c>
      <c r="J102" s="37">
        <f t="shared" si="4"/>
        <v>1.6262215906467659</v>
      </c>
      <c r="K102" s="37">
        <f t="shared" si="5"/>
        <v>8.0430586060525862</v>
      </c>
    </row>
    <row r="103" spans="2:11" x14ac:dyDescent="0.2">
      <c r="B103" s="81">
        <v>45717</v>
      </c>
      <c r="C103" s="80" t="e">
        <v>#N/A</v>
      </c>
      <c r="D103" s="84">
        <v>2.8232309999999998</v>
      </c>
      <c r="E103" s="84">
        <v>3.2389999999999999</v>
      </c>
      <c r="F103" s="85">
        <v>0.45197649999999995</v>
      </c>
      <c r="G103" s="86">
        <v>204</v>
      </c>
      <c r="H103" s="37">
        <f t="shared" si="2"/>
        <v>1.4596944497854289</v>
      </c>
      <c r="I103" s="37">
        <f t="shared" si="3"/>
        <v>7.1872034599721637</v>
      </c>
      <c r="J103" s="37">
        <f t="shared" si="4"/>
        <v>1.459694449512406</v>
      </c>
      <c r="K103" s="37">
        <f t="shared" si="5"/>
        <v>7.1872034613164679</v>
      </c>
    </row>
    <row r="104" spans="2:11" x14ac:dyDescent="0.2">
      <c r="B104" s="81">
        <v>45748</v>
      </c>
      <c r="C104" s="80" t="e">
        <v>#N/A</v>
      </c>
      <c r="D104" s="84">
        <v>2.6717110000000002</v>
      </c>
      <c r="E104" s="84">
        <v>3.0312000000000001</v>
      </c>
      <c r="F104" s="85">
        <v>0.38804119999999998</v>
      </c>
      <c r="G104" s="86">
        <v>225</v>
      </c>
      <c r="H104" s="37">
        <f t="shared" si="2"/>
        <v>1.4774378819765046</v>
      </c>
      <c r="I104" s="37">
        <f t="shared" si="3"/>
        <v>6.2189913715412084</v>
      </c>
      <c r="J104" s="37">
        <f t="shared" si="4"/>
        <v>1.4774378817273408</v>
      </c>
      <c r="K104" s="37">
        <f t="shared" si="5"/>
        <v>6.2189913725900157</v>
      </c>
    </row>
    <row r="105" spans="2:11" x14ac:dyDescent="0.2">
      <c r="B105" s="81">
        <v>45778</v>
      </c>
      <c r="C105" s="80" t="e">
        <v>#N/A</v>
      </c>
      <c r="D105" s="84">
        <v>2.7893409999999998</v>
      </c>
      <c r="E105" s="84">
        <v>3.0884</v>
      </c>
      <c r="F105" s="85">
        <v>0.35532559666666663</v>
      </c>
      <c r="G105" s="86">
        <v>246</v>
      </c>
      <c r="H105" s="37">
        <f t="shared" si="2"/>
        <v>1.5520373849340048</v>
      </c>
      <c r="I105" s="37">
        <f t="shared" si="3"/>
        <v>6.1456087672820976</v>
      </c>
      <c r="J105" s="37">
        <f t="shared" si="4"/>
        <v>1.5520373846833921</v>
      </c>
      <c r="K105" s="37">
        <f t="shared" si="5"/>
        <v>6.1456087682744505</v>
      </c>
    </row>
    <row r="106" spans="2:11" x14ac:dyDescent="0.2">
      <c r="B106" s="81">
        <v>45809</v>
      </c>
      <c r="C106" s="80" t="e">
        <v>#N/A</v>
      </c>
      <c r="D106" s="84">
        <v>3.0473750000000002</v>
      </c>
      <c r="E106" s="84">
        <v>3.2722000000000002</v>
      </c>
      <c r="F106" s="85">
        <v>0.34004805333333332</v>
      </c>
      <c r="G106" s="86">
        <v>267</v>
      </c>
      <c r="H106" s="37">
        <f t="shared" si="2"/>
        <v>1.6477842984488829</v>
      </c>
      <c r="I106" s="37">
        <f t="shared" si="3"/>
        <v>6.4979942156744368</v>
      </c>
      <c r="J106" s="37">
        <f t="shared" si="4"/>
        <v>1.6477842981836037</v>
      </c>
      <c r="K106" s="37">
        <f t="shared" si="5"/>
        <v>6.4979942167205591</v>
      </c>
    </row>
    <row r="107" spans="2:11" x14ac:dyDescent="0.2">
      <c r="B107" s="81">
        <v>45839</v>
      </c>
      <c r="C107" s="80" t="e">
        <v>#N/A</v>
      </c>
      <c r="D107" s="84">
        <v>3.1700029999999999</v>
      </c>
      <c r="E107" s="84">
        <v>3.464</v>
      </c>
      <c r="F107" s="85">
        <v>0.33160364999999997</v>
      </c>
      <c r="G107" s="86">
        <v>287</v>
      </c>
      <c r="H107" s="37">
        <f t="shared" si="2"/>
        <v>1.7312186957491014</v>
      </c>
      <c r="I107" s="37">
        <f t="shared" si="3"/>
        <v>6.9311266274235104</v>
      </c>
      <c r="J107" s="37">
        <f t="shared" si="4"/>
        <v>1.7312186954673161</v>
      </c>
      <c r="K107" s="37">
        <f t="shared" si="5"/>
        <v>6.9311266285516702</v>
      </c>
    </row>
    <row r="108" spans="2:11" x14ac:dyDescent="0.2">
      <c r="B108" s="81">
        <v>45870</v>
      </c>
      <c r="C108" s="80" t="e">
        <v>#N/A</v>
      </c>
      <c r="D108" s="84">
        <v>3.162239</v>
      </c>
      <c r="E108" s="84">
        <v>3.5100000000000002</v>
      </c>
      <c r="F108" s="85">
        <v>0.32549467142857141</v>
      </c>
      <c r="G108" s="86">
        <v>309</v>
      </c>
      <c r="H108" s="37">
        <f t="shared" si="2"/>
        <v>1.7318376916202487</v>
      </c>
      <c r="I108" s="37">
        <f t="shared" si="3"/>
        <v>7.1138883624098357</v>
      </c>
      <c r="J108" s="37">
        <f t="shared" si="4"/>
        <v>1.7318376913331459</v>
      </c>
      <c r="K108" s="37">
        <f t="shared" si="5"/>
        <v>7.1138883635891705</v>
      </c>
    </row>
    <row r="109" spans="2:11" x14ac:dyDescent="0.2">
      <c r="B109" s="81">
        <v>45901</v>
      </c>
      <c r="C109" s="80" t="e">
        <v>#N/A</v>
      </c>
      <c r="D109" s="84">
        <v>3.2522169999999999</v>
      </c>
      <c r="E109" s="84">
        <v>3.4793999999999996</v>
      </c>
      <c r="F109" s="85">
        <v>0.32275619999999999</v>
      </c>
      <c r="G109" s="86">
        <v>330</v>
      </c>
      <c r="H109" s="37">
        <f t="shared" si="2"/>
        <v>1.6870113290728148</v>
      </c>
      <c r="I109" s="37">
        <f t="shared" si="3"/>
        <v>7.176136965632355</v>
      </c>
      <c r="J109" s="37">
        <f t="shared" si="4"/>
        <v>1.6870113287862278</v>
      </c>
      <c r="K109" s="37">
        <f t="shared" si="5"/>
        <v>7.1761369668514279</v>
      </c>
    </row>
    <row r="110" spans="2:11" x14ac:dyDescent="0.2">
      <c r="B110" s="81">
        <v>45931</v>
      </c>
      <c r="C110" s="80" t="e">
        <v>#N/A</v>
      </c>
      <c r="D110" s="84">
        <v>3.2418490000000002</v>
      </c>
      <c r="E110" s="84">
        <v>3.5406</v>
      </c>
      <c r="F110" s="85">
        <v>0.32104043523809522</v>
      </c>
      <c r="G110" s="86">
        <v>351</v>
      </c>
      <c r="H110" s="37">
        <f t="shared" si="2"/>
        <v>1.6848653591263247</v>
      </c>
      <c r="I110" s="37">
        <f t="shared" si="3"/>
        <v>7.44026713594514</v>
      </c>
      <c r="J110" s="37">
        <f t="shared" si="4"/>
        <v>1.6848653588327047</v>
      </c>
      <c r="K110" s="37">
        <f t="shared" si="5"/>
        <v>7.4402671372417482</v>
      </c>
    </row>
    <row r="111" spans="2:11" x14ac:dyDescent="0.2">
      <c r="B111" s="81">
        <v>45962</v>
      </c>
      <c r="C111" s="80" t="e">
        <v>#N/A</v>
      </c>
      <c r="D111" s="84">
        <v>3.3438050000000001</v>
      </c>
      <c r="E111" s="84">
        <v>3.8771999999999998</v>
      </c>
      <c r="F111" s="85">
        <v>0.32037110000000002</v>
      </c>
      <c r="G111" s="86">
        <v>374</v>
      </c>
      <c r="H111" s="37">
        <f t="shared" si="2"/>
        <v>1.8042705184822954</v>
      </c>
      <c r="I111" s="37">
        <f t="shared" si="3"/>
        <v>8.3317217047059504</v>
      </c>
      <c r="J111" s="37">
        <f t="shared" si="4"/>
        <v>1.8042705181584053</v>
      </c>
      <c r="K111" s="37">
        <f t="shared" si="5"/>
        <v>8.331721706201602</v>
      </c>
    </row>
    <row r="112" spans="2:11" x14ac:dyDescent="0.2">
      <c r="B112" s="87">
        <v>45992</v>
      </c>
      <c r="C112" s="80" t="e">
        <v>#N/A</v>
      </c>
      <c r="D112" s="88">
        <v>3.5850219999999999</v>
      </c>
      <c r="E112" s="88">
        <v>4.3425999999999991</v>
      </c>
      <c r="F112" s="89">
        <v>0.32249028571428573</v>
      </c>
      <c r="G112" s="59">
        <v>393</v>
      </c>
      <c r="H112" s="39">
        <f t="shared" si="2"/>
        <v>1.9721797192230386</v>
      </c>
      <c r="I112" s="39">
        <f t="shared" si="3"/>
        <v>9.5620974986140581</v>
      </c>
      <c r="J112" s="37">
        <f t="shared" si="4"/>
        <v>1.9721797188577244</v>
      </c>
      <c r="K112" s="37">
        <f t="shared" si="5"/>
        <v>9.5620975003852795</v>
      </c>
    </row>
    <row r="113" spans="2:13" x14ac:dyDescent="0.2">
      <c r="B113" s="23" t="s">
        <v>685</v>
      </c>
    </row>
    <row r="114" spans="2:13" ht="12.75" customHeight="1" x14ac:dyDescent="0.2">
      <c r="B114" s="465" t="s">
        <v>643</v>
      </c>
      <c r="C114" s="465"/>
      <c r="D114" s="465"/>
      <c r="E114" s="465"/>
      <c r="F114" s="465"/>
      <c r="G114" s="465"/>
      <c r="H114" s="465"/>
      <c r="I114" s="465"/>
      <c r="J114" s="465"/>
      <c r="K114" s="465"/>
      <c r="L114" s="465"/>
      <c r="M114" s="465"/>
    </row>
    <row r="115" spans="2:13" x14ac:dyDescent="0.2">
      <c r="B115" s="465"/>
      <c r="C115" s="465"/>
      <c r="D115" s="465"/>
      <c r="E115" s="465"/>
      <c r="F115" s="465"/>
      <c r="G115" s="465"/>
      <c r="H115" s="465"/>
      <c r="I115" s="465"/>
      <c r="J115" s="465"/>
      <c r="K115" s="465"/>
      <c r="L115" s="465"/>
      <c r="M115" s="465"/>
    </row>
    <row r="116" spans="2:13" x14ac:dyDescent="0.2">
      <c r="B116" s="280"/>
      <c r="C116" s="280"/>
      <c r="D116" s="280"/>
      <c r="E116" s="280"/>
      <c r="F116" s="280"/>
      <c r="G116" s="280"/>
      <c r="H116" s="280"/>
      <c r="I116" s="280"/>
      <c r="J116" s="280"/>
      <c r="K116" s="280"/>
      <c r="L116" s="280"/>
      <c r="M116" s="280"/>
    </row>
    <row r="121" spans="2:13" ht="15.75" x14ac:dyDescent="0.25">
      <c r="B121" s="40" t="s">
        <v>60</v>
      </c>
    </row>
    <row r="132" spans="2:2" x14ac:dyDescent="0.2">
      <c r="B132" s="43"/>
    </row>
    <row r="133" spans="2:2" x14ac:dyDescent="0.2">
      <c r="B133" t="str">
        <f>(100*$H$25)&amp;"% NYMEX futures upper confidence interval"</f>
        <v>95% NYMEX futures upper confidence interval</v>
      </c>
    </row>
    <row r="134" spans="2:2" x14ac:dyDescent="0.2">
      <c r="B134" t="str">
        <f>(100*$H$25)&amp;"% NYMEX futures lower confidence interval"</f>
        <v>95% NYMEX futures lower confidence interval</v>
      </c>
    </row>
  </sheetData>
  <mergeCells count="5">
    <mergeCell ref="H25:I25"/>
    <mergeCell ref="H27:I27"/>
    <mergeCell ref="J26:K26"/>
    <mergeCell ref="J27:K27"/>
    <mergeCell ref="B114:M115"/>
  </mergeCells>
  <phoneticPr fontId="27" type="noConversion"/>
  <conditionalFormatting sqref="C29:I76">
    <cfRule type="expression" dxfId="11" priority="1" stopIfTrue="1">
      <formula>ISNA(C29)</formula>
    </cfRule>
  </conditionalFormatting>
  <conditionalFormatting sqref="C77:K112">
    <cfRule type="expression" dxfId="10" priority="9" stopIfTrue="1">
      <formula>ISNA(C77)</formula>
    </cfRule>
  </conditionalFormatting>
  <conditionalFormatting sqref="H77:I77">
    <cfRule type="expression" dxfId="9" priority="8" stopIfTrue="1">
      <formula>ISNA(H77)</formula>
    </cfRule>
  </conditionalFormatting>
  <dataValidations disablePrompts="1" count="1">
    <dataValidation type="decimal" errorStyle="information" operator="lessThan" allowBlank="1" showInputMessage="1" showErrorMessage="1" errorTitle="Invalid entry" error="Value must be less than 100%" sqref="J26:K26 H25:I25" xr:uid="{00000000-0002-0000-1700-000000000000}">
      <formula1>1</formula1>
    </dataValidation>
  </dataValidations>
  <hyperlinks>
    <hyperlink ref="A3" location="Contents!A1" display="Return to Contents" xr:uid="{00000000-0004-0000-1700-000000000000}"/>
  </hyperlinks>
  <pageMargins left="0.75" right="0.75" top="1" bottom="1" header="0.5" footer="0.5"/>
  <pageSetup scale="28" orientation="landscape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6"/>
  <dimension ref="A2:AC131"/>
  <sheetViews>
    <sheetView zoomScaleNormal="100" workbookViewId="0"/>
  </sheetViews>
  <sheetFormatPr defaultColWidth="9.42578125" defaultRowHeight="15" x14ac:dyDescent="0.25"/>
  <cols>
    <col min="1" max="1" width="7.42578125" style="107" customWidth="1"/>
    <col min="2" max="2" width="9.42578125" style="107"/>
    <col min="3" max="3" width="14.5703125" style="107" customWidth="1"/>
    <col min="4" max="14" width="9.42578125" style="107"/>
    <col min="15" max="16" width="9.42578125" style="108"/>
    <col min="17" max="17" width="25.5703125" style="107" customWidth="1"/>
    <col min="18" max="18" width="10.5703125" style="107" customWidth="1"/>
    <col min="19" max="27" width="9.42578125" style="107"/>
    <col min="28" max="29" width="9.42578125" style="108"/>
    <col min="30" max="16384" width="9.42578125" style="107"/>
  </cols>
  <sheetData>
    <row r="2" spans="1:18" ht="15.75" x14ac:dyDescent="0.25">
      <c r="A2" s="31" t="s">
        <v>644</v>
      </c>
    </row>
    <row r="3" spans="1:18" x14ac:dyDescent="0.25">
      <c r="A3" s="16" t="s">
        <v>16</v>
      </c>
      <c r="R3" s="112"/>
    </row>
    <row r="4" spans="1:18" x14ac:dyDescent="0.25">
      <c r="A4" s="253"/>
      <c r="B4" s="254"/>
      <c r="C4" s="254"/>
      <c r="D4" s="254"/>
      <c r="E4" s="254"/>
      <c r="F4" s="254"/>
      <c r="G4" s="254"/>
      <c r="H4" s="254"/>
      <c r="I4" s="254"/>
      <c r="J4" s="254"/>
      <c r="R4" s="112"/>
    </row>
    <row r="5" spans="1:18" x14ac:dyDescent="0.25">
      <c r="A5" s="253"/>
      <c r="B5" s="254"/>
      <c r="C5" s="254"/>
      <c r="D5" s="254"/>
      <c r="E5" s="254"/>
      <c r="F5" s="254"/>
      <c r="G5" s="254"/>
      <c r="H5" s="254"/>
      <c r="I5" s="254"/>
      <c r="J5" s="254"/>
      <c r="Q5" s="142" t="s">
        <v>343</v>
      </c>
      <c r="R5" s="143"/>
    </row>
    <row r="6" spans="1:18" x14ac:dyDescent="0.25">
      <c r="A6" s="254"/>
      <c r="B6" s="254"/>
      <c r="C6" s="254"/>
      <c r="D6" s="254"/>
      <c r="E6" s="254"/>
      <c r="F6" s="254"/>
      <c r="G6" s="254"/>
      <c r="H6" s="254"/>
      <c r="I6" s="254"/>
      <c r="J6" s="254"/>
      <c r="Q6" s="340" t="s">
        <v>385</v>
      </c>
      <c r="R6" s="341" t="s">
        <v>273</v>
      </c>
    </row>
    <row r="7" spans="1:18" x14ac:dyDescent="0.25">
      <c r="A7" s="254"/>
      <c r="B7" s="254"/>
      <c r="C7" s="254"/>
      <c r="D7" s="254"/>
      <c r="E7" s="254"/>
      <c r="F7" s="254"/>
      <c r="G7" s="254"/>
      <c r="H7" s="254"/>
      <c r="I7" s="254"/>
      <c r="J7" s="254"/>
      <c r="Q7" s="342" t="s">
        <v>386</v>
      </c>
      <c r="R7" s="343" t="s">
        <v>531</v>
      </c>
    </row>
    <row r="8" spans="1:18" x14ac:dyDescent="0.25">
      <c r="A8" s="254"/>
      <c r="B8" s="254"/>
      <c r="C8" s="254"/>
      <c r="D8" s="254"/>
      <c r="E8" s="254"/>
      <c r="F8" s="254"/>
      <c r="G8" s="254"/>
      <c r="H8" s="254"/>
      <c r="I8" s="254"/>
      <c r="J8" s="254"/>
    </row>
    <row r="9" spans="1:18" x14ac:dyDescent="0.25">
      <c r="A9" s="254"/>
      <c r="B9" s="254"/>
      <c r="C9" s="254"/>
      <c r="D9" s="254"/>
      <c r="E9" s="254"/>
      <c r="F9" s="254"/>
      <c r="G9" s="254"/>
      <c r="H9" s="254"/>
      <c r="I9" s="254"/>
      <c r="J9" s="254"/>
    </row>
    <row r="10" spans="1:18" x14ac:dyDescent="0.25">
      <c r="A10" s="254"/>
      <c r="B10" s="254"/>
      <c r="C10" s="254"/>
      <c r="D10" s="254"/>
      <c r="E10" s="254"/>
      <c r="F10" s="254"/>
      <c r="G10" s="254"/>
      <c r="H10" s="254"/>
      <c r="I10" s="254"/>
      <c r="J10" s="254"/>
    </row>
    <row r="11" spans="1:18" x14ac:dyDescent="0.25">
      <c r="A11" s="254"/>
      <c r="B11" s="254"/>
      <c r="C11" s="254"/>
      <c r="D11" s="254"/>
      <c r="E11" s="254"/>
      <c r="F11" s="254"/>
      <c r="G11" s="254"/>
      <c r="H11" s="254"/>
      <c r="I11" s="254"/>
      <c r="J11" s="254"/>
    </row>
    <row r="12" spans="1:18" x14ac:dyDescent="0.25">
      <c r="A12" s="254"/>
      <c r="B12" s="254"/>
      <c r="C12" s="254"/>
      <c r="D12" s="254"/>
      <c r="E12" s="254"/>
      <c r="F12" s="254"/>
      <c r="G12" s="254"/>
      <c r="H12" s="254"/>
      <c r="I12" s="254"/>
      <c r="J12" s="254"/>
    </row>
    <row r="13" spans="1:18" x14ac:dyDescent="0.25">
      <c r="A13" s="254"/>
      <c r="B13" s="254"/>
      <c r="C13" s="254"/>
      <c r="D13" s="254"/>
      <c r="E13" s="254"/>
      <c r="F13" s="254"/>
      <c r="G13" s="254"/>
      <c r="H13" s="254"/>
      <c r="I13" s="254"/>
      <c r="J13" s="254"/>
    </row>
    <row r="14" spans="1:18" x14ac:dyDescent="0.25">
      <c r="A14" s="254"/>
      <c r="B14" s="254"/>
      <c r="C14" s="254"/>
      <c r="D14" s="254"/>
      <c r="E14" s="254"/>
      <c r="F14" s="254"/>
      <c r="G14" s="254"/>
      <c r="H14" s="254"/>
      <c r="I14" s="254"/>
      <c r="J14" s="254"/>
    </row>
    <row r="15" spans="1:18" x14ac:dyDescent="0.25">
      <c r="A15" s="254"/>
      <c r="B15" s="254"/>
      <c r="C15" s="254"/>
      <c r="D15" s="254"/>
      <c r="E15" s="254"/>
      <c r="F15" s="254"/>
      <c r="G15" s="254"/>
      <c r="H15" s="254"/>
      <c r="I15" s="254"/>
      <c r="J15" s="254"/>
    </row>
    <row r="16" spans="1:18" x14ac:dyDescent="0.25">
      <c r="A16" s="254"/>
      <c r="B16" s="254"/>
      <c r="C16" s="254"/>
      <c r="D16" s="254"/>
      <c r="E16" s="254"/>
      <c r="F16" s="254"/>
      <c r="G16" s="254"/>
      <c r="H16" s="254"/>
      <c r="I16" s="254"/>
      <c r="J16" s="254"/>
    </row>
    <row r="17" spans="1:13" x14ac:dyDescent="0.25">
      <c r="A17" s="254"/>
      <c r="B17" s="254"/>
      <c r="C17" s="254"/>
      <c r="D17" s="254"/>
      <c r="E17" s="254"/>
      <c r="F17" s="254"/>
      <c r="G17" s="254"/>
      <c r="H17" s="254"/>
      <c r="I17" s="254"/>
      <c r="J17" s="254"/>
    </row>
    <row r="18" spans="1:13" x14ac:dyDescent="0.25">
      <c r="A18" s="254"/>
      <c r="B18" s="254"/>
      <c r="C18" s="254"/>
      <c r="D18" s="254"/>
      <c r="E18" s="254"/>
      <c r="F18" s="254"/>
      <c r="G18" s="254"/>
      <c r="H18" s="254"/>
      <c r="I18" s="254"/>
      <c r="J18" s="254"/>
    </row>
    <row r="19" spans="1:13" x14ac:dyDescent="0.25">
      <c r="A19" s="254"/>
      <c r="B19" s="254"/>
      <c r="C19" s="254"/>
      <c r="D19" s="254"/>
      <c r="E19" s="254"/>
      <c r="F19" s="254"/>
      <c r="G19" s="254"/>
      <c r="H19" s="254"/>
      <c r="I19" s="254"/>
      <c r="J19" s="254"/>
    </row>
    <row r="20" spans="1:13" x14ac:dyDescent="0.25">
      <c r="A20" s="254"/>
      <c r="B20" s="254"/>
      <c r="C20" s="254"/>
      <c r="D20" s="254"/>
      <c r="E20" s="254"/>
      <c r="F20" s="254"/>
      <c r="G20" s="254"/>
      <c r="H20" s="254"/>
      <c r="I20" s="254"/>
      <c r="J20" s="254"/>
    </row>
    <row r="21" spans="1:13" x14ac:dyDescent="0.25">
      <c r="A21" s="254"/>
      <c r="B21" s="254"/>
      <c r="C21" s="254"/>
      <c r="D21" s="254"/>
      <c r="E21" s="254"/>
      <c r="F21" s="254"/>
      <c r="G21" s="254"/>
      <c r="H21" s="254"/>
      <c r="I21" s="254"/>
      <c r="J21" s="254"/>
    </row>
    <row r="22" spans="1:13" x14ac:dyDescent="0.25">
      <c r="A22" s="254"/>
      <c r="B22" s="254"/>
      <c r="C22" s="254"/>
      <c r="D22" s="254"/>
      <c r="E22" s="254"/>
      <c r="F22" s="254"/>
      <c r="G22" s="254"/>
      <c r="H22" s="254"/>
      <c r="I22" s="254"/>
      <c r="J22" s="254"/>
    </row>
    <row r="23" spans="1:13" x14ac:dyDescent="0.25">
      <c r="A23" s="254"/>
      <c r="B23" s="254"/>
      <c r="C23" s="254"/>
      <c r="D23" s="254"/>
      <c r="E23" s="254"/>
      <c r="F23" s="254"/>
      <c r="G23" s="254"/>
      <c r="H23" s="254"/>
      <c r="I23" s="254"/>
      <c r="J23" s="254"/>
    </row>
    <row r="24" spans="1:13" x14ac:dyDescent="0.25">
      <c r="B24"/>
      <c r="C24"/>
      <c r="D24" s="478"/>
      <c r="E24" s="478"/>
      <c r="F24" s="478"/>
      <c r="G24" s="478"/>
      <c r="H24" s="478"/>
      <c r="I24" s="23"/>
      <c r="J24" s="478"/>
      <c r="K24" s="478"/>
      <c r="L24" s="478"/>
      <c r="M24" s="478"/>
    </row>
    <row r="25" spans="1:13" x14ac:dyDescent="0.25">
      <c r="D25" s="119" t="s">
        <v>499</v>
      </c>
      <c r="E25" s="119" t="s">
        <v>275</v>
      </c>
      <c r="F25" s="344" t="s">
        <v>500</v>
      </c>
      <c r="G25" s="344" t="s">
        <v>457</v>
      </c>
      <c r="H25" s="119"/>
      <c r="I25" s="189" t="s">
        <v>497</v>
      </c>
      <c r="J25" s="119" t="s">
        <v>223</v>
      </c>
      <c r="K25" s="344" t="s">
        <v>498</v>
      </c>
      <c r="L25" s="344" t="s">
        <v>457</v>
      </c>
    </row>
    <row r="26" spans="1:13" x14ac:dyDescent="0.25">
      <c r="B26" s="107">
        <f t="shared" ref="B26:B73" si="0">YEAR(C26)</f>
        <v>2020</v>
      </c>
      <c r="C26" s="109">
        <v>43831</v>
      </c>
      <c r="D26" s="110">
        <v>9.43</v>
      </c>
      <c r="E26" s="115" t="e">
        <v>#N/A</v>
      </c>
      <c r="F26" s="114"/>
      <c r="G26" s="403">
        <v>9.43</v>
      </c>
      <c r="H26" s="113"/>
      <c r="I26" s="110">
        <v>2.0987800000000001</v>
      </c>
      <c r="J26" s="115" t="e">
        <v>#N/A</v>
      </c>
      <c r="K26" s="114"/>
      <c r="L26" s="114">
        <v>2.0987800000000001</v>
      </c>
      <c r="M26" s="114"/>
    </row>
    <row r="27" spans="1:13" x14ac:dyDescent="0.25">
      <c r="B27" s="107">
        <f t="shared" si="0"/>
        <v>2020</v>
      </c>
      <c r="C27" s="109">
        <v>43862</v>
      </c>
      <c r="D27" s="110">
        <v>9.19</v>
      </c>
      <c r="E27" s="115" t="e">
        <v>#N/A</v>
      </c>
      <c r="F27" s="121">
        <f t="shared" ref="F27:F36" si="1">AVERAGEIF($B$26:$B$97,B27,$G$26:$G$97)</f>
        <v>12.630833333333333</v>
      </c>
      <c r="G27" s="114">
        <v>9.19</v>
      </c>
      <c r="H27" s="113"/>
      <c r="I27" s="110">
        <v>1.9844900000000001</v>
      </c>
      <c r="J27" s="115" t="e">
        <v>#N/A</v>
      </c>
      <c r="K27" s="121">
        <f t="shared" ref="K27:K36" si="2">AVERAGEIF($B$26:$B$97,B27,$L$26:$L$97)</f>
        <v>2.1141918333333334</v>
      </c>
      <c r="L27" s="114">
        <v>1.9844900000000001</v>
      </c>
      <c r="M27" s="113"/>
    </row>
    <row r="28" spans="1:13" x14ac:dyDescent="0.25">
      <c r="B28" s="107">
        <f t="shared" si="0"/>
        <v>2020</v>
      </c>
      <c r="C28" s="109">
        <v>43891</v>
      </c>
      <c r="D28" s="110">
        <v>9.8000000000000007</v>
      </c>
      <c r="E28" s="115" t="e">
        <v>#N/A</v>
      </c>
      <c r="F28" s="121">
        <f t="shared" si="1"/>
        <v>12.630833333333333</v>
      </c>
      <c r="G28" s="114">
        <v>9.8000000000000007</v>
      </c>
      <c r="H28" s="113"/>
      <c r="I28" s="110">
        <v>1.85981</v>
      </c>
      <c r="J28" s="115" t="e">
        <v>#N/A</v>
      </c>
      <c r="K28" s="121">
        <f t="shared" si="2"/>
        <v>2.1141918333333334</v>
      </c>
      <c r="L28" s="114">
        <v>1.85981</v>
      </c>
      <c r="M28" s="113"/>
    </row>
    <row r="29" spans="1:13" x14ac:dyDescent="0.25">
      <c r="B29" s="107">
        <f t="shared" si="0"/>
        <v>2020</v>
      </c>
      <c r="C29" s="109">
        <v>43922</v>
      </c>
      <c r="D29" s="110">
        <v>10.42</v>
      </c>
      <c r="E29" s="115" t="e">
        <v>#N/A</v>
      </c>
      <c r="F29" s="121">
        <f t="shared" si="1"/>
        <v>12.630833333333333</v>
      </c>
      <c r="G29" s="114">
        <v>10.42</v>
      </c>
      <c r="H29" s="113"/>
      <c r="I29" s="110">
        <v>1.80786</v>
      </c>
      <c r="J29" s="115" t="e">
        <v>#N/A</v>
      </c>
      <c r="K29" s="114">
        <f t="shared" si="2"/>
        <v>2.1141918333333334</v>
      </c>
      <c r="L29" s="114">
        <v>1.80786</v>
      </c>
      <c r="M29" s="113"/>
    </row>
    <row r="30" spans="1:13" x14ac:dyDescent="0.25">
      <c r="B30" s="107">
        <f t="shared" si="0"/>
        <v>2020</v>
      </c>
      <c r="C30" s="109">
        <v>43952</v>
      </c>
      <c r="D30" s="110">
        <v>11.79</v>
      </c>
      <c r="E30" s="115" t="e">
        <v>#N/A</v>
      </c>
      <c r="F30" s="121">
        <f t="shared" si="1"/>
        <v>12.630833333333333</v>
      </c>
      <c r="G30" s="114">
        <v>11.79</v>
      </c>
      <c r="H30" s="113"/>
      <c r="I30" s="110">
        <v>1.8161719999999999</v>
      </c>
      <c r="J30" s="115" t="e">
        <v>#N/A</v>
      </c>
      <c r="K30" s="114">
        <f t="shared" si="2"/>
        <v>2.1141918333333334</v>
      </c>
      <c r="L30" s="114">
        <v>1.8161719999999999</v>
      </c>
      <c r="M30" s="113"/>
    </row>
    <row r="31" spans="1:13" x14ac:dyDescent="0.25">
      <c r="B31" s="107">
        <f t="shared" si="0"/>
        <v>2020</v>
      </c>
      <c r="C31" s="109">
        <v>43983</v>
      </c>
      <c r="D31" s="110">
        <v>15.33</v>
      </c>
      <c r="E31" s="115" t="e">
        <v>#N/A</v>
      </c>
      <c r="F31" s="121">
        <f t="shared" si="1"/>
        <v>12.630833333333333</v>
      </c>
      <c r="G31" s="114">
        <v>15.33</v>
      </c>
      <c r="H31" s="113"/>
      <c r="I31" s="110">
        <v>1.694609</v>
      </c>
      <c r="J31" s="115" t="e">
        <v>#N/A</v>
      </c>
      <c r="K31" s="114">
        <f t="shared" si="2"/>
        <v>2.1141918333333334</v>
      </c>
      <c r="L31" s="114">
        <v>1.694609</v>
      </c>
      <c r="M31" s="113"/>
    </row>
    <row r="32" spans="1:13" x14ac:dyDescent="0.25">
      <c r="B32" s="107">
        <f t="shared" si="0"/>
        <v>2020</v>
      </c>
      <c r="C32" s="109">
        <v>44013</v>
      </c>
      <c r="D32" s="110">
        <v>17.489999999999998</v>
      </c>
      <c r="E32" s="115" t="e">
        <v>#N/A</v>
      </c>
      <c r="F32" s="121">
        <f t="shared" si="1"/>
        <v>12.630833333333333</v>
      </c>
      <c r="G32" s="114">
        <v>17.489999999999998</v>
      </c>
      <c r="H32" s="113"/>
      <c r="I32" s="110">
        <v>1.8359129999999999</v>
      </c>
      <c r="J32" s="115" t="e">
        <v>#N/A</v>
      </c>
      <c r="K32" s="114">
        <f t="shared" si="2"/>
        <v>2.1141918333333334</v>
      </c>
      <c r="L32" s="114">
        <v>1.8359129999999999</v>
      </c>
      <c r="M32" s="113"/>
    </row>
    <row r="33" spans="2:13" x14ac:dyDescent="0.25">
      <c r="B33" s="107">
        <f t="shared" si="0"/>
        <v>2020</v>
      </c>
      <c r="C33" s="109">
        <v>44044</v>
      </c>
      <c r="D33" s="110">
        <v>18.27</v>
      </c>
      <c r="E33" s="115" t="e">
        <v>#N/A</v>
      </c>
      <c r="F33" s="121">
        <f t="shared" si="1"/>
        <v>12.630833333333333</v>
      </c>
      <c r="G33" s="114">
        <v>18.27</v>
      </c>
      <c r="H33" s="113"/>
      <c r="I33" s="110">
        <v>2.3896999999999999</v>
      </c>
      <c r="J33" s="115" t="e">
        <v>#N/A</v>
      </c>
      <c r="K33" s="114">
        <f t="shared" si="2"/>
        <v>2.1141918333333334</v>
      </c>
      <c r="L33" s="114">
        <v>2.3896999999999999</v>
      </c>
      <c r="M33" s="113"/>
    </row>
    <row r="34" spans="2:13" x14ac:dyDescent="0.25">
      <c r="B34" s="107">
        <f t="shared" si="0"/>
        <v>2020</v>
      </c>
      <c r="C34" s="109">
        <v>44075</v>
      </c>
      <c r="D34" s="110">
        <v>16.850000000000001</v>
      </c>
      <c r="E34" s="115" t="e">
        <v>#N/A</v>
      </c>
      <c r="F34" s="121">
        <f t="shared" si="1"/>
        <v>12.630833333333333</v>
      </c>
      <c r="G34" s="114">
        <v>16.850000000000001</v>
      </c>
      <c r="H34" s="113"/>
      <c r="I34" s="110">
        <v>1.996958</v>
      </c>
      <c r="J34" s="115" t="e">
        <v>#N/A</v>
      </c>
      <c r="K34" s="114">
        <f t="shared" si="2"/>
        <v>2.1141918333333334</v>
      </c>
      <c r="L34" s="114">
        <v>1.996958</v>
      </c>
      <c r="M34" s="113"/>
    </row>
    <row r="35" spans="2:13" x14ac:dyDescent="0.25">
      <c r="B35" s="107">
        <f t="shared" si="0"/>
        <v>2020</v>
      </c>
      <c r="C35" s="109">
        <v>44105</v>
      </c>
      <c r="D35" s="110">
        <v>12.26</v>
      </c>
      <c r="E35" s="115" t="e">
        <v>#N/A</v>
      </c>
      <c r="F35" s="121">
        <f t="shared" si="1"/>
        <v>12.630833333333333</v>
      </c>
      <c r="G35" s="114">
        <v>12.26</v>
      </c>
      <c r="H35" s="113"/>
      <c r="I35" s="110">
        <v>2.4832100000000001</v>
      </c>
      <c r="J35" s="115" t="e">
        <v>#N/A</v>
      </c>
      <c r="K35" s="114">
        <f t="shared" si="2"/>
        <v>2.1141918333333334</v>
      </c>
      <c r="L35" s="114">
        <v>2.4832100000000001</v>
      </c>
      <c r="M35" s="113"/>
    </row>
    <row r="36" spans="2:13" x14ac:dyDescent="0.25">
      <c r="B36" s="107">
        <f t="shared" si="0"/>
        <v>2020</v>
      </c>
      <c r="C36" s="109">
        <v>44136</v>
      </c>
      <c r="D36" s="110">
        <v>10.99</v>
      </c>
      <c r="E36" s="115" t="e">
        <v>#N/A</v>
      </c>
      <c r="F36" s="121">
        <f t="shared" si="1"/>
        <v>12.630833333333333</v>
      </c>
      <c r="G36" s="114">
        <v>10.99</v>
      </c>
      <c r="H36" s="113"/>
      <c r="I36" s="110">
        <v>2.7117900000000001</v>
      </c>
      <c r="J36" s="115" t="e">
        <v>#N/A</v>
      </c>
      <c r="K36" s="121">
        <f t="shared" si="2"/>
        <v>2.1141918333333334</v>
      </c>
      <c r="L36" s="114">
        <v>2.7117900000000001</v>
      </c>
      <c r="M36" s="113"/>
    </row>
    <row r="37" spans="2:13" x14ac:dyDescent="0.25">
      <c r="B37" s="107">
        <f t="shared" si="0"/>
        <v>2020</v>
      </c>
      <c r="C37" s="109">
        <v>44166</v>
      </c>
      <c r="D37" s="110">
        <v>9.75</v>
      </c>
      <c r="E37" s="115" t="e">
        <v>#N/A</v>
      </c>
      <c r="F37" s="114"/>
      <c r="G37" s="114">
        <v>9.75</v>
      </c>
      <c r="H37" s="113"/>
      <c r="I37" s="110">
        <v>2.6910099999999999</v>
      </c>
      <c r="J37" s="115" t="e">
        <v>#N/A</v>
      </c>
      <c r="K37" s="114"/>
      <c r="L37" s="114">
        <v>2.6910099999999999</v>
      </c>
      <c r="M37" s="113"/>
    </row>
    <row r="38" spans="2:13" x14ac:dyDescent="0.25">
      <c r="B38" s="107">
        <f t="shared" si="0"/>
        <v>2021</v>
      </c>
      <c r="C38" s="109">
        <v>44197</v>
      </c>
      <c r="D38" s="110">
        <v>9.6199999999999992</v>
      </c>
      <c r="E38" s="115" t="e">
        <v>#N/A</v>
      </c>
      <c r="F38" s="114"/>
      <c r="G38" s="114">
        <v>9.6199999999999992</v>
      </c>
      <c r="H38" s="113"/>
      <c r="I38" s="110">
        <v>2.81569</v>
      </c>
      <c r="J38" s="115" t="e">
        <v>#N/A</v>
      </c>
      <c r="K38" s="114"/>
      <c r="L38" s="114">
        <v>2.81569</v>
      </c>
      <c r="M38" s="113"/>
    </row>
    <row r="39" spans="2:13" x14ac:dyDescent="0.25">
      <c r="B39" s="107">
        <f t="shared" si="0"/>
        <v>2021</v>
      </c>
      <c r="C39" s="109">
        <v>44228</v>
      </c>
      <c r="D39" s="110">
        <v>9.2799999999999994</v>
      </c>
      <c r="E39" s="115" t="e">
        <v>#N/A</v>
      </c>
      <c r="F39" s="121">
        <f>AVERAGEIF($B$26:$B$97,B39,$G$26:$G$97)</f>
        <v>14.82</v>
      </c>
      <c r="G39" s="114">
        <v>9.2799999999999994</v>
      </c>
      <c r="H39" s="113"/>
      <c r="I39" s="110">
        <v>5.5586500000000001</v>
      </c>
      <c r="J39" s="115" t="e">
        <v>#N/A</v>
      </c>
      <c r="K39" s="121">
        <f>AVERAGEIF($B$26:$B$97,B39,$L$26:$L$97)</f>
        <v>4.0610180833333329</v>
      </c>
      <c r="L39" s="114">
        <v>5.5586500000000001</v>
      </c>
      <c r="M39" s="113"/>
    </row>
    <row r="40" spans="2:13" x14ac:dyDescent="0.25">
      <c r="B40" s="107">
        <f t="shared" si="0"/>
        <v>2021</v>
      </c>
      <c r="C40" s="109">
        <v>44256</v>
      </c>
      <c r="D40" s="110">
        <v>10.47</v>
      </c>
      <c r="E40" s="115" t="e">
        <v>#N/A</v>
      </c>
      <c r="F40" s="114">
        <f t="shared" ref="F40:F48" si="3">AVERAGEIF($B$26:$B$97,B40,$G$26:$G$97)</f>
        <v>14.82</v>
      </c>
      <c r="G40" s="114">
        <v>10.47</v>
      </c>
      <c r="H40" s="113"/>
      <c r="I40" s="110">
        <v>2.7221799999999998</v>
      </c>
      <c r="J40" s="115" t="e">
        <v>#N/A</v>
      </c>
      <c r="K40" s="114">
        <f t="shared" ref="K40:K48" si="4">AVERAGEIF($B$26:$B$97,B40,$L$26:$L$97)</f>
        <v>4.0610180833333329</v>
      </c>
      <c r="L40" s="114">
        <v>2.7221799999999998</v>
      </c>
      <c r="M40" s="113"/>
    </row>
    <row r="41" spans="2:13" x14ac:dyDescent="0.25">
      <c r="B41" s="107">
        <f t="shared" si="0"/>
        <v>2021</v>
      </c>
      <c r="C41" s="109">
        <v>44287</v>
      </c>
      <c r="D41" s="110">
        <v>12.27</v>
      </c>
      <c r="E41" s="115" t="e">
        <v>#N/A</v>
      </c>
      <c r="F41" s="114">
        <f t="shared" si="3"/>
        <v>14.82</v>
      </c>
      <c r="G41" s="114">
        <v>12.27</v>
      </c>
      <c r="H41" s="113"/>
      <c r="I41" s="110">
        <v>2.7668569999999999</v>
      </c>
      <c r="J41" s="115" t="e">
        <v>#N/A</v>
      </c>
      <c r="K41" s="114">
        <f t="shared" si="4"/>
        <v>4.0610180833333329</v>
      </c>
      <c r="L41" s="114">
        <v>2.7668569999999999</v>
      </c>
      <c r="M41" s="113"/>
    </row>
    <row r="42" spans="2:13" x14ac:dyDescent="0.25">
      <c r="B42" s="107">
        <f t="shared" si="0"/>
        <v>2021</v>
      </c>
      <c r="C42" s="109">
        <v>44317</v>
      </c>
      <c r="D42" s="110">
        <v>14.07</v>
      </c>
      <c r="E42" s="115" t="e">
        <v>#N/A</v>
      </c>
      <c r="F42" s="114">
        <f t="shared" si="3"/>
        <v>14.82</v>
      </c>
      <c r="G42" s="114">
        <v>14.07</v>
      </c>
      <c r="H42" s="113"/>
      <c r="I42" s="110">
        <v>3.0234899999999998</v>
      </c>
      <c r="J42" s="115" t="e">
        <v>#N/A</v>
      </c>
      <c r="K42" s="114">
        <f t="shared" si="4"/>
        <v>4.0610180833333329</v>
      </c>
      <c r="L42" s="114">
        <v>3.0234899999999998</v>
      </c>
      <c r="M42" s="113"/>
    </row>
    <row r="43" spans="2:13" x14ac:dyDescent="0.25">
      <c r="B43" s="107">
        <f t="shared" si="0"/>
        <v>2021</v>
      </c>
      <c r="C43" s="109">
        <v>44348</v>
      </c>
      <c r="D43" s="110">
        <v>17.739999999999998</v>
      </c>
      <c r="E43" s="115" t="e">
        <v>#N/A</v>
      </c>
      <c r="F43" s="114">
        <f t="shared" si="3"/>
        <v>14.82</v>
      </c>
      <c r="G43" s="114">
        <v>17.739999999999998</v>
      </c>
      <c r="H43" s="113"/>
      <c r="I43" s="110">
        <v>3.38714</v>
      </c>
      <c r="J43" s="115" t="e">
        <v>#N/A</v>
      </c>
      <c r="K43" s="114">
        <f t="shared" si="4"/>
        <v>4.0610180833333329</v>
      </c>
      <c r="L43" s="114">
        <v>3.38714</v>
      </c>
      <c r="M43" s="113"/>
    </row>
    <row r="44" spans="2:13" x14ac:dyDescent="0.25">
      <c r="B44" s="107">
        <f t="shared" si="0"/>
        <v>2021</v>
      </c>
      <c r="C44" s="109">
        <v>44378</v>
      </c>
      <c r="D44" s="110">
        <v>19.809999999999999</v>
      </c>
      <c r="E44" s="115" t="e">
        <v>#N/A</v>
      </c>
      <c r="F44" s="114">
        <f t="shared" si="3"/>
        <v>14.82</v>
      </c>
      <c r="G44" s="114">
        <v>19.809999999999999</v>
      </c>
      <c r="H44" s="113"/>
      <c r="I44" s="110">
        <v>3.98976</v>
      </c>
      <c r="J44" s="115" t="e">
        <v>#N/A</v>
      </c>
      <c r="K44" s="114">
        <f t="shared" si="4"/>
        <v>4.0610180833333329</v>
      </c>
      <c r="L44" s="114">
        <v>3.98976</v>
      </c>
      <c r="M44" s="113"/>
    </row>
    <row r="45" spans="2:13" x14ac:dyDescent="0.25">
      <c r="B45" s="107">
        <f t="shared" si="0"/>
        <v>2021</v>
      </c>
      <c r="C45" s="109">
        <v>44409</v>
      </c>
      <c r="D45" s="110">
        <v>20.86</v>
      </c>
      <c r="E45" s="115" t="e">
        <v>#N/A</v>
      </c>
      <c r="F45" s="114">
        <f t="shared" si="3"/>
        <v>14.82</v>
      </c>
      <c r="G45" s="114">
        <v>20.86</v>
      </c>
      <c r="H45" s="113"/>
      <c r="I45" s="110">
        <v>4.2287299999999997</v>
      </c>
      <c r="J45" s="115" t="e">
        <v>#N/A</v>
      </c>
      <c r="K45" s="114">
        <f t="shared" si="4"/>
        <v>4.0610180833333329</v>
      </c>
      <c r="L45" s="114">
        <v>4.2287299999999997</v>
      </c>
      <c r="M45" s="113"/>
    </row>
    <row r="46" spans="2:13" x14ac:dyDescent="0.25">
      <c r="B46" s="107">
        <f t="shared" si="0"/>
        <v>2021</v>
      </c>
      <c r="C46" s="109">
        <v>44440</v>
      </c>
      <c r="D46" s="110">
        <v>20.13</v>
      </c>
      <c r="E46" s="115" t="e">
        <v>#N/A</v>
      </c>
      <c r="F46" s="114">
        <f t="shared" si="3"/>
        <v>14.82</v>
      </c>
      <c r="G46" s="114">
        <v>20.13</v>
      </c>
      <c r="H46" s="113"/>
      <c r="I46" s="110">
        <v>5.3612399999999996</v>
      </c>
      <c r="J46" s="115" t="e">
        <v>#N/A</v>
      </c>
      <c r="K46" s="114">
        <f t="shared" si="4"/>
        <v>4.0610180833333329</v>
      </c>
      <c r="L46" s="114">
        <v>5.3612399999999996</v>
      </c>
      <c r="M46" s="113"/>
    </row>
    <row r="47" spans="2:13" x14ac:dyDescent="0.25">
      <c r="B47" s="107">
        <f t="shared" si="0"/>
        <v>2021</v>
      </c>
      <c r="C47" s="109">
        <v>44470</v>
      </c>
      <c r="D47" s="110">
        <v>17.399999999999999</v>
      </c>
      <c r="E47" s="115" t="e">
        <v>#N/A</v>
      </c>
      <c r="F47" s="114">
        <f t="shared" si="3"/>
        <v>14.82</v>
      </c>
      <c r="G47" s="114">
        <v>17.399999999999999</v>
      </c>
      <c r="H47" s="113"/>
      <c r="I47" s="110">
        <v>5.7248900000000003</v>
      </c>
      <c r="J47" s="115" t="e">
        <v>#N/A</v>
      </c>
      <c r="K47" s="114">
        <f t="shared" si="4"/>
        <v>4.0610180833333329</v>
      </c>
      <c r="L47" s="114">
        <v>5.7248900000000003</v>
      </c>
      <c r="M47" s="113"/>
    </row>
    <row r="48" spans="2:13" x14ac:dyDescent="0.25">
      <c r="B48" s="107">
        <f t="shared" si="0"/>
        <v>2021</v>
      </c>
      <c r="C48" s="109">
        <v>44501</v>
      </c>
      <c r="D48" s="110">
        <v>13.11</v>
      </c>
      <c r="E48" s="115" t="e">
        <v>#N/A</v>
      </c>
      <c r="F48" s="121">
        <f t="shared" si="3"/>
        <v>14.82</v>
      </c>
      <c r="G48" s="114">
        <v>13.11</v>
      </c>
      <c r="H48" s="113"/>
      <c r="I48" s="110">
        <v>5.24695</v>
      </c>
      <c r="J48" s="115" t="e">
        <v>#N/A</v>
      </c>
      <c r="K48" s="121">
        <f t="shared" si="4"/>
        <v>4.0610180833333329</v>
      </c>
      <c r="L48" s="114">
        <v>5.24695</v>
      </c>
      <c r="M48" s="113"/>
    </row>
    <row r="49" spans="2:13" x14ac:dyDescent="0.25">
      <c r="B49" s="107">
        <f t="shared" si="0"/>
        <v>2021</v>
      </c>
      <c r="C49" s="109">
        <v>44531</v>
      </c>
      <c r="D49" s="110">
        <v>13.08</v>
      </c>
      <c r="E49" s="115" t="e">
        <v>#N/A</v>
      </c>
      <c r="F49" s="114"/>
      <c r="G49" s="114">
        <v>13.08</v>
      </c>
      <c r="H49" s="113"/>
      <c r="I49" s="110">
        <v>3.9066399999999999</v>
      </c>
      <c r="J49" s="115" t="e">
        <v>#N/A</v>
      </c>
      <c r="K49" s="114"/>
      <c r="L49" s="114">
        <v>3.9066399999999999</v>
      </c>
      <c r="M49" s="113"/>
    </row>
    <row r="50" spans="2:13" x14ac:dyDescent="0.25">
      <c r="B50" s="107">
        <f t="shared" si="0"/>
        <v>2022</v>
      </c>
      <c r="C50" s="109">
        <v>44562</v>
      </c>
      <c r="D50" s="110">
        <v>12.04</v>
      </c>
      <c r="E50" s="115" t="e">
        <v>#N/A</v>
      </c>
      <c r="F50" s="114"/>
      <c r="G50" s="114">
        <v>12.04</v>
      </c>
      <c r="H50" s="113"/>
      <c r="I50" s="110">
        <v>4.5508199999999999</v>
      </c>
      <c r="J50" s="115" t="e">
        <v>#N/A</v>
      </c>
      <c r="K50" s="114"/>
      <c r="L50" s="114">
        <v>4.5508199999999999</v>
      </c>
      <c r="M50" s="113"/>
    </row>
    <row r="51" spans="2:13" x14ac:dyDescent="0.25">
      <c r="B51" s="107">
        <f t="shared" si="0"/>
        <v>2022</v>
      </c>
      <c r="C51" s="109">
        <v>44593</v>
      </c>
      <c r="D51" s="110">
        <v>12.14</v>
      </c>
      <c r="E51" s="115" t="e">
        <v>#N/A</v>
      </c>
      <c r="F51" s="121">
        <f>AVERAGEIF($B$26:$B$97,B51,$G$26:$G$97)</f>
        <v>17.874166666666667</v>
      </c>
      <c r="G51" s="114">
        <v>12.14</v>
      </c>
      <c r="H51" s="113"/>
      <c r="I51" s="110">
        <v>4.8729100000000001</v>
      </c>
      <c r="J51" s="115" t="e">
        <v>#N/A</v>
      </c>
      <c r="K51" s="121">
        <f>AVERAGEIF($B$26:$B$97,B51,$L$26:$L$97)</f>
        <v>6.6672629999999993</v>
      </c>
      <c r="L51" s="114">
        <v>4.8729100000000001</v>
      </c>
      <c r="M51" s="113"/>
    </row>
    <row r="52" spans="2:13" x14ac:dyDescent="0.25">
      <c r="B52" s="107">
        <f t="shared" si="0"/>
        <v>2022</v>
      </c>
      <c r="C52" s="109">
        <v>44621</v>
      </c>
      <c r="D52" s="110">
        <v>12.94</v>
      </c>
      <c r="E52" s="115" t="e">
        <v>#N/A</v>
      </c>
      <c r="F52" s="114">
        <f t="shared" ref="F52:F60" si="5">AVERAGEIF($B$26:$B$97,B52,$G$26:$G$97)</f>
        <v>17.874166666666667</v>
      </c>
      <c r="G52" s="114">
        <v>12.94</v>
      </c>
      <c r="H52" s="113"/>
      <c r="I52" s="110">
        <v>5.0911</v>
      </c>
      <c r="J52" s="115" t="e">
        <v>#N/A</v>
      </c>
      <c r="K52" s="114">
        <f t="shared" ref="K52:K60" si="6">AVERAGEIF($B$26:$B$97,B52,$L$26:$L$97)</f>
        <v>6.6672629999999993</v>
      </c>
      <c r="L52" s="114">
        <v>5.0911</v>
      </c>
      <c r="M52" s="113"/>
    </row>
    <row r="53" spans="2:13" x14ac:dyDescent="0.25">
      <c r="B53" s="107">
        <f t="shared" si="0"/>
        <v>2022</v>
      </c>
      <c r="C53" s="109">
        <v>44652</v>
      </c>
      <c r="D53" s="110">
        <v>13.97</v>
      </c>
      <c r="E53" s="115" t="e">
        <v>#N/A</v>
      </c>
      <c r="F53" s="114">
        <f t="shared" si="5"/>
        <v>17.874166666666667</v>
      </c>
      <c r="G53" s="114">
        <v>13.97</v>
      </c>
      <c r="H53" s="113"/>
      <c r="I53" s="110">
        <v>6.84701</v>
      </c>
      <c r="J53" s="115" t="e">
        <v>#N/A</v>
      </c>
      <c r="K53" s="114">
        <f t="shared" si="6"/>
        <v>6.6672629999999993</v>
      </c>
      <c r="L53" s="114">
        <v>6.84701</v>
      </c>
      <c r="M53" s="113"/>
    </row>
    <row r="54" spans="2:13" x14ac:dyDescent="0.25">
      <c r="B54" s="107">
        <f t="shared" si="0"/>
        <v>2022</v>
      </c>
      <c r="C54" s="109">
        <v>44682</v>
      </c>
      <c r="D54" s="110">
        <v>17.670000000000002</v>
      </c>
      <c r="E54" s="115" t="e">
        <v>#N/A</v>
      </c>
      <c r="F54" s="114">
        <f t="shared" si="5"/>
        <v>17.874166666666667</v>
      </c>
      <c r="G54" s="114">
        <v>17.670000000000002</v>
      </c>
      <c r="H54" s="113"/>
      <c r="I54" s="110">
        <v>8.4574599999999993</v>
      </c>
      <c r="J54" s="115" t="e">
        <v>#N/A</v>
      </c>
      <c r="K54" s="114">
        <f t="shared" si="6"/>
        <v>6.6672629999999993</v>
      </c>
      <c r="L54" s="114">
        <v>8.4574599999999993</v>
      </c>
      <c r="M54" s="113"/>
    </row>
    <row r="55" spans="2:13" x14ac:dyDescent="0.25">
      <c r="B55" s="107">
        <f t="shared" si="0"/>
        <v>2022</v>
      </c>
      <c r="C55" s="109">
        <v>44713</v>
      </c>
      <c r="D55" s="110">
        <v>22.5</v>
      </c>
      <c r="E55" s="115" t="e">
        <v>#N/A</v>
      </c>
      <c r="F55" s="114">
        <f t="shared" si="5"/>
        <v>17.874166666666667</v>
      </c>
      <c r="G55" s="114">
        <v>22.5</v>
      </c>
      <c r="H55" s="113"/>
      <c r="I55" s="110">
        <v>8.0002999999999993</v>
      </c>
      <c r="J55" s="115" t="e">
        <v>#N/A</v>
      </c>
      <c r="K55" s="114">
        <f t="shared" si="6"/>
        <v>6.6672629999999993</v>
      </c>
      <c r="L55" s="114">
        <v>8.0002999999999993</v>
      </c>
      <c r="M55" s="113"/>
    </row>
    <row r="56" spans="2:13" x14ac:dyDescent="0.25">
      <c r="B56" s="107">
        <f t="shared" si="0"/>
        <v>2022</v>
      </c>
      <c r="C56" s="109">
        <v>44743</v>
      </c>
      <c r="D56" s="110">
        <v>24.55</v>
      </c>
      <c r="E56" s="115" t="e">
        <v>#N/A</v>
      </c>
      <c r="F56" s="114">
        <f t="shared" si="5"/>
        <v>17.874166666666667</v>
      </c>
      <c r="G56" s="114">
        <v>24.55</v>
      </c>
      <c r="H56" s="113"/>
      <c r="I56" s="110">
        <v>7.5680759999999996</v>
      </c>
      <c r="J56" s="115" t="e">
        <v>#N/A</v>
      </c>
      <c r="K56" s="114">
        <f t="shared" si="6"/>
        <v>6.6672629999999993</v>
      </c>
      <c r="L56" s="114">
        <v>7.5680759999999996</v>
      </c>
      <c r="M56" s="113"/>
    </row>
    <row r="57" spans="2:13" x14ac:dyDescent="0.25">
      <c r="B57" s="107">
        <f t="shared" si="0"/>
        <v>2022</v>
      </c>
      <c r="C57" s="109">
        <v>44774</v>
      </c>
      <c r="D57" s="110">
        <v>25.34</v>
      </c>
      <c r="E57" s="115" t="e">
        <v>#N/A</v>
      </c>
      <c r="F57" s="114">
        <f t="shared" si="5"/>
        <v>17.874166666666667</v>
      </c>
      <c r="G57" s="114">
        <v>25.34</v>
      </c>
      <c r="H57" s="113"/>
      <c r="I57" s="110">
        <v>9.1432000000000002</v>
      </c>
      <c r="J57" s="115" t="e">
        <v>#N/A</v>
      </c>
      <c r="K57" s="114">
        <f t="shared" si="6"/>
        <v>6.6672629999999993</v>
      </c>
      <c r="L57" s="114">
        <v>9.1432000000000002</v>
      </c>
      <c r="M57" s="113"/>
    </row>
    <row r="58" spans="2:13" x14ac:dyDescent="0.25">
      <c r="B58" s="107">
        <f t="shared" si="0"/>
        <v>2022</v>
      </c>
      <c r="C58" s="109">
        <v>44805</v>
      </c>
      <c r="D58" s="110">
        <v>24.5</v>
      </c>
      <c r="E58" s="115" t="e">
        <v>#N/A</v>
      </c>
      <c r="F58" s="114">
        <f t="shared" si="5"/>
        <v>17.874166666666667</v>
      </c>
      <c r="G58" s="114">
        <v>24.5</v>
      </c>
      <c r="H58" s="113"/>
      <c r="I58" s="110">
        <v>8.1873199999999997</v>
      </c>
      <c r="J58" s="115" t="e">
        <v>#N/A</v>
      </c>
      <c r="K58" s="114">
        <f t="shared" si="6"/>
        <v>6.6672629999999993</v>
      </c>
      <c r="L58" s="114">
        <v>8.1873199999999997</v>
      </c>
      <c r="M58" s="113"/>
    </row>
    <row r="59" spans="2:13" x14ac:dyDescent="0.25">
      <c r="B59" s="107">
        <f t="shared" si="0"/>
        <v>2022</v>
      </c>
      <c r="C59" s="109">
        <v>44835</v>
      </c>
      <c r="D59" s="110">
        <v>18.61</v>
      </c>
      <c r="E59" s="115" t="e">
        <v>#N/A</v>
      </c>
      <c r="F59" s="114">
        <f t="shared" si="5"/>
        <v>17.874166666666667</v>
      </c>
      <c r="G59" s="114">
        <v>18.61</v>
      </c>
      <c r="H59" s="113"/>
      <c r="I59" s="110">
        <v>5.8807400000000003</v>
      </c>
      <c r="J59" s="115" t="e">
        <v>#N/A</v>
      </c>
      <c r="K59" s="114">
        <f t="shared" si="6"/>
        <v>6.6672629999999993</v>
      </c>
      <c r="L59" s="114">
        <v>5.8807400000000003</v>
      </c>
      <c r="M59" s="113"/>
    </row>
    <row r="60" spans="2:13" x14ac:dyDescent="0.25">
      <c r="B60" s="107">
        <f t="shared" si="0"/>
        <v>2022</v>
      </c>
      <c r="C60" s="109">
        <v>44866</v>
      </c>
      <c r="D60" s="110">
        <v>15.55</v>
      </c>
      <c r="E60" s="115" t="e">
        <v>#N/A</v>
      </c>
      <c r="F60" s="121">
        <f t="shared" si="5"/>
        <v>17.874166666666667</v>
      </c>
      <c r="G60" s="114">
        <v>15.55</v>
      </c>
      <c r="H60" s="113"/>
      <c r="I60" s="110">
        <v>5.6625500000000004</v>
      </c>
      <c r="J60" s="115" t="e">
        <v>#N/A</v>
      </c>
      <c r="K60" s="121">
        <f t="shared" si="6"/>
        <v>6.6672629999999993</v>
      </c>
      <c r="L60" s="114">
        <v>5.6625500000000004</v>
      </c>
      <c r="M60" s="113"/>
    </row>
    <row r="61" spans="2:13" x14ac:dyDescent="0.25">
      <c r="B61" s="107">
        <f t="shared" si="0"/>
        <v>2022</v>
      </c>
      <c r="C61" s="109">
        <v>44896</v>
      </c>
      <c r="D61" s="110">
        <v>14.68</v>
      </c>
      <c r="E61" s="115" t="e">
        <v>#N/A</v>
      </c>
      <c r="F61" s="114"/>
      <c r="G61" s="114">
        <v>14.68</v>
      </c>
      <c r="H61" s="113"/>
      <c r="I61" s="110">
        <v>5.7456699999999996</v>
      </c>
      <c r="J61" s="115" t="e">
        <v>#N/A</v>
      </c>
      <c r="K61" s="114"/>
      <c r="L61" s="114">
        <v>5.7456699999999996</v>
      </c>
      <c r="M61" s="113"/>
    </row>
    <row r="62" spans="2:13" x14ac:dyDescent="0.25">
      <c r="B62" s="107">
        <f t="shared" si="0"/>
        <v>2023</v>
      </c>
      <c r="C62" s="109">
        <v>44927</v>
      </c>
      <c r="D62" s="110">
        <v>15.25</v>
      </c>
      <c r="E62" s="115" t="e">
        <v>#N/A</v>
      </c>
      <c r="F62" s="114"/>
      <c r="G62" s="114">
        <v>15.25</v>
      </c>
      <c r="H62" s="113"/>
      <c r="I62" s="110">
        <v>3.3975300000000002</v>
      </c>
      <c r="J62" s="115" t="e">
        <v>#N/A</v>
      </c>
      <c r="K62" s="114"/>
      <c r="L62" s="114">
        <v>3.3975300000000002</v>
      </c>
      <c r="M62" s="113"/>
    </row>
    <row r="63" spans="2:13" x14ac:dyDescent="0.25">
      <c r="B63" s="107">
        <f t="shared" si="0"/>
        <v>2023</v>
      </c>
      <c r="C63" s="109">
        <v>44958</v>
      </c>
      <c r="D63" s="110">
        <v>14.98</v>
      </c>
      <c r="E63" s="115" t="e">
        <v>#N/A</v>
      </c>
      <c r="F63" s="114">
        <f t="shared" ref="F63:F72" si="7">AVERAGEIF($B$26:$B$97,B63,$G$26:$G$97)</f>
        <v>17.107499999999998</v>
      </c>
      <c r="G63" s="114">
        <v>14.98</v>
      </c>
      <c r="H63" s="113"/>
      <c r="I63" s="110">
        <v>2.47282</v>
      </c>
      <c r="J63" s="115" t="e">
        <v>#N/A</v>
      </c>
      <c r="K63" s="121">
        <f>AVERAGEIF($B$26:$B$97,B63,$L$26:$L$97)</f>
        <v>2.6347308333333332</v>
      </c>
      <c r="L63" s="114">
        <v>2.47282</v>
      </c>
      <c r="M63" s="113"/>
    </row>
    <row r="64" spans="2:13" x14ac:dyDescent="0.25">
      <c r="B64" s="107">
        <f t="shared" si="0"/>
        <v>2023</v>
      </c>
      <c r="C64" s="109">
        <v>44986</v>
      </c>
      <c r="D64" s="110">
        <v>13.76</v>
      </c>
      <c r="E64" s="115" t="e">
        <v>#N/A</v>
      </c>
      <c r="F64" s="114">
        <f t="shared" si="7"/>
        <v>17.107499999999998</v>
      </c>
      <c r="G64" s="114">
        <v>13.76</v>
      </c>
      <c r="H64" s="113"/>
      <c r="I64" s="110">
        <v>2.4000900000000001</v>
      </c>
      <c r="J64" s="115" t="e">
        <v>#N/A</v>
      </c>
      <c r="K64" s="114">
        <f t="shared" ref="K64:K72" si="8">AVERAGEIF($B$26:$B$97,B64,$L$26:$L$97)</f>
        <v>2.6347308333333332</v>
      </c>
      <c r="L64" s="114">
        <v>2.4000900000000001</v>
      </c>
      <c r="M64" s="113"/>
    </row>
    <row r="65" spans="2:13" x14ac:dyDescent="0.25">
      <c r="B65" s="107">
        <f t="shared" si="0"/>
        <v>2023</v>
      </c>
      <c r="C65" s="109">
        <v>45017</v>
      </c>
      <c r="D65" s="110">
        <v>14.4</v>
      </c>
      <c r="E65" s="115" t="e">
        <v>#N/A</v>
      </c>
      <c r="F65" s="122">
        <f t="shared" si="7"/>
        <v>17.107499999999998</v>
      </c>
      <c r="G65" s="114">
        <v>14.4</v>
      </c>
      <c r="H65" s="113"/>
      <c r="I65" s="110">
        <v>2.24424</v>
      </c>
      <c r="J65" s="115" t="e">
        <v>#N/A</v>
      </c>
      <c r="K65" s="114">
        <f t="shared" si="8"/>
        <v>2.6347308333333332</v>
      </c>
      <c r="L65" s="114">
        <v>2.24424</v>
      </c>
      <c r="M65" s="113"/>
    </row>
    <row r="66" spans="2:13" x14ac:dyDescent="0.25">
      <c r="B66" s="107">
        <f t="shared" si="0"/>
        <v>2023</v>
      </c>
      <c r="C66" s="109">
        <v>45047</v>
      </c>
      <c r="D66" s="110">
        <v>16.7</v>
      </c>
      <c r="E66" s="115" t="e">
        <v>#N/A</v>
      </c>
      <c r="F66" s="122">
        <f t="shared" si="7"/>
        <v>17.107499999999998</v>
      </c>
      <c r="G66" s="114">
        <v>16.7</v>
      </c>
      <c r="H66" s="113"/>
      <c r="I66" s="110">
        <v>2.2338499999999999</v>
      </c>
      <c r="J66" s="115" t="e">
        <v>#N/A</v>
      </c>
      <c r="K66" s="114">
        <f t="shared" si="8"/>
        <v>2.6347308333333332</v>
      </c>
      <c r="L66" s="114">
        <v>2.2338499999999999</v>
      </c>
      <c r="M66" s="113"/>
    </row>
    <row r="67" spans="2:13" x14ac:dyDescent="0.25">
      <c r="B67" s="107">
        <f t="shared" si="0"/>
        <v>2023</v>
      </c>
      <c r="C67" s="109">
        <v>45078</v>
      </c>
      <c r="D67" s="110">
        <v>20.11</v>
      </c>
      <c r="E67" s="115" t="e">
        <v>#N/A</v>
      </c>
      <c r="F67" s="122">
        <f t="shared" si="7"/>
        <v>17.107499999999998</v>
      </c>
      <c r="G67" s="114">
        <v>20.11</v>
      </c>
      <c r="H67" s="113"/>
      <c r="I67" s="110">
        <v>2.2650199999999998</v>
      </c>
      <c r="J67" s="115" t="e">
        <v>#N/A</v>
      </c>
      <c r="K67" s="114">
        <f t="shared" si="8"/>
        <v>2.6347308333333332</v>
      </c>
      <c r="L67" s="114">
        <v>2.2650199999999998</v>
      </c>
      <c r="M67" s="113"/>
    </row>
    <row r="68" spans="2:13" x14ac:dyDescent="0.25">
      <c r="B68" s="107">
        <f t="shared" si="0"/>
        <v>2023</v>
      </c>
      <c r="C68" s="109">
        <v>45108</v>
      </c>
      <c r="D68" s="110">
        <v>21.98</v>
      </c>
      <c r="E68" s="115" t="e">
        <v>#N/A</v>
      </c>
      <c r="F68" s="122">
        <f t="shared" si="7"/>
        <v>17.107499999999998</v>
      </c>
      <c r="G68" s="114">
        <v>21.98</v>
      </c>
      <c r="H68" s="113"/>
      <c r="I68" s="110">
        <v>2.6494499999999999</v>
      </c>
      <c r="J68" s="115" t="e">
        <v>#N/A</v>
      </c>
      <c r="K68" s="114">
        <f t="shared" si="8"/>
        <v>2.6347308333333332</v>
      </c>
      <c r="L68" s="114">
        <v>2.6494499999999999</v>
      </c>
      <c r="M68" s="113"/>
    </row>
    <row r="69" spans="2:13" x14ac:dyDescent="0.25">
      <c r="B69" s="107">
        <f t="shared" si="0"/>
        <v>2023</v>
      </c>
      <c r="C69" s="109">
        <v>45139</v>
      </c>
      <c r="D69" s="110">
        <v>23.23</v>
      </c>
      <c r="E69" s="115" t="e">
        <v>#N/A</v>
      </c>
      <c r="F69" s="122">
        <f t="shared" si="7"/>
        <v>17.107499999999998</v>
      </c>
      <c r="G69" s="114">
        <v>23.23</v>
      </c>
      <c r="H69" s="113"/>
      <c r="I69" s="110">
        <v>2.6806199999999998</v>
      </c>
      <c r="J69" s="115" t="e">
        <v>#N/A</v>
      </c>
      <c r="K69" s="114">
        <f t="shared" si="8"/>
        <v>2.6347308333333332</v>
      </c>
      <c r="L69" s="114">
        <v>2.6806199999999998</v>
      </c>
      <c r="M69" s="113"/>
    </row>
    <row r="70" spans="2:13" x14ac:dyDescent="0.25">
      <c r="B70" s="107">
        <f t="shared" si="0"/>
        <v>2023</v>
      </c>
      <c r="C70" s="109">
        <v>45170</v>
      </c>
      <c r="D70" s="110">
        <v>21.86</v>
      </c>
      <c r="E70" s="115" t="e">
        <v>#N/A</v>
      </c>
      <c r="F70" s="122">
        <f t="shared" si="7"/>
        <v>17.107499999999998</v>
      </c>
      <c r="G70" s="114">
        <v>21.86</v>
      </c>
      <c r="H70" s="113"/>
      <c r="I70" s="110">
        <v>2.7429600000000001</v>
      </c>
      <c r="J70" s="115" t="e">
        <v>#N/A</v>
      </c>
      <c r="K70" s="114">
        <f t="shared" si="8"/>
        <v>2.6347308333333332</v>
      </c>
      <c r="L70" s="114">
        <v>2.7429600000000001</v>
      </c>
      <c r="M70" s="113"/>
    </row>
    <row r="71" spans="2:13" x14ac:dyDescent="0.25">
      <c r="B71" s="107">
        <f t="shared" si="0"/>
        <v>2023</v>
      </c>
      <c r="C71" s="109">
        <v>45200</v>
      </c>
      <c r="D71" s="110">
        <v>16.71</v>
      </c>
      <c r="E71" s="115" t="e">
        <v>#N/A</v>
      </c>
      <c r="F71" s="122">
        <f t="shared" si="7"/>
        <v>17.107499999999998</v>
      </c>
      <c r="G71" s="114">
        <v>16.71</v>
      </c>
      <c r="H71" s="113"/>
      <c r="I71" s="110">
        <v>3.0962200000000002</v>
      </c>
      <c r="J71" s="115" t="e">
        <v>#N/A</v>
      </c>
      <c r="K71" s="114">
        <f t="shared" si="8"/>
        <v>2.6347308333333332</v>
      </c>
      <c r="L71" s="114">
        <v>3.0962200000000002</v>
      </c>
      <c r="M71" s="113"/>
    </row>
    <row r="72" spans="2:13" x14ac:dyDescent="0.25">
      <c r="B72" s="107">
        <f t="shared" si="0"/>
        <v>2023</v>
      </c>
      <c r="C72" s="109">
        <v>45231</v>
      </c>
      <c r="D72" s="110">
        <v>13.37</v>
      </c>
      <c r="E72" s="115" t="e">
        <v>#N/A</v>
      </c>
      <c r="F72" s="114">
        <f t="shared" si="7"/>
        <v>17.107499999999998</v>
      </c>
      <c r="G72" s="114">
        <v>13.37</v>
      </c>
      <c r="H72" s="113"/>
      <c r="I72" s="110">
        <v>2.81569</v>
      </c>
      <c r="J72" s="115" t="e">
        <v>#N/A</v>
      </c>
      <c r="K72" s="121">
        <f t="shared" si="8"/>
        <v>2.6347308333333332</v>
      </c>
      <c r="L72" s="114">
        <v>2.81569</v>
      </c>
      <c r="M72" s="113"/>
    </row>
    <row r="73" spans="2:13" x14ac:dyDescent="0.25">
      <c r="B73" s="107">
        <f t="shared" si="0"/>
        <v>2023</v>
      </c>
      <c r="C73" s="109">
        <v>45261</v>
      </c>
      <c r="D73" s="110">
        <v>12.94</v>
      </c>
      <c r="E73" s="115" t="e">
        <v>#N/A</v>
      </c>
      <c r="F73" s="114"/>
      <c r="G73" s="114">
        <v>12.94</v>
      </c>
      <c r="H73" s="113"/>
      <c r="I73" s="110">
        <v>2.6182799999999999</v>
      </c>
      <c r="J73" s="115" t="e">
        <v>#N/A</v>
      </c>
      <c r="K73" s="114"/>
      <c r="L73" s="114">
        <v>2.6182799999999999</v>
      </c>
      <c r="M73" s="113"/>
    </row>
    <row r="74" spans="2:13" x14ac:dyDescent="0.25">
      <c r="B74" s="107">
        <f t="shared" ref="B74:B97" si="9">YEAR(C74)</f>
        <v>2024</v>
      </c>
      <c r="C74" s="109">
        <v>45292</v>
      </c>
      <c r="D74" s="110">
        <v>11.82</v>
      </c>
      <c r="E74" s="115" t="e">
        <v>#N/A</v>
      </c>
      <c r="F74" s="114"/>
      <c r="G74" s="114">
        <v>11.82</v>
      </c>
      <c r="H74" s="113"/>
      <c r="I74" s="110">
        <v>3.30402</v>
      </c>
      <c r="J74" s="115" t="e">
        <v>#N/A</v>
      </c>
      <c r="K74" s="114"/>
      <c r="L74" s="114">
        <v>3.30402</v>
      </c>
      <c r="M74" s="113"/>
    </row>
    <row r="75" spans="2:13" x14ac:dyDescent="0.25">
      <c r="B75" s="107">
        <f t="shared" si="9"/>
        <v>2024</v>
      </c>
      <c r="C75" s="109">
        <v>45323</v>
      </c>
      <c r="D75" s="110">
        <v>13.25</v>
      </c>
      <c r="E75" s="115" t="e">
        <v>#N/A</v>
      </c>
      <c r="F75" s="114">
        <f>AVERAGEIF($B$26:$B$97,B75,$G$26:$G$97)</f>
        <v>15.11906416666667</v>
      </c>
      <c r="G75" s="114">
        <v>13.25</v>
      </c>
      <c r="H75" s="113"/>
      <c r="I75" s="110">
        <v>1.78708</v>
      </c>
      <c r="J75" s="115" t="e">
        <v>#N/A</v>
      </c>
      <c r="K75" s="121">
        <f>AVERAGEIF($B$26:$B$97,B75,$L$26:$L$97)</f>
        <v>2.2667069999999998</v>
      </c>
      <c r="L75" s="114">
        <v>1.78708</v>
      </c>
      <c r="M75" s="113"/>
    </row>
    <row r="76" spans="2:13" x14ac:dyDescent="0.25">
      <c r="B76" s="107">
        <f t="shared" si="9"/>
        <v>2024</v>
      </c>
      <c r="C76" s="109">
        <v>45352</v>
      </c>
      <c r="D76" s="110">
        <v>13.02248</v>
      </c>
      <c r="E76" s="115" t="e">
        <v>#N/A</v>
      </c>
      <c r="F76" s="114">
        <f t="shared" ref="F76:F84" si="10">AVERAGEIF($B$26:$B$97,B76,$G$26:$G$97)</f>
        <v>15.11906416666667</v>
      </c>
      <c r="G76" s="114">
        <v>13.02248</v>
      </c>
      <c r="H76" s="113"/>
      <c r="I76" s="110">
        <v>1.5481100000000001</v>
      </c>
      <c r="J76" s="115" t="e">
        <v>#N/A</v>
      </c>
      <c r="K76" s="114">
        <f t="shared" ref="K76:K84" si="11">AVERAGEIF($B$26:$B$97,B76,$L$26:$L$97)</f>
        <v>2.2667069999999998</v>
      </c>
      <c r="L76" s="114">
        <v>1.5481100000000001</v>
      </c>
      <c r="M76" s="113"/>
    </row>
    <row r="77" spans="2:13" x14ac:dyDescent="0.25">
      <c r="B77" s="107">
        <f t="shared" si="9"/>
        <v>2024</v>
      </c>
      <c r="C77" s="109">
        <v>45383</v>
      </c>
      <c r="D77" s="110">
        <v>13.2753</v>
      </c>
      <c r="E77" s="115">
        <v>13.2753</v>
      </c>
      <c r="F77" s="114">
        <f t="shared" si="10"/>
        <v>15.11906416666667</v>
      </c>
      <c r="G77" s="114">
        <v>13.2753</v>
      </c>
      <c r="H77" s="113"/>
      <c r="I77" s="110">
        <v>1.6624000000000001</v>
      </c>
      <c r="J77" s="115">
        <v>1.6624000000000001</v>
      </c>
      <c r="K77" s="114">
        <f t="shared" si="11"/>
        <v>2.2667069999999998</v>
      </c>
      <c r="L77" s="114">
        <v>1.6624000000000001</v>
      </c>
      <c r="M77" s="113"/>
    </row>
    <row r="78" spans="2:13" x14ac:dyDescent="0.25">
      <c r="B78" s="107">
        <f t="shared" si="9"/>
        <v>2024</v>
      </c>
      <c r="C78" s="109">
        <v>45413</v>
      </c>
      <c r="D78" s="110" t="e">
        <v>#N/A</v>
      </c>
      <c r="E78" s="115">
        <v>15.24822</v>
      </c>
      <c r="F78" s="114">
        <f t="shared" si="10"/>
        <v>15.11906416666667</v>
      </c>
      <c r="G78" s="114">
        <v>15.24822</v>
      </c>
      <c r="H78" s="113"/>
      <c r="I78" s="110" t="e">
        <v>#N/A</v>
      </c>
      <c r="J78" s="115">
        <v>1.7414689999999999</v>
      </c>
      <c r="K78" s="114">
        <f t="shared" si="11"/>
        <v>2.2667069999999998</v>
      </c>
      <c r="L78" s="114">
        <v>1.7414689999999999</v>
      </c>
      <c r="M78" s="113"/>
    </row>
    <row r="79" spans="2:13" x14ac:dyDescent="0.25">
      <c r="B79" s="107">
        <f t="shared" si="9"/>
        <v>2024</v>
      </c>
      <c r="C79" s="109">
        <v>45444</v>
      </c>
      <c r="D79" s="110" t="e">
        <v>#N/A</v>
      </c>
      <c r="E79" s="115">
        <v>18.340959999999999</v>
      </c>
      <c r="F79" s="114">
        <f t="shared" si="10"/>
        <v>15.11906416666667</v>
      </c>
      <c r="G79" s="114">
        <v>18.340959999999999</v>
      </c>
      <c r="H79" s="113"/>
      <c r="I79" s="110" t="e">
        <v>#N/A</v>
      </c>
      <c r="J79" s="115">
        <v>1.9132990000000001</v>
      </c>
      <c r="K79" s="114">
        <f t="shared" si="11"/>
        <v>2.2667069999999998</v>
      </c>
      <c r="L79" s="114">
        <v>1.9132990000000001</v>
      </c>
      <c r="M79" s="113"/>
    </row>
    <row r="80" spans="2:13" x14ac:dyDescent="0.25">
      <c r="B80" s="107">
        <f t="shared" si="9"/>
        <v>2024</v>
      </c>
      <c r="C80" s="109">
        <v>45474</v>
      </c>
      <c r="D80" s="110" t="e">
        <v>#N/A</v>
      </c>
      <c r="E80" s="115">
        <v>19.6859</v>
      </c>
      <c r="F80" s="114">
        <f t="shared" si="10"/>
        <v>15.11906416666667</v>
      </c>
      <c r="G80" s="114">
        <v>19.6859</v>
      </c>
      <c r="H80" s="113"/>
      <c r="I80" s="110" t="e">
        <v>#N/A</v>
      </c>
      <c r="J80" s="115">
        <v>2.0531130000000002</v>
      </c>
      <c r="K80" s="114">
        <f t="shared" si="11"/>
        <v>2.2667069999999998</v>
      </c>
      <c r="L80" s="114">
        <v>2.0531130000000002</v>
      </c>
      <c r="M80" s="113"/>
    </row>
    <row r="81" spans="2:13" x14ac:dyDescent="0.25">
      <c r="B81" s="107">
        <f t="shared" si="9"/>
        <v>2024</v>
      </c>
      <c r="C81" s="109">
        <v>45505</v>
      </c>
      <c r="D81" s="110" t="e">
        <v>#N/A</v>
      </c>
      <c r="E81" s="115">
        <v>20.156500000000001</v>
      </c>
      <c r="F81" s="114">
        <f t="shared" si="10"/>
        <v>15.11906416666667</v>
      </c>
      <c r="G81" s="114">
        <v>20.156500000000001</v>
      </c>
      <c r="H81" s="113"/>
      <c r="I81" s="110" t="e">
        <v>#N/A</v>
      </c>
      <c r="J81" s="115">
        <v>2.2566220000000001</v>
      </c>
      <c r="K81" s="114">
        <f t="shared" si="11"/>
        <v>2.2667069999999998</v>
      </c>
      <c r="L81" s="114">
        <v>2.2566220000000001</v>
      </c>
      <c r="M81" s="113"/>
    </row>
    <row r="82" spans="2:13" x14ac:dyDescent="0.25">
      <c r="B82" s="107">
        <f t="shared" si="9"/>
        <v>2024</v>
      </c>
      <c r="C82" s="109">
        <v>45536</v>
      </c>
      <c r="D82" s="110" t="e">
        <v>#N/A</v>
      </c>
      <c r="E82" s="115">
        <v>18.880050000000001</v>
      </c>
      <c r="F82" s="114">
        <f t="shared" si="10"/>
        <v>15.11906416666667</v>
      </c>
      <c r="G82" s="114">
        <v>18.880050000000001</v>
      </c>
      <c r="H82" s="113"/>
      <c r="I82" s="110" t="e">
        <v>#N/A</v>
      </c>
      <c r="J82" s="115">
        <v>2.4351219999999998</v>
      </c>
      <c r="K82" s="114">
        <f t="shared" si="11"/>
        <v>2.2667069999999998</v>
      </c>
      <c r="L82" s="114">
        <v>2.4351219999999998</v>
      </c>
      <c r="M82" s="113"/>
    </row>
    <row r="83" spans="2:13" x14ac:dyDescent="0.25">
      <c r="B83" s="107">
        <f t="shared" si="9"/>
        <v>2024</v>
      </c>
      <c r="C83" s="109">
        <v>45566</v>
      </c>
      <c r="D83" s="110" t="e">
        <v>#N/A</v>
      </c>
      <c r="E83" s="115">
        <v>14.455360000000001</v>
      </c>
      <c r="F83" s="114">
        <f t="shared" si="10"/>
        <v>15.11906416666667</v>
      </c>
      <c r="G83" s="114">
        <v>14.455360000000001</v>
      </c>
      <c r="H83" s="113"/>
      <c r="I83" s="110" t="e">
        <v>#N/A</v>
      </c>
      <c r="J83" s="115">
        <v>2.5538699999999999</v>
      </c>
      <c r="K83" s="114">
        <f t="shared" si="11"/>
        <v>2.2667069999999998</v>
      </c>
      <c r="L83" s="114">
        <v>2.5538699999999999</v>
      </c>
      <c r="M83" s="113"/>
    </row>
    <row r="84" spans="2:13" x14ac:dyDescent="0.25">
      <c r="B84" s="107">
        <f t="shared" si="9"/>
        <v>2024</v>
      </c>
      <c r="C84" s="109">
        <v>45597</v>
      </c>
      <c r="D84" s="110" t="e">
        <v>#N/A</v>
      </c>
      <c r="E84" s="115">
        <v>11.876340000000001</v>
      </c>
      <c r="F84" s="114">
        <f t="shared" si="10"/>
        <v>15.11906416666667</v>
      </c>
      <c r="G84" s="114">
        <v>11.876340000000001</v>
      </c>
      <c r="H84" s="113"/>
      <c r="I84" s="110" t="e">
        <v>#N/A</v>
      </c>
      <c r="J84" s="115">
        <v>2.8293689999999998</v>
      </c>
      <c r="K84" s="121">
        <f t="shared" si="11"/>
        <v>2.2667069999999998</v>
      </c>
      <c r="L84" s="114">
        <v>2.8293689999999998</v>
      </c>
      <c r="M84" s="113"/>
    </row>
    <row r="85" spans="2:13" x14ac:dyDescent="0.25">
      <c r="B85" s="107">
        <f t="shared" si="9"/>
        <v>2024</v>
      </c>
      <c r="C85" s="109">
        <v>45627</v>
      </c>
      <c r="D85" s="110" t="e">
        <v>#N/A</v>
      </c>
      <c r="E85" s="115">
        <v>11.41766</v>
      </c>
      <c r="F85" s="114"/>
      <c r="G85" s="114">
        <v>11.41766</v>
      </c>
      <c r="H85" s="113"/>
      <c r="I85" s="110" t="e">
        <v>#N/A</v>
      </c>
      <c r="J85" s="115">
        <v>3.1160100000000002</v>
      </c>
      <c r="K85" s="114"/>
      <c r="L85" s="114">
        <v>3.1160100000000002</v>
      </c>
      <c r="M85" s="113"/>
    </row>
    <row r="86" spans="2:13" x14ac:dyDescent="0.25">
      <c r="B86" s="107">
        <f t="shared" si="9"/>
        <v>2025</v>
      </c>
      <c r="C86" s="109">
        <v>45658</v>
      </c>
      <c r="D86" s="110" t="e">
        <v>#N/A</v>
      </c>
      <c r="E86" s="115">
        <v>10.97946</v>
      </c>
      <c r="F86" s="114"/>
      <c r="G86" s="114">
        <v>10.97946</v>
      </c>
      <c r="H86" s="113"/>
      <c r="I86" s="110" t="e">
        <v>#N/A</v>
      </c>
      <c r="J86" s="115">
        <v>3.237371</v>
      </c>
      <c r="K86" s="114"/>
      <c r="L86" s="114">
        <v>3.237371</v>
      </c>
      <c r="M86" s="113"/>
    </row>
    <row r="87" spans="2:13" x14ac:dyDescent="0.25">
      <c r="B87" s="107">
        <f t="shared" si="9"/>
        <v>2025</v>
      </c>
      <c r="C87" s="109">
        <v>45689</v>
      </c>
      <c r="D87" s="110" t="e">
        <v>#N/A</v>
      </c>
      <c r="E87" s="115">
        <v>11.140639999999999</v>
      </c>
      <c r="F87" s="121">
        <f>AVERAGEIF($B$26:$B$97,B87,$G$26:$G$97)</f>
        <v>14.485690000000004</v>
      </c>
      <c r="G87" s="114">
        <v>11.140639999999999</v>
      </c>
      <c r="H87" s="113"/>
      <c r="I87" s="110" t="e">
        <v>#N/A</v>
      </c>
      <c r="J87" s="115">
        <v>2.9656250000000002</v>
      </c>
      <c r="K87" s="121">
        <f>AVERAGEIF($B$26:$B$97,B87,$L$26:$L$97)</f>
        <v>3.2085145833333333</v>
      </c>
      <c r="L87" s="114">
        <v>2.9656250000000002</v>
      </c>
      <c r="M87" s="113"/>
    </row>
    <row r="88" spans="2:13" x14ac:dyDescent="0.25">
      <c r="B88" s="107">
        <f t="shared" si="9"/>
        <v>2025</v>
      </c>
      <c r="C88" s="109">
        <v>45717</v>
      </c>
      <c r="D88" s="110" t="e">
        <v>#N/A</v>
      </c>
      <c r="E88" s="115">
        <v>11.36077</v>
      </c>
      <c r="F88" s="114">
        <f t="shared" ref="F88:F96" si="12">AVERAGEIF($B$26:$B$97,B88,$G$26:$G$97)</f>
        <v>14.485690000000004</v>
      </c>
      <c r="G88" s="114">
        <v>11.36077</v>
      </c>
      <c r="H88" s="113"/>
      <c r="I88" s="110" t="e">
        <v>#N/A</v>
      </c>
      <c r="J88" s="115">
        <v>2.9333369999999999</v>
      </c>
      <c r="K88" s="114">
        <f t="shared" ref="K88:K96" si="13">AVERAGEIF($B$26:$B$97,B88,$L$26:$L$97)</f>
        <v>3.2085145833333333</v>
      </c>
      <c r="L88" s="114">
        <v>2.9333369999999999</v>
      </c>
      <c r="M88" s="113"/>
    </row>
    <row r="89" spans="2:13" x14ac:dyDescent="0.25">
      <c r="B89" s="107">
        <f t="shared" si="9"/>
        <v>2025</v>
      </c>
      <c r="C89" s="109">
        <v>45748</v>
      </c>
      <c r="D89" s="110" t="e">
        <v>#N/A</v>
      </c>
      <c r="E89" s="115">
        <v>11.92806</v>
      </c>
      <c r="F89" s="114">
        <f t="shared" si="12"/>
        <v>14.485690000000004</v>
      </c>
      <c r="G89" s="114">
        <v>11.92806</v>
      </c>
      <c r="H89" s="113"/>
      <c r="I89" s="110" t="e">
        <v>#N/A</v>
      </c>
      <c r="J89" s="115">
        <v>2.7759079999999998</v>
      </c>
      <c r="K89" s="114">
        <f t="shared" si="13"/>
        <v>3.2085145833333333</v>
      </c>
      <c r="L89" s="114">
        <v>2.7759079999999998</v>
      </c>
      <c r="M89" s="113"/>
    </row>
    <row r="90" spans="2:13" x14ac:dyDescent="0.25">
      <c r="B90" s="107">
        <f t="shared" si="9"/>
        <v>2025</v>
      </c>
      <c r="C90" s="109">
        <v>45778</v>
      </c>
      <c r="D90" s="110" t="e">
        <v>#N/A</v>
      </c>
      <c r="E90" s="115">
        <v>14.14621</v>
      </c>
      <c r="F90" s="114">
        <f t="shared" si="12"/>
        <v>14.485690000000004</v>
      </c>
      <c r="G90" s="114">
        <v>14.14621</v>
      </c>
      <c r="H90" s="113"/>
      <c r="I90" s="110" t="e">
        <v>#N/A</v>
      </c>
      <c r="J90" s="115">
        <v>2.898126</v>
      </c>
      <c r="K90" s="114">
        <f t="shared" si="13"/>
        <v>3.2085145833333333</v>
      </c>
      <c r="L90" s="114">
        <v>2.898126</v>
      </c>
      <c r="M90" s="113"/>
    </row>
    <row r="91" spans="2:13" x14ac:dyDescent="0.25">
      <c r="B91" s="107">
        <f t="shared" si="9"/>
        <v>2025</v>
      </c>
      <c r="C91" s="109">
        <v>45809</v>
      </c>
      <c r="D91" s="110" t="e">
        <v>#N/A</v>
      </c>
      <c r="E91" s="115">
        <v>17.529859999999999</v>
      </c>
      <c r="F91" s="114">
        <f t="shared" si="12"/>
        <v>14.485690000000004</v>
      </c>
      <c r="G91" s="114">
        <v>17.529859999999999</v>
      </c>
      <c r="H91" s="113"/>
      <c r="I91" s="110" t="e">
        <v>#N/A</v>
      </c>
      <c r="J91" s="115">
        <v>3.166223</v>
      </c>
      <c r="K91" s="114">
        <f t="shared" si="13"/>
        <v>3.2085145833333333</v>
      </c>
      <c r="L91" s="114">
        <v>3.166223</v>
      </c>
      <c r="M91" s="113"/>
    </row>
    <row r="92" spans="2:13" x14ac:dyDescent="0.25">
      <c r="B92" s="107">
        <f t="shared" si="9"/>
        <v>2025</v>
      </c>
      <c r="C92" s="109">
        <v>45839</v>
      </c>
      <c r="D92" s="110" t="e">
        <v>#N/A</v>
      </c>
      <c r="E92" s="115">
        <v>19.265920000000001</v>
      </c>
      <c r="F92" s="114">
        <f t="shared" si="12"/>
        <v>14.485690000000004</v>
      </c>
      <c r="G92" s="114">
        <v>19.265920000000001</v>
      </c>
      <c r="H92" s="113"/>
      <c r="I92" s="110" t="e">
        <v>#N/A</v>
      </c>
      <c r="J92" s="115">
        <v>3.2936329999999998</v>
      </c>
      <c r="K92" s="114">
        <f t="shared" si="13"/>
        <v>3.2085145833333333</v>
      </c>
      <c r="L92" s="114">
        <v>3.2936329999999998</v>
      </c>
      <c r="M92" s="113"/>
    </row>
    <row r="93" spans="2:13" x14ac:dyDescent="0.25">
      <c r="B93" s="107">
        <f t="shared" si="9"/>
        <v>2025</v>
      </c>
      <c r="C93" s="109">
        <v>45870</v>
      </c>
      <c r="D93" s="110" t="e">
        <v>#N/A</v>
      </c>
      <c r="E93" s="115">
        <v>20.038720000000001</v>
      </c>
      <c r="F93" s="114">
        <f t="shared" si="12"/>
        <v>14.485690000000004</v>
      </c>
      <c r="G93" s="114">
        <v>20.038720000000001</v>
      </c>
      <c r="H93" s="113"/>
      <c r="I93" s="110" t="e">
        <v>#N/A</v>
      </c>
      <c r="J93" s="115">
        <v>3.2855669999999999</v>
      </c>
      <c r="K93" s="114">
        <f t="shared" si="13"/>
        <v>3.2085145833333333</v>
      </c>
      <c r="L93" s="114">
        <v>3.2855669999999999</v>
      </c>
      <c r="M93" s="113"/>
    </row>
    <row r="94" spans="2:13" x14ac:dyDescent="0.25">
      <c r="B94" s="107">
        <f t="shared" si="9"/>
        <v>2025</v>
      </c>
      <c r="C94" s="109">
        <v>45901</v>
      </c>
      <c r="D94" s="110" t="e">
        <v>#N/A</v>
      </c>
      <c r="E94" s="115">
        <v>19.00159</v>
      </c>
      <c r="F94" s="114">
        <f t="shared" si="12"/>
        <v>14.485690000000004</v>
      </c>
      <c r="G94" s="114">
        <v>19.00159</v>
      </c>
      <c r="H94" s="113"/>
      <c r="I94" s="110" t="e">
        <v>#N/A</v>
      </c>
      <c r="J94" s="115">
        <v>3.379054</v>
      </c>
      <c r="K94" s="114">
        <f t="shared" si="13"/>
        <v>3.2085145833333333</v>
      </c>
      <c r="L94" s="114">
        <v>3.379054</v>
      </c>
      <c r="M94" s="113"/>
    </row>
    <row r="95" spans="2:13" x14ac:dyDescent="0.25">
      <c r="B95" s="107">
        <f t="shared" si="9"/>
        <v>2025</v>
      </c>
      <c r="C95" s="109">
        <v>45931</v>
      </c>
      <c r="D95" s="110" t="e">
        <v>#N/A</v>
      </c>
      <c r="E95" s="115">
        <v>14.649459999999999</v>
      </c>
      <c r="F95" s="114">
        <f t="shared" si="12"/>
        <v>14.485690000000004</v>
      </c>
      <c r="G95" s="114">
        <v>14.649459999999999</v>
      </c>
      <c r="H95" s="113"/>
      <c r="I95" s="110" t="e">
        <v>#N/A</v>
      </c>
      <c r="J95" s="115">
        <v>3.3682810000000001</v>
      </c>
      <c r="K95" s="114">
        <f t="shared" si="13"/>
        <v>3.2085145833333333</v>
      </c>
      <c r="L95" s="114">
        <v>3.3682810000000001</v>
      </c>
      <c r="M95" s="113"/>
    </row>
    <row r="96" spans="2:13" x14ac:dyDescent="0.25">
      <c r="B96" s="107">
        <f t="shared" si="9"/>
        <v>2025</v>
      </c>
      <c r="C96" s="109">
        <v>45962</v>
      </c>
      <c r="D96" s="110" t="e">
        <v>#N/A</v>
      </c>
      <c r="E96" s="115">
        <v>12.103999999999999</v>
      </c>
      <c r="F96" s="121">
        <f t="shared" si="12"/>
        <v>14.485690000000004</v>
      </c>
      <c r="G96" s="114">
        <v>12.103999999999999</v>
      </c>
      <c r="H96" s="113"/>
      <c r="I96" s="110" t="e">
        <v>#N/A</v>
      </c>
      <c r="J96" s="115">
        <v>3.4742130000000002</v>
      </c>
      <c r="K96" s="121">
        <f t="shared" si="13"/>
        <v>3.2085145833333333</v>
      </c>
      <c r="L96" s="114">
        <v>3.4742130000000002</v>
      </c>
      <c r="M96" s="113"/>
    </row>
    <row r="97" spans="2:13" x14ac:dyDescent="0.25">
      <c r="B97" s="107">
        <f t="shared" si="9"/>
        <v>2025</v>
      </c>
      <c r="C97" s="109">
        <v>45992</v>
      </c>
      <c r="D97" s="110" t="e">
        <v>#N/A</v>
      </c>
      <c r="E97" s="115">
        <v>11.683590000000001</v>
      </c>
      <c r="F97" s="114"/>
      <c r="G97" s="114">
        <v>11.683590000000001</v>
      </c>
      <c r="H97" s="113"/>
      <c r="I97" s="110" t="e">
        <v>#N/A</v>
      </c>
      <c r="J97" s="115">
        <v>3.724837</v>
      </c>
      <c r="K97" s="114"/>
      <c r="L97" s="114">
        <v>3.724837</v>
      </c>
      <c r="M97" s="113"/>
    </row>
    <row r="98" spans="2:13" x14ac:dyDescent="0.25">
      <c r="G98" s="114"/>
    </row>
    <row r="109" spans="2:13" x14ac:dyDescent="0.25">
      <c r="G109" s="114"/>
    </row>
    <row r="110" spans="2:13" x14ac:dyDescent="0.25">
      <c r="G110" s="114"/>
    </row>
    <row r="111" spans="2:13" x14ac:dyDescent="0.25">
      <c r="B111" s="23"/>
      <c r="G111" s="114"/>
    </row>
    <row r="112" spans="2:13" x14ac:dyDescent="0.25">
      <c r="B112" s="23" t="s">
        <v>679</v>
      </c>
      <c r="G112" s="114"/>
    </row>
    <row r="113" spans="7:7" x14ac:dyDescent="0.25">
      <c r="G113" s="114"/>
    </row>
    <row r="114" spans="7:7" x14ac:dyDescent="0.25">
      <c r="G114" s="114"/>
    </row>
    <row r="115" spans="7:7" x14ac:dyDescent="0.25">
      <c r="G115" s="114"/>
    </row>
    <row r="116" spans="7:7" x14ac:dyDescent="0.25">
      <c r="G116" s="114"/>
    </row>
    <row r="117" spans="7:7" x14ac:dyDescent="0.25">
      <c r="G117" s="114"/>
    </row>
    <row r="118" spans="7:7" x14ac:dyDescent="0.25">
      <c r="G118" s="114"/>
    </row>
    <row r="119" spans="7:7" x14ac:dyDescent="0.25">
      <c r="G119" s="114"/>
    </row>
    <row r="120" spans="7:7" x14ac:dyDescent="0.25">
      <c r="G120" s="114"/>
    </row>
    <row r="121" spans="7:7" x14ac:dyDescent="0.25">
      <c r="G121" s="114"/>
    </row>
    <row r="122" spans="7:7" x14ac:dyDescent="0.25">
      <c r="G122" s="114"/>
    </row>
    <row r="123" spans="7:7" x14ac:dyDescent="0.25">
      <c r="G123" s="114"/>
    </row>
    <row r="124" spans="7:7" x14ac:dyDescent="0.25">
      <c r="G124" s="114"/>
    </row>
    <row r="125" spans="7:7" x14ac:dyDescent="0.25">
      <c r="G125" s="114"/>
    </row>
    <row r="126" spans="7:7" x14ac:dyDescent="0.25">
      <c r="G126" s="114"/>
    </row>
    <row r="127" spans="7:7" x14ac:dyDescent="0.25">
      <c r="G127" s="114"/>
    </row>
    <row r="128" spans="7:7" x14ac:dyDescent="0.25">
      <c r="G128" s="114"/>
    </row>
    <row r="129" spans="7:7" x14ac:dyDescent="0.25">
      <c r="G129" s="114"/>
    </row>
    <row r="130" spans="7:7" x14ac:dyDescent="0.25">
      <c r="G130" s="114"/>
    </row>
    <row r="131" spans="7:7" x14ac:dyDescent="0.25">
      <c r="G131" s="114"/>
    </row>
  </sheetData>
  <mergeCells count="2">
    <mergeCell ref="D24:H24"/>
    <mergeCell ref="J24:M24"/>
  </mergeCells>
  <conditionalFormatting sqref="D26:E97">
    <cfRule type="expression" dxfId="8" priority="7" stopIfTrue="1">
      <formula>ISNA(D26)</formula>
    </cfRule>
  </conditionalFormatting>
  <conditionalFormatting sqref="I26:J97">
    <cfRule type="expression" dxfId="7" priority="1" stopIfTrue="1">
      <formula>ISNA(I26)</formula>
    </cfRule>
  </conditionalFormatting>
  <hyperlinks>
    <hyperlink ref="A3" location="Contents!A1" display="Return to Contents" xr:uid="{00000000-0004-0000-1800-000000000000}"/>
  </hyperlinks>
  <pageMargins left="0.7" right="0.7" top="0.75" bottom="0.75" header="0.3" footer="0.3"/>
  <pageSetup orientation="portrait" verticalDpi="599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9">
    <pageSetUpPr fitToPage="1"/>
  </sheetPr>
  <dimension ref="A1:AE64"/>
  <sheetViews>
    <sheetView workbookViewId="0"/>
  </sheetViews>
  <sheetFormatPr defaultColWidth="9.42578125" defaultRowHeight="12.75" x14ac:dyDescent="0.2"/>
  <cols>
    <col min="1" max="10" width="9.42578125" style="76"/>
    <col min="11" max="11" width="10.42578125" style="76" customWidth="1"/>
    <col min="12" max="16" width="9.42578125" style="76"/>
    <col min="17" max="17" width="27.5703125" style="76" customWidth="1"/>
    <col min="18" max="18" width="14.5703125" style="76" customWidth="1"/>
    <col min="19" max="16384" width="9.42578125" style="76"/>
  </cols>
  <sheetData>
    <row r="1" spans="1:31" x14ac:dyDescent="0.2">
      <c r="A1" s="76" t="s">
        <v>90</v>
      </c>
    </row>
    <row r="2" spans="1:31" ht="15.75" x14ac:dyDescent="0.25">
      <c r="A2" s="31" t="s">
        <v>644</v>
      </c>
      <c r="F2" s="99"/>
    </row>
    <row r="3" spans="1:31" x14ac:dyDescent="0.2">
      <c r="A3" s="16" t="s">
        <v>16</v>
      </c>
      <c r="F3" s="99"/>
    </row>
    <row r="4" spans="1:31" x14ac:dyDescent="0.2">
      <c r="A4" s="146"/>
      <c r="B4" s="146"/>
      <c r="C4" s="146"/>
      <c r="D4" s="146"/>
      <c r="E4" s="146"/>
      <c r="F4" s="146"/>
      <c r="G4" s="146"/>
      <c r="H4" s="146"/>
      <c r="I4" s="146"/>
      <c r="J4" s="146"/>
      <c r="K4" s="146"/>
      <c r="M4" s="77"/>
    </row>
    <row r="5" spans="1:31" x14ac:dyDescent="0.2">
      <c r="A5" s="146"/>
      <c r="B5" s="146"/>
      <c r="C5" s="146"/>
      <c r="D5" s="146"/>
      <c r="E5" s="146"/>
      <c r="F5" s="146"/>
      <c r="G5" s="146"/>
      <c r="H5" s="146"/>
      <c r="I5" s="146"/>
      <c r="J5" s="146"/>
      <c r="K5" s="146"/>
      <c r="Q5" s="142" t="s">
        <v>343</v>
      </c>
      <c r="R5" s="143"/>
    </row>
    <row r="6" spans="1:31" x14ac:dyDescent="0.2">
      <c r="A6" s="146"/>
      <c r="B6" s="146"/>
      <c r="C6" s="146"/>
      <c r="D6" s="146"/>
      <c r="E6" s="146"/>
      <c r="F6" s="146"/>
      <c r="G6" s="146"/>
      <c r="H6" s="146"/>
      <c r="I6" s="146"/>
      <c r="J6" s="146"/>
      <c r="K6" s="146"/>
      <c r="M6" s="77"/>
      <c r="Q6" s="271" t="s">
        <v>425</v>
      </c>
      <c r="R6" s="272" t="s">
        <v>331</v>
      </c>
      <c r="AE6"/>
    </row>
    <row r="7" spans="1:31" x14ac:dyDescent="0.2">
      <c r="A7" s="146"/>
      <c r="B7" s="146"/>
      <c r="C7" s="146"/>
      <c r="D7" s="146"/>
      <c r="E7" s="146"/>
      <c r="F7" s="146"/>
      <c r="G7" s="146"/>
      <c r="H7" s="146"/>
      <c r="I7" s="146"/>
      <c r="J7" s="146"/>
      <c r="K7" s="146"/>
      <c r="Q7" s="161" t="s">
        <v>428</v>
      </c>
      <c r="R7" s="273" t="s">
        <v>340</v>
      </c>
      <c r="U7"/>
    </row>
    <row r="8" spans="1:31" x14ac:dyDescent="0.2">
      <c r="A8" s="146"/>
      <c r="B8" s="146"/>
      <c r="C8" s="146"/>
      <c r="D8" s="146"/>
      <c r="E8" s="146"/>
      <c r="F8" s="146"/>
      <c r="G8" s="146"/>
      <c r="H8" s="146"/>
      <c r="I8" s="146"/>
      <c r="J8" s="146"/>
      <c r="K8" s="146"/>
      <c r="Q8" s="161" t="s">
        <v>430</v>
      </c>
      <c r="R8" s="273" t="s">
        <v>333</v>
      </c>
    </row>
    <row r="9" spans="1:31" x14ac:dyDescent="0.2">
      <c r="A9" s="146"/>
      <c r="B9" s="146"/>
      <c r="C9" s="146"/>
      <c r="D9" s="146"/>
      <c r="E9" s="146"/>
      <c r="F9" s="146"/>
      <c r="G9" s="146"/>
      <c r="H9" s="146"/>
      <c r="I9" s="146"/>
      <c r="J9" s="146"/>
      <c r="K9" s="146"/>
      <c r="Q9" s="161" t="s">
        <v>426</v>
      </c>
      <c r="R9" s="273" t="s">
        <v>256</v>
      </c>
    </row>
    <row r="10" spans="1:31" x14ac:dyDescent="0.2">
      <c r="A10" s="146"/>
      <c r="B10" s="146"/>
      <c r="C10" s="146"/>
      <c r="D10" s="146"/>
      <c r="E10" s="146"/>
      <c r="F10" s="146"/>
      <c r="G10" s="146"/>
      <c r="H10" s="146"/>
      <c r="I10" s="146"/>
      <c r="J10" s="146"/>
      <c r="K10" s="146"/>
      <c r="Q10" s="161" t="s">
        <v>427</v>
      </c>
      <c r="R10" s="273" t="s">
        <v>341</v>
      </c>
    </row>
    <row r="11" spans="1:31" x14ac:dyDescent="0.2">
      <c r="A11" s="146"/>
      <c r="B11" s="146"/>
      <c r="C11" s="146"/>
      <c r="D11" s="146"/>
      <c r="E11" s="146"/>
      <c r="F11" s="146"/>
      <c r="G11" s="146"/>
      <c r="H11" s="146"/>
      <c r="I11" s="146"/>
      <c r="J11" s="146"/>
      <c r="K11" s="146"/>
      <c r="Q11" s="194" t="s">
        <v>429</v>
      </c>
      <c r="R11" s="274" t="s">
        <v>332</v>
      </c>
    </row>
    <row r="12" spans="1:31" x14ac:dyDescent="0.2">
      <c r="A12" s="146"/>
      <c r="B12" s="146"/>
      <c r="C12" s="146"/>
      <c r="D12" s="146"/>
      <c r="E12" s="146"/>
      <c r="F12" s="146"/>
      <c r="G12" s="146"/>
      <c r="H12" s="146"/>
      <c r="I12" s="146"/>
      <c r="J12" s="146"/>
      <c r="K12" s="146"/>
    </row>
    <row r="13" spans="1:31" x14ac:dyDescent="0.2">
      <c r="A13" s="146"/>
      <c r="B13" s="146"/>
      <c r="C13" s="146"/>
      <c r="D13" s="146"/>
      <c r="E13" s="146"/>
      <c r="F13" s="146"/>
      <c r="G13" s="146"/>
      <c r="H13" s="146"/>
      <c r="I13" s="146"/>
      <c r="J13" s="146"/>
      <c r="K13" s="146"/>
    </row>
    <row r="14" spans="1:31" x14ac:dyDescent="0.2">
      <c r="A14" s="146"/>
      <c r="B14" s="146"/>
      <c r="C14" s="146"/>
      <c r="D14" s="146"/>
      <c r="E14" s="146"/>
      <c r="F14" s="146"/>
      <c r="G14" s="146"/>
      <c r="H14" s="146"/>
      <c r="I14" s="146"/>
      <c r="J14" s="146"/>
      <c r="K14" s="146"/>
    </row>
    <row r="15" spans="1:31" x14ac:dyDescent="0.2">
      <c r="A15" s="146"/>
      <c r="B15" s="146"/>
      <c r="C15" s="146"/>
      <c r="D15" s="146"/>
      <c r="E15" s="146"/>
      <c r="F15" s="146"/>
      <c r="G15" s="146"/>
      <c r="H15" s="146"/>
      <c r="I15" s="146"/>
      <c r="J15" s="146"/>
      <c r="K15" s="146"/>
    </row>
    <row r="16" spans="1:31" x14ac:dyDescent="0.2">
      <c r="A16" s="146"/>
      <c r="B16" s="146"/>
      <c r="C16" s="146"/>
      <c r="D16" s="146"/>
      <c r="E16" s="146"/>
      <c r="F16" s="146"/>
      <c r="G16" s="146"/>
      <c r="H16" s="146"/>
      <c r="I16" s="146"/>
      <c r="J16" s="146"/>
      <c r="K16" s="146"/>
    </row>
    <row r="17" spans="1:14" x14ac:dyDescent="0.2">
      <c r="A17" s="146"/>
      <c r="B17" s="146"/>
      <c r="C17" s="146"/>
      <c r="D17" s="146"/>
      <c r="E17" s="146"/>
      <c r="F17" s="146"/>
      <c r="G17" s="146"/>
      <c r="H17" s="146"/>
      <c r="I17" s="146"/>
      <c r="J17" s="146"/>
      <c r="K17" s="146"/>
    </row>
    <row r="18" spans="1:14" x14ac:dyDescent="0.2">
      <c r="A18" s="146"/>
      <c r="B18" s="146"/>
      <c r="C18" s="146"/>
      <c r="D18" s="146"/>
      <c r="E18" s="146"/>
      <c r="F18" s="146"/>
      <c r="G18" s="146"/>
      <c r="H18" s="146"/>
      <c r="I18" s="146"/>
      <c r="J18" s="146"/>
      <c r="K18" s="146"/>
    </row>
    <row r="19" spans="1:14" x14ac:dyDescent="0.2">
      <c r="A19" s="146"/>
      <c r="B19" s="146"/>
      <c r="C19" s="146"/>
      <c r="D19" s="146"/>
      <c r="E19" s="146"/>
      <c r="F19" s="146"/>
      <c r="G19" s="146"/>
      <c r="H19" s="146"/>
      <c r="I19" s="146"/>
      <c r="J19" s="146"/>
      <c r="K19" s="146"/>
    </row>
    <row r="20" spans="1:14" x14ac:dyDescent="0.2">
      <c r="A20" s="146"/>
      <c r="B20" s="146"/>
      <c r="C20" s="146"/>
      <c r="D20" s="146"/>
      <c r="E20" s="146"/>
      <c r="F20" s="146"/>
      <c r="G20" s="146"/>
      <c r="H20" s="146"/>
      <c r="I20" s="146"/>
      <c r="J20" s="146"/>
      <c r="K20" s="146"/>
    </row>
    <row r="21" spans="1:14" x14ac:dyDescent="0.2">
      <c r="A21" s="146"/>
      <c r="B21" s="146"/>
      <c r="C21" s="146"/>
      <c r="D21" s="146"/>
      <c r="E21" s="146"/>
      <c r="F21" s="146"/>
      <c r="G21" s="146"/>
      <c r="H21" s="146"/>
      <c r="I21" s="146"/>
      <c r="J21" s="146"/>
      <c r="K21" s="146"/>
    </row>
    <row r="22" spans="1:14" x14ac:dyDescent="0.2">
      <c r="A22" s="146"/>
      <c r="B22" s="146"/>
      <c r="C22" s="146"/>
      <c r="D22" s="146"/>
      <c r="E22" s="146"/>
      <c r="F22" s="146"/>
      <c r="G22" s="146"/>
      <c r="H22" s="146"/>
      <c r="I22" s="146"/>
      <c r="J22" s="146"/>
      <c r="K22" s="146"/>
    </row>
    <row r="23" spans="1:14" x14ac:dyDescent="0.2">
      <c r="A23" s="146"/>
      <c r="B23" s="146"/>
      <c r="C23" s="146"/>
      <c r="D23" s="146"/>
      <c r="E23" s="146"/>
      <c r="F23" s="146"/>
      <c r="G23" s="146"/>
      <c r="H23" s="146"/>
      <c r="I23" s="146"/>
      <c r="J23" s="146"/>
      <c r="K23" s="146"/>
    </row>
    <row r="24" spans="1:14" x14ac:dyDescent="0.2">
      <c r="A24" s="146"/>
      <c r="B24" s="146"/>
      <c r="C24" s="146"/>
      <c r="D24" s="146"/>
      <c r="E24" s="146"/>
      <c r="F24" s="146"/>
      <c r="G24" s="146"/>
      <c r="H24" s="146"/>
      <c r="I24" s="146"/>
      <c r="J24" s="146"/>
      <c r="K24" s="146"/>
    </row>
    <row r="25" spans="1:14" x14ac:dyDescent="0.2">
      <c r="A25" s="146"/>
      <c r="B25" s="146"/>
      <c r="C25" s="146"/>
      <c r="D25" s="146"/>
      <c r="E25" s="146"/>
      <c r="F25" s="146"/>
      <c r="G25" s="146"/>
      <c r="H25" s="146"/>
      <c r="I25" s="146"/>
      <c r="J25" s="146"/>
      <c r="K25" s="146"/>
    </row>
    <row r="26" spans="1:14" x14ac:dyDescent="0.2">
      <c r="B26" s="77"/>
      <c r="D26" s="77"/>
      <c r="E26" s="77"/>
      <c r="F26" s="159"/>
      <c r="H26" s="159"/>
      <c r="I26" s="159"/>
    </row>
    <row r="27" spans="1:14" x14ac:dyDescent="0.2">
      <c r="B27" s="77"/>
      <c r="D27" s="77"/>
      <c r="E27" s="159"/>
      <c r="F27" s="159"/>
      <c r="H27" s="159"/>
      <c r="I27" s="159"/>
    </row>
    <row r="28" spans="1:14" ht="36" x14ac:dyDescent="0.2">
      <c r="A28" s="372" t="s">
        <v>15</v>
      </c>
      <c r="B28" s="126"/>
      <c r="C28" s="129"/>
      <c r="D28" s="372" t="s">
        <v>72</v>
      </c>
      <c r="E28" s="373" t="s">
        <v>460</v>
      </c>
      <c r="F28" s="373" t="s">
        <v>478</v>
      </c>
      <c r="G28" s="374" t="s">
        <v>430</v>
      </c>
      <c r="H28" s="373" t="s">
        <v>461</v>
      </c>
      <c r="I28" s="373" t="s">
        <v>477</v>
      </c>
      <c r="J28" s="374" t="s">
        <v>339</v>
      </c>
      <c r="K28" s="374" t="s">
        <v>429</v>
      </c>
      <c r="L28" s="374" t="s">
        <v>480</v>
      </c>
      <c r="M28" s="374" t="s">
        <v>479</v>
      </c>
    </row>
    <row r="29" spans="1:14" x14ac:dyDescent="0.2">
      <c r="A29" s="57" t="s">
        <v>646</v>
      </c>
      <c r="B29" s="469" t="str">
        <f>LEFT(A29,4)</f>
        <v>2019</v>
      </c>
      <c r="C29" s="77" t="str">
        <f t="shared" ref="C29:C56" si="0">RIGHT(A29,2)</f>
        <v>Q1</v>
      </c>
      <c r="D29" s="369">
        <v>43466</v>
      </c>
      <c r="E29" s="20">
        <v>89.794122221999999</v>
      </c>
      <c r="F29" s="20">
        <v>8.6357701444000003</v>
      </c>
      <c r="G29" s="20">
        <v>0.13268757778000001</v>
      </c>
      <c r="H29" s="20">
        <v>104.12478889</v>
      </c>
      <c r="I29" s="20">
        <v>11.869779943999999</v>
      </c>
      <c r="J29" s="132">
        <f>+F29-I29</f>
        <v>-3.234009799599999</v>
      </c>
      <c r="K29" s="20">
        <v>17.271044444000001</v>
      </c>
      <c r="L29" s="132">
        <f>+IF(K29&gt;0,+K29,0)*-1</f>
        <v>-17.271044444000001</v>
      </c>
      <c r="M29" s="132">
        <f>+IF(K29&lt;0,+K29,0)*-1</f>
        <v>0</v>
      </c>
    </row>
    <row r="30" spans="1:14" x14ac:dyDescent="0.2">
      <c r="A30" s="57" t="s">
        <v>647</v>
      </c>
      <c r="B30" s="468"/>
      <c r="C30" s="77" t="str">
        <f t="shared" si="0"/>
        <v>Q2</v>
      </c>
      <c r="D30" s="369">
        <v>43556</v>
      </c>
      <c r="E30" s="20">
        <v>91.257362637</v>
      </c>
      <c r="F30" s="20">
        <v>6.7623325164999999</v>
      </c>
      <c r="G30" s="20">
        <v>-1.0241875165000001</v>
      </c>
      <c r="H30" s="20">
        <v>71.051758242000005</v>
      </c>
      <c r="I30" s="20">
        <v>11.725342802</v>
      </c>
      <c r="J30" s="132">
        <f t="shared" ref="J30:J56" si="1">+F30-I30</f>
        <v>-4.9630102855000002</v>
      </c>
      <c r="K30" s="20">
        <v>-14.381978022</v>
      </c>
      <c r="L30" s="132">
        <f t="shared" ref="L30:L56" si="2">+IF(K30&gt;0,+K30,0)*-1</f>
        <v>0</v>
      </c>
      <c r="M30" s="132">
        <f t="shared" ref="M30:M56" si="3">+IF(K30&lt;0,+K30,0)*-1</f>
        <v>14.381978022</v>
      </c>
      <c r="N30" s="132"/>
    </row>
    <row r="31" spans="1:14" x14ac:dyDescent="0.2">
      <c r="A31" s="57" t="s">
        <v>648</v>
      </c>
      <c r="B31" s="468"/>
      <c r="C31" s="77" t="str">
        <f t="shared" si="0"/>
        <v>Q3</v>
      </c>
      <c r="D31" s="369">
        <v>43647</v>
      </c>
      <c r="E31" s="20">
        <v>93.763630434999996</v>
      </c>
      <c r="F31" s="20">
        <v>7.1605461848000003</v>
      </c>
      <c r="G31" s="20">
        <v>-1.2349345760999999</v>
      </c>
      <c r="H31" s="20">
        <v>76.457391303999998</v>
      </c>
      <c r="I31" s="20">
        <v>12.748861609</v>
      </c>
      <c r="J31" s="132">
        <f t="shared" si="1"/>
        <v>-5.5883154242000002</v>
      </c>
      <c r="K31" s="20">
        <v>-10.651054348000001</v>
      </c>
      <c r="L31" s="132">
        <f t="shared" si="2"/>
        <v>0</v>
      </c>
      <c r="M31" s="132">
        <f t="shared" si="3"/>
        <v>10.651054348000001</v>
      </c>
      <c r="N31" s="132"/>
    </row>
    <row r="32" spans="1:14" x14ac:dyDescent="0.2">
      <c r="A32" s="57" t="s">
        <v>649</v>
      </c>
      <c r="B32" s="468"/>
      <c r="C32" s="77" t="str">
        <f t="shared" si="0"/>
        <v>Q4</v>
      </c>
      <c r="D32" s="369">
        <v>43739</v>
      </c>
      <c r="E32" s="20">
        <v>96.596423912999995</v>
      </c>
      <c r="F32" s="20">
        <v>7.5038555109000002</v>
      </c>
      <c r="G32" s="20">
        <v>-2.3206194130000002</v>
      </c>
      <c r="H32" s="20">
        <v>89.793630434999997</v>
      </c>
      <c r="I32" s="20">
        <v>14.668214359</v>
      </c>
      <c r="J32" s="132">
        <f t="shared" si="1"/>
        <v>-7.1643588481</v>
      </c>
      <c r="K32" s="20">
        <v>2.5090326087000001</v>
      </c>
      <c r="L32" s="132">
        <f t="shared" si="2"/>
        <v>-2.5090326087000001</v>
      </c>
      <c r="M32" s="132">
        <f t="shared" si="3"/>
        <v>0</v>
      </c>
      <c r="N32" s="132"/>
    </row>
    <row r="33" spans="1:14" x14ac:dyDescent="0.2">
      <c r="A33" s="57" t="s">
        <v>650</v>
      </c>
      <c r="B33" s="468" t="str">
        <f>LEFT(A33,4)</f>
        <v>2020</v>
      </c>
      <c r="C33" s="77" t="str">
        <f t="shared" si="0"/>
        <v>Q1</v>
      </c>
      <c r="D33" s="369">
        <v>43831</v>
      </c>
      <c r="E33" s="20">
        <v>96.051703297000003</v>
      </c>
      <c r="F33" s="20">
        <v>7.8421954945000003</v>
      </c>
      <c r="G33" s="20">
        <v>-0.79806802198000004</v>
      </c>
      <c r="H33" s="20">
        <v>100.16534066</v>
      </c>
      <c r="I33" s="20">
        <v>16.067314285999998</v>
      </c>
      <c r="J33" s="132">
        <f t="shared" si="1"/>
        <v>-8.2251187914999981</v>
      </c>
      <c r="K33" s="20">
        <v>12.957142856999999</v>
      </c>
      <c r="L33" s="132">
        <f t="shared" si="2"/>
        <v>-12.957142856999999</v>
      </c>
      <c r="M33" s="132">
        <f t="shared" si="3"/>
        <v>0</v>
      </c>
      <c r="N33" s="132"/>
    </row>
    <row r="34" spans="1:14" x14ac:dyDescent="0.2">
      <c r="A34" s="57" t="s">
        <v>651</v>
      </c>
      <c r="B34" s="468"/>
      <c r="C34" s="77" t="str">
        <f t="shared" si="0"/>
        <v>Q2</v>
      </c>
      <c r="D34" s="369">
        <v>43922</v>
      </c>
      <c r="E34" s="20">
        <v>91.061505495000006</v>
      </c>
      <c r="F34" s="20">
        <v>6.1982936923</v>
      </c>
      <c r="G34" s="20">
        <v>-1.1897798571</v>
      </c>
      <c r="H34" s="20">
        <v>71.147945054999994</v>
      </c>
      <c r="I34" s="20">
        <v>12.689283066</v>
      </c>
      <c r="J34" s="132">
        <f t="shared" si="1"/>
        <v>-6.4909893736999997</v>
      </c>
      <c r="K34" s="20">
        <v>-12.401681319</v>
      </c>
      <c r="L34" s="132">
        <f t="shared" si="2"/>
        <v>0</v>
      </c>
      <c r="M34" s="132">
        <f t="shared" si="3"/>
        <v>12.401681319</v>
      </c>
      <c r="N34" s="132"/>
    </row>
    <row r="35" spans="1:14" x14ac:dyDescent="0.2">
      <c r="A35" s="57" t="s">
        <v>652</v>
      </c>
      <c r="B35" s="468"/>
      <c r="C35" s="77" t="str">
        <f t="shared" si="0"/>
        <v>Q3</v>
      </c>
      <c r="D35" s="369">
        <v>44013</v>
      </c>
      <c r="E35" s="20">
        <v>90.669608695999997</v>
      </c>
      <c r="F35" s="20">
        <v>6.4782173478000002</v>
      </c>
      <c r="G35" s="20">
        <v>-1.0125265652</v>
      </c>
      <c r="H35" s="20">
        <v>76.407923913000005</v>
      </c>
      <c r="I35" s="20">
        <v>12.008919043000001</v>
      </c>
      <c r="J35" s="132">
        <f t="shared" si="1"/>
        <v>-5.5307016952000003</v>
      </c>
      <c r="K35" s="20">
        <v>-7.8881195652000002</v>
      </c>
      <c r="L35" s="132">
        <f t="shared" si="2"/>
        <v>0</v>
      </c>
      <c r="M35" s="132">
        <f t="shared" si="3"/>
        <v>7.8881195652000002</v>
      </c>
      <c r="N35" s="132"/>
    </row>
    <row r="36" spans="1:14" x14ac:dyDescent="0.2">
      <c r="A36" s="57" t="s">
        <v>653</v>
      </c>
      <c r="B36" s="468"/>
      <c r="C36" s="77" t="str">
        <f t="shared" si="0"/>
        <v>Q4</v>
      </c>
      <c r="D36" s="369">
        <v>44105</v>
      </c>
      <c r="E36" s="20">
        <v>91.763217390999998</v>
      </c>
      <c r="F36" s="20">
        <v>7.3640721957000004</v>
      </c>
      <c r="G36" s="20">
        <v>-1.2250714457</v>
      </c>
      <c r="H36" s="20">
        <v>86.469597825999998</v>
      </c>
      <c r="I36" s="20">
        <v>16.989207272000002</v>
      </c>
      <c r="J36" s="132">
        <f t="shared" si="1"/>
        <v>-9.6251350763000012</v>
      </c>
      <c r="K36" s="20">
        <v>5.3847391303999999</v>
      </c>
      <c r="L36" s="132">
        <f t="shared" si="2"/>
        <v>-5.3847391303999999</v>
      </c>
      <c r="M36" s="132">
        <f t="shared" si="3"/>
        <v>0</v>
      </c>
      <c r="N36" s="132"/>
    </row>
    <row r="37" spans="1:14" x14ac:dyDescent="0.2">
      <c r="A37" s="57" t="s">
        <v>654</v>
      </c>
      <c r="B37" s="468" t="str">
        <f>LEFT(A37,4)</f>
        <v>2021</v>
      </c>
      <c r="C37" s="77" t="str">
        <f t="shared" si="0"/>
        <v>Q1</v>
      </c>
      <c r="D37" s="369">
        <v>44197</v>
      </c>
      <c r="E37" s="20">
        <v>90.822333333000003</v>
      </c>
      <c r="F37" s="20">
        <v>8.8296274888999999</v>
      </c>
      <c r="G37" s="20">
        <v>1.0233428778</v>
      </c>
      <c r="H37" s="20">
        <v>100.78931111</v>
      </c>
      <c r="I37" s="20">
        <v>17.588114811000001</v>
      </c>
      <c r="J37" s="132">
        <f t="shared" si="1"/>
        <v>-8.7584873221000006</v>
      </c>
      <c r="K37" s="20">
        <v>17.528411111</v>
      </c>
      <c r="L37" s="132">
        <f t="shared" si="2"/>
        <v>-17.528411111</v>
      </c>
      <c r="M37" s="132">
        <f t="shared" si="3"/>
        <v>0</v>
      </c>
      <c r="N37" s="132"/>
    </row>
    <row r="38" spans="1:14" x14ac:dyDescent="0.2">
      <c r="A38" s="57" t="s">
        <v>655</v>
      </c>
      <c r="B38" s="468"/>
      <c r="C38" s="77" t="str">
        <f t="shared" si="0"/>
        <v>Q2</v>
      </c>
      <c r="D38" s="369">
        <v>44287</v>
      </c>
      <c r="E38" s="20">
        <v>94.124329669999995</v>
      </c>
      <c r="F38" s="20">
        <v>6.8254648571000001</v>
      </c>
      <c r="G38" s="20">
        <v>-0.37636014286000002</v>
      </c>
      <c r="H38" s="20">
        <v>72.857934065999999</v>
      </c>
      <c r="I38" s="20">
        <v>18.478610208999999</v>
      </c>
      <c r="J38" s="132">
        <f t="shared" si="1"/>
        <v>-11.653145351899999</v>
      </c>
      <c r="K38" s="20">
        <v>-9.4169120879000001</v>
      </c>
      <c r="L38" s="132">
        <f t="shared" si="2"/>
        <v>0</v>
      </c>
      <c r="M38" s="132">
        <f t="shared" si="3"/>
        <v>9.4169120879000001</v>
      </c>
      <c r="N38" s="132"/>
    </row>
    <row r="39" spans="1:14" x14ac:dyDescent="0.2">
      <c r="A39" s="57" t="s">
        <v>656</v>
      </c>
      <c r="B39" s="468"/>
      <c r="C39" s="77" t="str">
        <f t="shared" si="0"/>
        <v>Q3</v>
      </c>
      <c r="D39" s="369">
        <v>44378</v>
      </c>
      <c r="E39" s="20">
        <v>95.156804347999994</v>
      </c>
      <c r="F39" s="20">
        <v>7.2711268151999997</v>
      </c>
      <c r="G39" s="20">
        <v>-0.49778545652</v>
      </c>
      <c r="H39" s="20">
        <v>76.000728261000006</v>
      </c>
      <c r="I39" s="20">
        <v>18.100015272</v>
      </c>
      <c r="J39" s="132">
        <f t="shared" si="1"/>
        <v>-10.828888456800001</v>
      </c>
      <c r="K39" s="20">
        <v>-8.0113913043</v>
      </c>
      <c r="L39" s="132">
        <f t="shared" si="2"/>
        <v>0</v>
      </c>
      <c r="M39" s="132">
        <f t="shared" si="3"/>
        <v>8.0113913043</v>
      </c>
      <c r="N39" s="132"/>
    </row>
    <row r="40" spans="1:14" x14ac:dyDescent="0.2">
      <c r="A40" s="57" t="s">
        <v>657</v>
      </c>
      <c r="B40" s="468"/>
      <c r="C40" s="77" t="str">
        <f t="shared" si="0"/>
        <v>Q4</v>
      </c>
      <c r="D40" s="369">
        <v>44470</v>
      </c>
      <c r="E40" s="20">
        <v>98.212184782999998</v>
      </c>
      <c r="F40" s="20">
        <v>7.8612327826000001</v>
      </c>
      <c r="G40" s="20">
        <v>-2.1744337390999999</v>
      </c>
      <c r="H40" s="20">
        <v>86.440489130000003</v>
      </c>
      <c r="I40" s="20">
        <v>18.727429478000001</v>
      </c>
      <c r="J40" s="132">
        <f t="shared" si="1"/>
        <v>-10.866196695400001</v>
      </c>
      <c r="K40" s="20">
        <v>1.0811086957</v>
      </c>
      <c r="L40" s="132">
        <f t="shared" si="2"/>
        <v>-1.0811086957</v>
      </c>
      <c r="M40" s="132">
        <f t="shared" si="3"/>
        <v>0</v>
      </c>
      <c r="N40" s="132"/>
    </row>
    <row r="41" spans="1:14" x14ac:dyDescent="0.2">
      <c r="A41" s="57" t="s">
        <v>658</v>
      </c>
      <c r="B41" s="468" t="str">
        <f>LEFT(A41,4)</f>
        <v>2022</v>
      </c>
      <c r="C41" s="77" t="str">
        <f t="shared" si="0"/>
        <v>Q1</v>
      </c>
      <c r="D41" s="369">
        <v>44562</v>
      </c>
      <c r="E41" s="20">
        <v>96.627866667000006</v>
      </c>
      <c r="F41" s="20">
        <v>9.0413863778000003</v>
      </c>
      <c r="G41" s="20">
        <v>-1.7226730444</v>
      </c>
      <c r="H41" s="20">
        <v>104.81111111</v>
      </c>
      <c r="I41" s="20">
        <v>19.959302222000002</v>
      </c>
      <c r="J41" s="132">
        <f t="shared" si="1"/>
        <v>-10.917915844200001</v>
      </c>
      <c r="K41" s="20">
        <v>20.629522221999999</v>
      </c>
      <c r="L41" s="132">
        <f t="shared" si="2"/>
        <v>-20.629522221999999</v>
      </c>
      <c r="M41" s="132">
        <f t="shared" si="3"/>
        <v>0</v>
      </c>
      <c r="N41" s="132"/>
    </row>
    <row r="42" spans="1:14" x14ac:dyDescent="0.2">
      <c r="A42" s="57" t="s">
        <v>659</v>
      </c>
      <c r="B42" s="468"/>
      <c r="C42" s="77" t="str">
        <f t="shared" si="0"/>
        <v>Q2</v>
      </c>
      <c r="D42" s="369">
        <v>44652</v>
      </c>
      <c r="E42" s="20">
        <v>98.923560440000003</v>
      </c>
      <c r="F42" s="20">
        <v>7.7448291647999996</v>
      </c>
      <c r="G42" s="20">
        <v>-0.92659999999999998</v>
      </c>
      <c r="H42" s="20">
        <v>76.028186813000005</v>
      </c>
      <c r="I42" s="20">
        <v>19.316591802000001</v>
      </c>
      <c r="J42" s="132">
        <f t="shared" si="1"/>
        <v>-11.571762637200003</v>
      </c>
      <c r="K42" s="20">
        <v>-10.595945055</v>
      </c>
      <c r="L42" s="132">
        <f t="shared" si="2"/>
        <v>0</v>
      </c>
      <c r="M42" s="132">
        <f t="shared" si="3"/>
        <v>10.595945055</v>
      </c>
      <c r="N42" s="132"/>
    </row>
    <row r="43" spans="1:14" x14ac:dyDescent="0.2">
      <c r="A43" s="57" t="s">
        <v>660</v>
      </c>
      <c r="B43" s="468"/>
      <c r="C43" s="77" t="str">
        <f t="shared" si="0"/>
        <v>Q3</v>
      </c>
      <c r="D43" s="369">
        <v>44743</v>
      </c>
      <c r="E43" s="20">
        <v>101.19847826</v>
      </c>
      <c r="F43" s="20">
        <v>7.9022582283</v>
      </c>
      <c r="G43" s="20">
        <v>-1.4727105543000001</v>
      </c>
      <c r="H43" s="20">
        <v>80.762358696000007</v>
      </c>
      <c r="I43" s="20">
        <v>17.873232457</v>
      </c>
      <c r="J43" s="132">
        <f t="shared" si="1"/>
        <v>-9.9709742287000012</v>
      </c>
      <c r="K43" s="20">
        <v>-9.1959456522000007</v>
      </c>
      <c r="L43" s="132">
        <f t="shared" si="2"/>
        <v>0</v>
      </c>
      <c r="M43" s="132">
        <f t="shared" si="3"/>
        <v>9.1959456522000007</v>
      </c>
      <c r="N43" s="132"/>
    </row>
    <row r="44" spans="1:14" x14ac:dyDescent="0.2">
      <c r="A44" s="57" t="s">
        <v>661</v>
      </c>
      <c r="B44" s="468"/>
      <c r="C44" s="77" t="str">
        <f t="shared" si="0"/>
        <v>Q4</v>
      </c>
      <c r="D44" s="369">
        <v>44835</v>
      </c>
      <c r="E44" s="20">
        <v>101.56744565</v>
      </c>
      <c r="F44" s="20">
        <v>8.4635667935000001</v>
      </c>
      <c r="G44" s="20">
        <v>-1.7808310435000001</v>
      </c>
      <c r="H44" s="20">
        <v>92.462217390999996</v>
      </c>
      <c r="I44" s="20">
        <v>18.537148793</v>
      </c>
      <c r="J44" s="132">
        <f t="shared" si="1"/>
        <v>-10.0735819995</v>
      </c>
      <c r="K44" s="20">
        <v>2.5449347825999999</v>
      </c>
      <c r="L44" s="132">
        <f t="shared" si="2"/>
        <v>-2.5449347825999999</v>
      </c>
      <c r="M44" s="132">
        <f t="shared" si="3"/>
        <v>0</v>
      </c>
      <c r="N44" s="132"/>
    </row>
    <row r="45" spans="1:14" x14ac:dyDescent="0.2">
      <c r="A45" s="57" t="s">
        <v>662</v>
      </c>
      <c r="B45" s="468" t="str">
        <f>LEFT(A45,4)</f>
        <v>2023</v>
      </c>
      <c r="C45" s="77" t="str">
        <f t="shared" si="0"/>
        <v>Q1</v>
      </c>
      <c r="D45" s="369">
        <v>44927</v>
      </c>
      <c r="E45" s="20">
        <v>102.26363333</v>
      </c>
      <c r="F45" s="20">
        <v>8.5408796222000003</v>
      </c>
      <c r="G45" s="20">
        <v>0.39091481110999998</v>
      </c>
      <c r="H45" s="20">
        <v>102.99135189</v>
      </c>
      <c r="I45" s="20">
        <v>20.379453655999999</v>
      </c>
      <c r="J45" s="132">
        <f t="shared" si="1"/>
        <v>-11.838574033799999</v>
      </c>
      <c r="K45" s="20">
        <v>11.958911111000001</v>
      </c>
      <c r="L45" s="132">
        <f t="shared" si="2"/>
        <v>-11.958911111000001</v>
      </c>
      <c r="M45" s="132">
        <f t="shared" si="3"/>
        <v>0</v>
      </c>
      <c r="N45" s="132"/>
    </row>
    <row r="46" spans="1:14" x14ac:dyDescent="0.2">
      <c r="A46" s="57" t="s">
        <v>663</v>
      </c>
      <c r="B46" s="468"/>
      <c r="C46" s="77" t="str">
        <f t="shared" si="0"/>
        <v>Q2</v>
      </c>
      <c r="D46" s="369">
        <v>45017</v>
      </c>
      <c r="E46" s="20">
        <v>103.15780220000001</v>
      </c>
      <c r="F46" s="20">
        <v>7.3416162856999998</v>
      </c>
      <c r="G46" s="20">
        <v>-0.40705087911999999</v>
      </c>
      <c r="H46" s="20">
        <v>78.040325933999995</v>
      </c>
      <c r="I46" s="20">
        <v>20.509733978</v>
      </c>
      <c r="J46" s="132">
        <f t="shared" si="1"/>
        <v>-13.168117692300001</v>
      </c>
      <c r="K46" s="20">
        <v>-11.710604396000001</v>
      </c>
      <c r="L46" s="132">
        <f t="shared" si="2"/>
        <v>0</v>
      </c>
      <c r="M46" s="132">
        <f t="shared" si="3"/>
        <v>11.710604396000001</v>
      </c>
      <c r="N46" s="132"/>
    </row>
    <row r="47" spans="1:14" x14ac:dyDescent="0.2">
      <c r="A47" s="57" t="s">
        <v>664</v>
      </c>
      <c r="B47" s="468"/>
      <c r="C47" s="77" t="str">
        <f t="shared" si="0"/>
        <v>Q3</v>
      </c>
      <c r="D47" s="369">
        <v>45108</v>
      </c>
      <c r="E47" s="20">
        <v>104.12497826000001</v>
      </c>
      <c r="F47" s="20">
        <v>7.9623520978000002</v>
      </c>
      <c r="G47" s="20">
        <v>-1.4021942826</v>
      </c>
      <c r="H47" s="20">
        <v>83.868397228000006</v>
      </c>
      <c r="I47" s="20">
        <v>20.593575804</v>
      </c>
      <c r="J47" s="132">
        <f t="shared" si="1"/>
        <v>-12.6312237062</v>
      </c>
      <c r="K47" s="20">
        <v>-6.3815217391000001</v>
      </c>
      <c r="L47" s="132">
        <f t="shared" si="2"/>
        <v>0</v>
      </c>
      <c r="M47" s="132">
        <f t="shared" si="3"/>
        <v>6.3815217391000001</v>
      </c>
      <c r="N47" s="132"/>
    </row>
    <row r="48" spans="1:14" x14ac:dyDescent="0.2">
      <c r="A48" s="57" t="s">
        <v>665</v>
      </c>
      <c r="B48" s="468"/>
      <c r="C48" s="77" t="str">
        <f t="shared" si="0"/>
        <v>Q4</v>
      </c>
      <c r="D48" s="369">
        <v>45200</v>
      </c>
      <c r="E48" s="20">
        <v>105.56627174</v>
      </c>
      <c r="F48" s="20">
        <v>8.2606864783000002</v>
      </c>
      <c r="G48" s="20">
        <v>-0.69319092391000003</v>
      </c>
      <c r="H48" s="20">
        <v>91.668036999999998</v>
      </c>
      <c r="I48" s="20">
        <v>21.912186814999998</v>
      </c>
      <c r="J48" s="132">
        <f t="shared" si="1"/>
        <v>-13.651500336699998</v>
      </c>
      <c r="K48" s="20">
        <v>0.29425000000000001</v>
      </c>
      <c r="L48" s="132">
        <f t="shared" si="2"/>
        <v>-0.29425000000000001</v>
      </c>
      <c r="M48" s="132">
        <f t="shared" si="3"/>
        <v>0</v>
      </c>
      <c r="N48" s="132"/>
    </row>
    <row r="49" spans="1:14" x14ac:dyDescent="0.2">
      <c r="A49" s="57" t="s">
        <v>666</v>
      </c>
      <c r="B49" s="468" t="str">
        <f>LEFT(A49,4)</f>
        <v>2024</v>
      </c>
      <c r="C49" s="77" t="str">
        <f t="shared" si="0"/>
        <v>Q1</v>
      </c>
      <c r="D49" s="369">
        <v>45292</v>
      </c>
      <c r="E49" s="20">
        <v>104.00633297</v>
      </c>
      <c r="F49" s="20">
        <v>9.0987095384999996</v>
      </c>
      <c r="G49" s="20">
        <v>-0.43690529498000003</v>
      </c>
      <c r="H49" s="20">
        <v>103.73599016</v>
      </c>
      <c r="I49" s="20">
        <v>21.947630878999998</v>
      </c>
      <c r="J49" s="132">
        <f t="shared" si="1"/>
        <v>-12.848921340499999</v>
      </c>
      <c r="K49" s="20">
        <v>12.838416013</v>
      </c>
      <c r="L49" s="132">
        <f t="shared" si="2"/>
        <v>-12.838416013</v>
      </c>
      <c r="M49" s="132">
        <f t="shared" si="3"/>
        <v>0</v>
      </c>
      <c r="N49" s="132"/>
    </row>
    <row r="50" spans="1:14" x14ac:dyDescent="0.2">
      <c r="A50" s="57" t="s">
        <v>667</v>
      </c>
      <c r="B50" s="468"/>
      <c r="C50" s="77" t="str">
        <f t="shared" si="0"/>
        <v>Q2</v>
      </c>
      <c r="D50" s="369">
        <v>45383</v>
      </c>
      <c r="E50" s="20">
        <v>102.27356484000001</v>
      </c>
      <c r="F50" s="20">
        <v>6.9656153407000003</v>
      </c>
      <c r="G50" s="20">
        <v>-1.1599189294000001</v>
      </c>
      <c r="H50" s="20">
        <v>76.656735165000001</v>
      </c>
      <c r="I50" s="20">
        <v>20.403238022</v>
      </c>
      <c r="J50" s="132">
        <f t="shared" si="1"/>
        <v>-13.437622681299999</v>
      </c>
      <c r="K50" s="20">
        <v>-11.183675729999999</v>
      </c>
      <c r="L50" s="132">
        <f t="shared" si="2"/>
        <v>0</v>
      </c>
      <c r="M50" s="132">
        <f t="shared" si="3"/>
        <v>11.183675729999999</v>
      </c>
      <c r="N50" s="132"/>
    </row>
    <row r="51" spans="1:14" x14ac:dyDescent="0.2">
      <c r="A51" s="57" t="s">
        <v>668</v>
      </c>
      <c r="B51" s="468"/>
      <c r="C51" s="77" t="str">
        <f t="shared" si="0"/>
        <v>Q3</v>
      </c>
      <c r="D51" s="369">
        <v>45474</v>
      </c>
      <c r="E51" s="20">
        <v>102.38024022</v>
      </c>
      <c r="F51" s="20">
        <v>7.2635885761000001</v>
      </c>
      <c r="G51" s="20">
        <v>1.3645482783</v>
      </c>
      <c r="H51" s="20">
        <v>84.079900652000006</v>
      </c>
      <c r="I51" s="20">
        <v>21.148796412999999</v>
      </c>
      <c r="J51" s="132">
        <f t="shared" si="1"/>
        <v>-13.885207836899999</v>
      </c>
      <c r="K51" s="20">
        <v>-5.9442079564999997</v>
      </c>
      <c r="L51" s="132">
        <f t="shared" si="2"/>
        <v>0</v>
      </c>
      <c r="M51" s="132">
        <f t="shared" si="3"/>
        <v>5.9442079564999997</v>
      </c>
      <c r="N51" s="132"/>
    </row>
    <row r="52" spans="1:14" x14ac:dyDescent="0.2">
      <c r="A52" s="57" t="s">
        <v>669</v>
      </c>
      <c r="B52" s="468"/>
      <c r="C52" s="77" t="str">
        <f t="shared" si="0"/>
        <v>Q4</v>
      </c>
      <c r="D52" s="369">
        <v>45566</v>
      </c>
      <c r="E52" s="20">
        <v>103.31278261</v>
      </c>
      <c r="F52" s="20">
        <v>7.5379040870000003</v>
      </c>
      <c r="G52" s="20">
        <v>0.90837863478000003</v>
      </c>
      <c r="H52" s="20">
        <v>92.804463260999995</v>
      </c>
      <c r="I52" s="20">
        <v>22.734299565000001</v>
      </c>
      <c r="J52" s="132">
        <f t="shared" si="1"/>
        <v>-15.196395477999999</v>
      </c>
      <c r="K52" s="20">
        <v>3.6136217391000001</v>
      </c>
      <c r="L52" s="132">
        <f t="shared" si="2"/>
        <v>-3.6136217391000001</v>
      </c>
      <c r="M52" s="132">
        <f t="shared" si="3"/>
        <v>0</v>
      </c>
      <c r="N52" s="132"/>
    </row>
    <row r="53" spans="1:14" x14ac:dyDescent="0.2">
      <c r="A53" s="57" t="s">
        <v>670</v>
      </c>
      <c r="B53" s="468" t="str">
        <f>LEFT(A53,4)</f>
        <v>2025</v>
      </c>
      <c r="C53" s="77" t="str">
        <f t="shared" si="0"/>
        <v>Q1</v>
      </c>
      <c r="D53" s="369">
        <v>45658</v>
      </c>
      <c r="E53" s="20">
        <v>103.84485222000001</v>
      </c>
      <c r="F53" s="20">
        <v>8.3813414110999993</v>
      </c>
      <c r="G53" s="20">
        <v>0.59758706555999996</v>
      </c>
      <c r="H53" s="20">
        <v>104.57313610999999</v>
      </c>
      <c r="I53" s="20">
        <v>23.243131111</v>
      </c>
      <c r="J53" s="132">
        <f t="shared" si="1"/>
        <v>-14.861789699900001</v>
      </c>
      <c r="K53" s="20">
        <v>14.825580588999999</v>
      </c>
      <c r="L53" s="132">
        <f t="shared" si="2"/>
        <v>-14.825580588999999</v>
      </c>
      <c r="M53" s="132">
        <f t="shared" si="3"/>
        <v>0</v>
      </c>
      <c r="N53" s="132"/>
    </row>
    <row r="54" spans="1:14" x14ac:dyDescent="0.2">
      <c r="A54" s="57" t="s">
        <v>671</v>
      </c>
      <c r="B54" s="468"/>
      <c r="C54" s="77" t="str">
        <f t="shared" si="0"/>
        <v>Q2</v>
      </c>
      <c r="D54" s="369">
        <v>45748</v>
      </c>
      <c r="E54" s="20">
        <v>104.88733077000001</v>
      </c>
      <c r="F54" s="20">
        <v>7.0157762418000003</v>
      </c>
      <c r="G54" s="20">
        <v>0.19535488022</v>
      </c>
      <c r="H54" s="20">
        <v>77.316667033000002</v>
      </c>
      <c r="I54" s="20">
        <v>23.349071758000001</v>
      </c>
      <c r="J54" s="132">
        <f t="shared" si="1"/>
        <v>-16.3332955162</v>
      </c>
      <c r="K54" s="20">
        <v>-11.601311319000001</v>
      </c>
      <c r="L54" s="132">
        <f t="shared" si="2"/>
        <v>0</v>
      </c>
      <c r="M54" s="132">
        <f t="shared" si="3"/>
        <v>11.601311319000001</v>
      </c>
      <c r="N54" s="132"/>
    </row>
    <row r="55" spans="1:14" x14ac:dyDescent="0.2">
      <c r="A55" s="57" t="s">
        <v>672</v>
      </c>
      <c r="B55" s="468"/>
      <c r="C55" s="77" t="str">
        <f t="shared" si="0"/>
        <v>Q3</v>
      </c>
      <c r="D55" s="369">
        <v>45839</v>
      </c>
      <c r="E55" s="20">
        <v>104.96597065</v>
      </c>
      <c r="F55" s="20">
        <v>7.2827392608999997</v>
      </c>
      <c r="G55" s="20">
        <v>1.3961554457000001</v>
      </c>
      <c r="H55" s="20">
        <v>83.718742282999997</v>
      </c>
      <c r="I55" s="20">
        <v>24.251995325999999</v>
      </c>
      <c r="J55" s="132">
        <f t="shared" si="1"/>
        <v>-16.969256065099998</v>
      </c>
      <c r="K55" s="20">
        <v>-5.8428523804000001</v>
      </c>
      <c r="L55" s="132">
        <f t="shared" si="2"/>
        <v>0</v>
      </c>
      <c r="M55" s="132">
        <f t="shared" si="3"/>
        <v>5.8428523804000001</v>
      </c>
      <c r="N55" s="132"/>
    </row>
    <row r="56" spans="1:14" x14ac:dyDescent="0.2">
      <c r="A56" s="58" t="s">
        <v>673</v>
      </c>
      <c r="B56" s="482"/>
      <c r="C56" s="102" t="str">
        <f t="shared" si="0"/>
        <v>Q4</v>
      </c>
      <c r="D56" s="370">
        <v>45931</v>
      </c>
      <c r="E56" s="50">
        <v>105.45955326000001</v>
      </c>
      <c r="F56" s="50">
        <v>7.5393808804000004</v>
      </c>
      <c r="G56" s="50">
        <v>0.80850050434999998</v>
      </c>
      <c r="H56" s="50">
        <v>93.132411086999994</v>
      </c>
      <c r="I56" s="50">
        <v>24.902347390999999</v>
      </c>
      <c r="J56" s="157">
        <f t="shared" si="1"/>
        <v>-17.3629665106</v>
      </c>
      <c r="K56" s="50">
        <v>4.0578350978</v>
      </c>
      <c r="L56" s="157">
        <f t="shared" si="2"/>
        <v>-4.0578350978</v>
      </c>
      <c r="M56" s="157">
        <f t="shared" si="3"/>
        <v>0</v>
      </c>
      <c r="N56" s="157"/>
    </row>
    <row r="57" spans="1:14" x14ac:dyDescent="0.2">
      <c r="C57" s="21"/>
      <c r="D57" s="21"/>
      <c r="F57" s="20"/>
      <c r="H57" s="21"/>
    </row>
    <row r="58" spans="1:14" x14ac:dyDescent="0.2">
      <c r="A58" s="21"/>
      <c r="B58" s="278" t="s">
        <v>674</v>
      </c>
      <c r="C58" s="21"/>
      <c r="E58" s="21"/>
      <c r="G58" s="21"/>
    </row>
    <row r="59" spans="1:14" x14ac:dyDescent="0.2">
      <c r="A59" s="58"/>
      <c r="B59" s="58" t="s">
        <v>0</v>
      </c>
      <c r="C59" s="21"/>
      <c r="E59" s="21"/>
      <c r="G59" s="21"/>
    </row>
    <row r="60" spans="1:14" x14ac:dyDescent="0.2">
      <c r="A60" s="21">
        <v>21.5</v>
      </c>
      <c r="B60" s="371">
        <v>-25</v>
      </c>
      <c r="C60" s="21"/>
      <c r="E60" s="21"/>
      <c r="G60" s="21"/>
    </row>
    <row r="61" spans="1:14" x14ac:dyDescent="0.2">
      <c r="A61" s="21">
        <v>21.5</v>
      </c>
      <c r="B61" s="371">
        <v>125</v>
      </c>
      <c r="C61" s="21"/>
      <c r="E61" s="21"/>
      <c r="G61" s="21"/>
    </row>
    <row r="62" spans="1:14" x14ac:dyDescent="0.2">
      <c r="B62" s="102" t="s">
        <v>0</v>
      </c>
    </row>
    <row r="63" spans="1:14" x14ac:dyDescent="0.2">
      <c r="A63" s="21">
        <v>21.5</v>
      </c>
      <c r="B63" s="103">
        <v>-50</v>
      </c>
    </row>
    <row r="64" spans="1:14" x14ac:dyDescent="0.2">
      <c r="A64" s="21">
        <v>21.5</v>
      </c>
      <c r="B64" s="103">
        <v>50</v>
      </c>
    </row>
  </sheetData>
  <mergeCells count="7">
    <mergeCell ref="B53:B56"/>
    <mergeCell ref="B29:B32"/>
    <mergeCell ref="B33:B36"/>
    <mergeCell ref="B37:B40"/>
    <mergeCell ref="B41:B44"/>
    <mergeCell ref="B45:B48"/>
    <mergeCell ref="B49:B52"/>
  </mergeCells>
  <hyperlinks>
    <hyperlink ref="A3" location="Contents!A1" display="Return to Contents" xr:uid="{00000000-0004-0000-1900-000000000000}"/>
  </hyperlinks>
  <pageMargins left="0.7" right="0.7" top="0.75" bottom="0.75" header="0.3" footer="0.3"/>
  <pageSetup scale="65" fitToHeight="0" orientation="landscape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7"/>
  <dimension ref="A2:AB129"/>
  <sheetViews>
    <sheetView workbookViewId="0"/>
  </sheetViews>
  <sheetFormatPr defaultColWidth="9.42578125" defaultRowHeight="15" x14ac:dyDescent="0.25"/>
  <cols>
    <col min="1" max="1" width="9.42578125" style="107"/>
    <col min="2" max="2" width="20.5703125" style="107" customWidth="1"/>
    <col min="3" max="13" width="9.42578125" style="107"/>
    <col min="14" max="15" width="9.42578125" style="108"/>
    <col min="16" max="16" width="9.42578125" style="107"/>
    <col min="17" max="17" width="25" style="107" customWidth="1"/>
    <col min="18" max="18" width="14.42578125" style="107" customWidth="1"/>
    <col min="19" max="26" width="9.42578125" style="107"/>
    <col min="27" max="28" width="9.42578125" style="108"/>
    <col min="29" max="16384" width="9.42578125" style="107"/>
  </cols>
  <sheetData>
    <row r="2" spans="1:18" ht="15.75" x14ac:dyDescent="0.25">
      <c r="A2" s="31" t="s">
        <v>644</v>
      </c>
    </row>
    <row r="3" spans="1:18" x14ac:dyDescent="0.25">
      <c r="A3" s="16" t="s">
        <v>16</v>
      </c>
      <c r="Q3" s="112"/>
    </row>
    <row r="4" spans="1:18" x14ac:dyDescent="0.25">
      <c r="A4" s="116"/>
      <c r="B4" s="116"/>
      <c r="C4" s="116"/>
      <c r="D4" s="116"/>
      <c r="E4" s="116"/>
      <c r="F4" s="116"/>
      <c r="G4" s="116"/>
      <c r="H4" s="116"/>
      <c r="I4" s="116"/>
      <c r="Q4" s="112"/>
    </row>
    <row r="5" spans="1:18" x14ac:dyDescent="0.25">
      <c r="A5" s="116"/>
      <c r="B5" s="116"/>
      <c r="C5" s="116"/>
      <c r="D5" s="116"/>
      <c r="E5" s="116"/>
      <c r="F5" s="116"/>
      <c r="G5" s="116"/>
      <c r="H5" s="116"/>
      <c r="I5" s="116"/>
      <c r="Q5" s="142" t="s">
        <v>343</v>
      </c>
      <c r="R5" s="143"/>
    </row>
    <row r="6" spans="1:18" x14ac:dyDescent="0.25">
      <c r="A6" s="116"/>
      <c r="B6" s="116"/>
      <c r="C6" s="116"/>
      <c r="D6" s="116"/>
      <c r="E6" s="116"/>
      <c r="F6" s="116"/>
      <c r="G6" s="116"/>
      <c r="H6" s="116"/>
      <c r="I6" s="116"/>
      <c r="Q6" s="230" t="s">
        <v>83</v>
      </c>
      <c r="R6" s="185" t="s">
        <v>287</v>
      </c>
    </row>
    <row r="7" spans="1:18" x14ac:dyDescent="0.25">
      <c r="A7" s="116"/>
      <c r="B7" s="116"/>
      <c r="C7" s="116"/>
      <c r="D7" s="116"/>
      <c r="E7" s="116"/>
      <c r="F7" s="116"/>
      <c r="G7" s="116"/>
      <c r="H7" s="116"/>
      <c r="I7" s="116"/>
      <c r="Q7" s="231" t="s">
        <v>84</v>
      </c>
      <c r="R7" s="186" t="s">
        <v>288</v>
      </c>
    </row>
    <row r="8" spans="1:18" x14ac:dyDescent="0.25">
      <c r="A8" s="116"/>
      <c r="B8" s="116"/>
      <c r="C8" s="116"/>
      <c r="D8" s="116"/>
      <c r="E8" s="116"/>
      <c r="F8" s="116"/>
      <c r="G8" s="116"/>
      <c r="H8" s="116"/>
      <c r="I8" s="116"/>
      <c r="Q8" s="233" t="s">
        <v>463</v>
      </c>
      <c r="R8" s="402" t="s">
        <v>289</v>
      </c>
    </row>
    <row r="9" spans="1:18" x14ac:dyDescent="0.25">
      <c r="A9" s="116"/>
      <c r="B9" s="116"/>
      <c r="C9" s="116"/>
      <c r="D9" s="116"/>
      <c r="E9" s="116"/>
      <c r="F9" s="116"/>
      <c r="G9" s="116"/>
      <c r="H9" s="116"/>
      <c r="I9" s="116"/>
    </row>
    <row r="10" spans="1:18" x14ac:dyDescent="0.25">
      <c r="A10" s="116"/>
      <c r="B10" s="116"/>
      <c r="C10" s="116"/>
      <c r="D10" s="116"/>
      <c r="E10" s="116"/>
      <c r="F10" s="116"/>
      <c r="G10" s="116"/>
      <c r="H10" s="116"/>
      <c r="I10" s="116"/>
    </row>
    <row r="11" spans="1:18" x14ac:dyDescent="0.25">
      <c r="A11" s="116"/>
      <c r="B11" s="116"/>
      <c r="C11" s="116"/>
      <c r="D11" s="116"/>
      <c r="E11" s="116"/>
      <c r="F11" s="116"/>
      <c r="G11" s="116"/>
      <c r="H11" s="116"/>
      <c r="I11" s="116"/>
    </row>
    <row r="12" spans="1:18" x14ac:dyDescent="0.25">
      <c r="A12" s="116"/>
      <c r="B12" s="116"/>
      <c r="C12" s="116"/>
      <c r="D12" s="116"/>
      <c r="E12" s="116"/>
      <c r="F12" s="116"/>
      <c r="G12" s="116"/>
      <c r="H12" s="116"/>
      <c r="I12" s="116"/>
    </row>
    <row r="13" spans="1:18" x14ac:dyDescent="0.25">
      <c r="A13" s="116"/>
      <c r="B13" s="116"/>
      <c r="C13" s="116"/>
      <c r="D13" s="116"/>
      <c r="E13" s="116"/>
      <c r="F13" s="116"/>
      <c r="G13" s="116"/>
      <c r="H13" s="116"/>
      <c r="I13" s="116"/>
    </row>
    <row r="14" spans="1:18" x14ac:dyDescent="0.25">
      <c r="A14" s="116"/>
      <c r="B14" s="116"/>
      <c r="C14" s="116"/>
      <c r="D14" s="116"/>
      <c r="E14" s="116"/>
      <c r="F14" s="116"/>
      <c r="G14" s="116"/>
      <c r="H14" s="116"/>
      <c r="I14" s="116"/>
    </row>
    <row r="15" spans="1:18" x14ac:dyDescent="0.25">
      <c r="A15" s="116"/>
      <c r="B15" s="116"/>
      <c r="C15" s="116"/>
      <c r="D15" s="116"/>
      <c r="E15" s="116"/>
      <c r="F15" s="116"/>
      <c r="G15" s="116"/>
      <c r="H15" s="116"/>
      <c r="I15" s="116"/>
    </row>
    <row r="16" spans="1:18" x14ac:dyDescent="0.25">
      <c r="A16" s="116"/>
      <c r="B16" s="116"/>
      <c r="C16" s="116"/>
      <c r="D16" s="116"/>
      <c r="E16" s="116"/>
      <c r="F16" s="116"/>
      <c r="G16" s="116"/>
      <c r="H16" s="116"/>
      <c r="I16" s="116"/>
    </row>
    <row r="17" spans="1:12" x14ac:dyDescent="0.25">
      <c r="A17" s="116"/>
      <c r="B17" s="116"/>
      <c r="C17" s="116"/>
      <c r="D17" s="116"/>
      <c r="E17" s="116"/>
      <c r="F17" s="116"/>
      <c r="G17" s="116"/>
      <c r="H17" s="116"/>
      <c r="I17" s="116"/>
    </row>
    <row r="18" spans="1:12" x14ac:dyDescent="0.25">
      <c r="A18" s="116"/>
      <c r="B18" s="116"/>
      <c r="C18" s="116"/>
      <c r="D18" s="116"/>
      <c r="E18" s="116"/>
      <c r="F18" s="116"/>
      <c r="G18" s="116"/>
      <c r="H18" s="116"/>
      <c r="I18" s="116"/>
    </row>
    <row r="19" spans="1:12" x14ac:dyDescent="0.25">
      <c r="A19" s="116"/>
      <c r="B19" s="116"/>
      <c r="C19" s="116"/>
      <c r="D19" s="116"/>
      <c r="E19" s="116"/>
      <c r="F19" s="116"/>
      <c r="G19" s="116"/>
      <c r="H19" s="116"/>
      <c r="I19" s="116"/>
    </row>
    <row r="20" spans="1:12" x14ac:dyDescent="0.25">
      <c r="A20" s="116"/>
      <c r="B20" s="116"/>
      <c r="C20" s="116"/>
      <c r="D20" s="116"/>
      <c r="E20" s="116"/>
      <c r="F20" s="116"/>
      <c r="G20" s="116"/>
      <c r="H20" s="116"/>
      <c r="I20" s="116"/>
    </row>
    <row r="21" spans="1:12" x14ac:dyDescent="0.25">
      <c r="A21" s="116"/>
      <c r="B21" s="116"/>
      <c r="C21" s="116"/>
      <c r="D21" s="116"/>
      <c r="E21" s="116"/>
      <c r="F21" s="116"/>
      <c r="G21" s="116"/>
      <c r="H21" s="116"/>
      <c r="I21" s="116"/>
    </row>
    <row r="24" spans="1:12" x14ac:dyDescent="0.25">
      <c r="C24" s="473" t="s">
        <v>458</v>
      </c>
      <c r="D24" s="473"/>
      <c r="E24" s="473"/>
      <c r="F24" s="473"/>
      <c r="G24" s="473"/>
      <c r="H24" s="23"/>
      <c r="I24" s="473" t="s">
        <v>459</v>
      </c>
      <c r="J24" s="473"/>
      <c r="K24" s="473"/>
      <c r="L24" s="473"/>
    </row>
    <row r="25" spans="1:12" x14ac:dyDescent="0.25">
      <c r="A25" s="108"/>
      <c r="B25" s="8"/>
      <c r="C25" s="65">
        <v>2021</v>
      </c>
      <c r="D25" s="65">
        <v>2022</v>
      </c>
      <c r="E25" s="65">
        <v>2023</v>
      </c>
      <c r="F25" s="65">
        <v>2024</v>
      </c>
      <c r="G25" s="65">
        <v>2025</v>
      </c>
      <c r="H25" s="25"/>
      <c r="I25" s="65">
        <v>2022</v>
      </c>
      <c r="J25" s="65">
        <v>2023</v>
      </c>
      <c r="K25" s="65">
        <v>2024</v>
      </c>
      <c r="L25" s="65">
        <v>2025</v>
      </c>
    </row>
    <row r="26" spans="1:12" x14ac:dyDescent="0.25">
      <c r="A26" s="108"/>
      <c r="B26" s="366" t="s">
        <v>83</v>
      </c>
      <c r="C26" s="66">
        <v>2.1387171425</v>
      </c>
      <c r="D26" s="66">
        <v>2.1107021945</v>
      </c>
      <c r="E26" s="66">
        <v>1.9932211287999999</v>
      </c>
      <c r="F26" s="66">
        <v>1.8995507868999999</v>
      </c>
      <c r="G26" s="66">
        <v>1.9782734384</v>
      </c>
      <c r="H26" t="s">
        <v>83</v>
      </c>
      <c r="I26" s="14">
        <f t="shared" ref="I26:L27" si="0">D26-C26</f>
        <v>-2.8014948000000039E-2</v>
      </c>
      <c r="J26" s="14">
        <f t="shared" si="0"/>
        <v>-0.11748106570000005</v>
      </c>
      <c r="K26" s="14">
        <f t="shared" si="0"/>
        <v>-9.3670341900000009E-2</v>
      </c>
      <c r="L26" s="14">
        <f t="shared" si="0"/>
        <v>7.8722651500000129E-2</v>
      </c>
    </row>
    <row r="27" spans="1:12" ht="26.25" x14ac:dyDescent="0.25">
      <c r="A27" s="108"/>
      <c r="B27" s="368" t="s">
        <v>84</v>
      </c>
      <c r="C27" s="67">
        <v>99.185118540000005</v>
      </c>
      <c r="D27" s="67">
        <v>104.88986896999999</v>
      </c>
      <c r="E27" s="67">
        <v>110.13845297</v>
      </c>
      <c r="F27" s="67">
        <v>109.57425188000001</v>
      </c>
      <c r="G27" s="67">
        <v>111.5999589</v>
      </c>
      <c r="H27" s="423" t="s">
        <v>84</v>
      </c>
      <c r="I27" s="51">
        <f t="shared" si="0"/>
        <v>5.70475042999999</v>
      </c>
      <c r="J27" s="51">
        <f t="shared" si="0"/>
        <v>5.2485840000000081</v>
      </c>
      <c r="K27" s="51">
        <f t="shared" si="0"/>
        <v>-0.56420108999999741</v>
      </c>
      <c r="L27" s="51">
        <f t="shared" si="0"/>
        <v>2.0257070199999987</v>
      </c>
    </row>
    <row r="28" spans="1:12" x14ac:dyDescent="0.25">
      <c r="A28"/>
      <c r="B28" s="367" t="s">
        <v>291</v>
      </c>
      <c r="C28" s="66">
        <f>+C27+C26</f>
        <v>101.3238356825</v>
      </c>
      <c r="D28" s="66">
        <f>+D27+D26</f>
        <v>107.0005711645</v>
      </c>
      <c r="E28" s="66">
        <f>+E27+E26</f>
        <v>112.1316740988</v>
      </c>
      <c r="F28" s="66">
        <f>+F27+F26</f>
        <v>111.4738026669</v>
      </c>
      <c r="G28" s="66">
        <f>+G27+G26</f>
        <v>113.5782323384</v>
      </c>
      <c r="H28" s="21" t="s">
        <v>419</v>
      </c>
      <c r="I28" s="10">
        <f>+SUM(I26:I27)</f>
        <v>5.67673548199999</v>
      </c>
      <c r="J28" s="10">
        <f>+SUM(J26:J27)</f>
        <v>5.1311029343000083</v>
      </c>
      <c r="K28" s="10">
        <f>+SUM(K26:K27)</f>
        <v>-0.65787143189999742</v>
      </c>
      <c r="L28" s="10">
        <f>+SUM(L26:L27)</f>
        <v>2.1044296714999988</v>
      </c>
    </row>
    <row r="29" spans="1:12" x14ac:dyDescent="0.25">
      <c r="A29" s="278" t="s">
        <v>674</v>
      </c>
      <c r="B29"/>
      <c r="C29"/>
      <c r="D29" s="2"/>
      <c r="E29"/>
      <c r="F29"/>
      <c r="G29"/>
      <c r="H29"/>
      <c r="I29" s="2"/>
      <c r="J29" s="19"/>
      <c r="K29" s="19"/>
      <c r="L29" s="19"/>
    </row>
    <row r="33" spans="1:7" x14ac:dyDescent="0.25">
      <c r="C33" s="125" t="s">
        <v>290</v>
      </c>
      <c r="D33" s="107" t="s">
        <v>223</v>
      </c>
      <c r="E33" s="344" t="s">
        <v>222</v>
      </c>
      <c r="F33" s="344" t="s">
        <v>457</v>
      </c>
    </row>
    <row r="34" spans="1:7" x14ac:dyDescent="0.25">
      <c r="A34" s="119">
        <f t="shared" ref="A34:A81" si="1">YEAR(B34)</f>
        <v>2022</v>
      </c>
      <c r="B34" s="331">
        <v>44562</v>
      </c>
      <c r="C34" s="332">
        <v>104.36343297000001</v>
      </c>
      <c r="D34" s="115" t="e">
        <v>#N/A</v>
      </c>
      <c r="E34" s="333"/>
      <c r="F34" s="333">
        <v>104.36343297000001</v>
      </c>
      <c r="G34" s="113"/>
    </row>
    <row r="35" spans="1:7" x14ac:dyDescent="0.25">
      <c r="A35" s="119">
        <f t="shared" si="1"/>
        <v>2022</v>
      </c>
      <c r="B35" s="331">
        <v>44593</v>
      </c>
      <c r="C35" s="332">
        <v>104.08858029</v>
      </c>
      <c r="D35" s="115" t="e">
        <v>#N/A</v>
      </c>
      <c r="E35" s="333">
        <f t="shared" ref="E35:E44" si="2">AVERAGEIF($A$34:$A$95,A35,$F$34:$F$95)</f>
        <v>108.00241895249998</v>
      </c>
      <c r="F35" s="333">
        <v>104.08858029</v>
      </c>
      <c r="G35" s="113"/>
    </row>
    <row r="36" spans="1:7" x14ac:dyDescent="0.25">
      <c r="A36" s="119">
        <f t="shared" si="1"/>
        <v>2022</v>
      </c>
      <c r="B36" s="331">
        <v>44621</v>
      </c>
      <c r="C36" s="332">
        <v>105.88560242</v>
      </c>
      <c r="D36" s="115" t="e">
        <v>#N/A</v>
      </c>
      <c r="E36" s="333">
        <f t="shared" si="2"/>
        <v>108.00241895249998</v>
      </c>
      <c r="F36" s="333">
        <v>105.88560242</v>
      </c>
      <c r="G36" s="113"/>
    </row>
    <row r="37" spans="1:7" x14ac:dyDescent="0.25">
      <c r="A37" s="119">
        <f t="shared" si="1"/>
        <v>2022</v>
      </c>
      <c r="B37" s="331">
        <v>44652</v>
      </c>
      <c r="C37" s="332">
        <v>106.64060189999999</v>
      </c>
      <c r="D37" s="115" t="e">
        <v>#N/A</v>
      </c>
      <c r="E37" s="333">
        <f t="shared" si="2"/>
        <v>108.00241895249998</v>
      </c>
      <c r="F37" s="333">
        <v>106.64060189999999</v>
      </c>
      <c r="G37" s="113"/>
    </row>
    <row r="38" spans="1:7" x14ac:dyDescent="0.25">
      <c r="A38" s="119">
        <f t="shared" si="1"/>
        <v>2022</v>
      </c>
      <c r="B38" s="331">
        <v>44682</v>
      </c>
      <c r="C38" s="332">
        <v>107.48518405999999</v>
      </c>
      <c r="D38" s="115" t="e">
        <v>#N/A</v>
      </c>
      <c r="E38" s="333">
        <f t="shared" si="2"/>
        <v>108.00241895249998</v>
      </c>
      <c r="F38" s="333">
        <v>107.48518405999999</v>
      </c>
      <c r="G38" s="113"/>
    </row>
    <row r="39" spans="1:7" x14ac:dyDescent="0.25">
      <c r="A39" s="119">
        <f t="shared" si="1"/>
        <v>2022</v>
      </c>
      <c r="B39" s="331">
        <v>44713</v>
      </c>
      <c r="C39" s="332">
        <v>107.7441848</v>
      </c>
      <c r="D39" s="115" t="e">
        <v>#N/A</v>
      </c>
      <c r="E39" s="333">
        <f t="shared" si="2"/>
        <v>108.00241895249998</v>
      </c>
      <c r="F39" s="333">
        <v>107.7441848</v>
      </c>
      <c r="G39" s="113"/>
    </row>
    <row r="40" spans="1:7" x14ac:dyDescent="0.25">
      <c r="A40" s="119">
        <f t="shared" si="1"/>
        <v>2022</v>
      </c>
      <c r="B40" s="331">
        <v>44743</v>
      </c>
      <c r="C40" s="332">
        <v>108.87345168</v>
      </c>
      <c r="D40" s="115" t="e">
        <v>#N/A</v>
      </c>
      <c r="E40" s="333">
        <f t="shared" si="2"/>
        <v>108.00241895249998</v>
      </c>
      <c r="F40" s="333">
        <v>108.87345168</v>
      </c>
      <c r="G40" s="113"/>
    </row>
    <row r="41" spans="1:7" x14ac:dyDescent="0.25">
      <c r="A41" s="119">
        <f t="shared" si="1"/>
        <v>2022</v>
      </c>
      <c r="B41" s="331">
        <v>44774</v>
      </c>
      <c r="C41" s="332">
        <v>109.43172561</v>
      </c>
      <c r="D41" s="115" t="e">
        <v>#N/A</v>
      </c>
      <c r="E41" s="333">
        <f t="shared" si="2"/>
        <v>108.00241895249998</v>
      </c>
      <c r="F41" s="333">
        <v>109.43172561</v>
      </c>
      <c r="G41" s="113"/>
    </row>
    <row r="42" spans="1:7" x14ac:dyDescent="0.25">
      <c r="A42" s="119">
        <f t="shared" si="1"/>
        <v>2022</v>
      </c>
      <c r="B42" s="331">
        <v>44805</v>
      </c>
      <c r="C42" s="332">
        <v>111.01379813</v>
      </c>
      <c r="D42" s="115" t="e">
        <v>#N/A</v>
      </c>
      <c r="E42" s="333">
        <f t="shared" si="2"/>
        <v>108.00241895249998</v>
      </c>
      <c r="F42" s="333">
        <v>111.01379813</v>
      </c>
      <c r="G42" s="113"/>
    </row>
    <row r="43" spans="1:7" x14ac:dyDescent="0.25">
      <c r="A43" s="119">
        <f t="shared" si="1"/>
        <v>2022</v>
      </c>
      <c r="B43" s="331">
        <v>44835</v>
      </c>
      <c r="C43" s="332">
        <v>110.89492432</v>
      </c>
      <c r="D43" s="115" t="e">
        <v>#N/A</v>
      </c>
      <c r="E43" s="333">
        <f t="shared" si="2"/>
        <v>108.00241895249998</v>
      </c>
      <c r="F43" s="333">
        <v>110.89492432</v>
      </c>
      <c r="G43" s="113"/>
    </row>
    <row r="44" spans="1:7" x14ac:dyDescent="0.25">
      <c r="A44" s="119">
        <f t="shared" si="1"/>
        <v>2022</v>
      </c>
      <c r="B44" s="331">
        <v>44866</v>
      </c>
      <c r="C44" s="332">
        <v>110.88574967</v>
      </c>
      <c r="D44" s="115" t="e">
        <v>#N/A</v>
      </c>
      <c r="E44" s="333">
        <f t="shared" si="2"/>
        <v>108.00241895249998</v>
      </c>
      <c r="F44" s="333">
        <v>110.88574967</v>
      </c>
      <c r="G44" s="113"/>
    </row>
    <row r="45" spans="1:7" x14ac:dyDescent="0.25">
      <c r="A45" s="119">
        <f t="shared" si="1"/>
        <v>2022</v>
      </c>
      <c r="B45" s="331">
        <v>44896</v>
      </c>
      <c r="C45" s="332">
        <v>108.72179158</v>
      </c>
      <c r="D45" s="115" t="e">
        <v>#N/A</v>
      </c>
      <c r="E45" s="333"/>
      <c r="F45" s="333">
        <v>108.72179158</v>
      </c>
      <c r="G45" s="113"/>
    </row>
    <row r="46" spans="1:7" x14ac:dyDescent="0.25">
      <c r="A46" s="119">
        <f t="shared" si="1"/>
        <v>2023</v>
      </c>
      <c r="B46" s="331">
        <v>44927</v>
      </c>
      <c r="C46" s="332">
        <v>110.60544461000001</v>
      </c>
      <c r="D46" s="115" t="e">
        <v>#N/A</v>
      </c>
      <c r="E46" s="333"/>
      <c r="F46" s="333">
        <v>110.60544461000001</v>
      </c>
      <c r="G46" s="113"/>
    </row>
    <row r="47" spans="1:7" x14ac:dyDescent="0.25">
      <c r="A47" s="119">
        <f t="shared" si="1"/>
        <v>2023</v>
      </c>
      <c r="B47" s="331">
        <v>44958</v>
      </c>
      <c r="C47" s="332">
        <v>110.81359239</v>
      </c>
      <c r="D47" s="115" t="e">
        <v>#N/A</v>
      </c>
      <c r="E47" s="333">
        <f>AVERAGEIF($A$34:$A$95,A47,$F$34:$F$95)</f>
        <v>113.12617273333335</v>
      </c>
      <c r="F47" s="333">
        <v>110.81359239</v>
      </c>
      <c r="G47" s="113"/>
    </row>
    <row r="48" spans="1:7" x14ac:dyDescent="0.25">
      <c r="A48" s="119">
        <f t="shared" si="1"/>
        <v>2023</v>
      </c>
      <c r="B48" s="331">
        <v>44986</v>
      </c>
      <c r="C48" s="332">
        <v>112.09463432</v>
      </c>
      <c r="D48" s="115" t="e">
        <v>#N/A</v>
      </c>
      <c r="E48" s="333">
        <f t="shared" ref="E48:E56" si="3">AVERAGEIF($A$34:$A$95,A48,$F$34:$F$95)</f>
        <v>113.12617273333335</v>
      </c>
      <c r="F48" s="333">
        <v>112.09463432</v>
      </c>
      <c r="G48" s="113"/>
    </row>
    <row r="49" spans="1:7" x14ac:dyDescent="0.25">
      <c r="A49" s="119">
        <f t="shared" si="1"/>
        <v>2023</v>
      </c>
      <c r="B49" s="331">
        <v>45017</v>
      </c>
      <c r="C49" s="332">
        <v>112.06689787000001</v>
      </c>
      <c r="D49" s="115" t="e">
        <v>#N/A</v>
      </c>
      <c r="E49" s="333">
        <f t="shared" si="3"/>
        <v>113.12617273333335</v>
      </c>
      <c r="F49" s="333">
        <v>112.06689787000001</v>
      </c>
      <c r="G49" s="113"/>
    </row>
    <row r="50" spans="1:7" x14ac:dyDescent="0.25">
      <c r="A50" s="119">
        <f t="shared" si="1"/>
        <v>2023</v>
      </c>
      <c r="B50" s="331">
        <v>45047</v>
      </c>
      <c r="C50" s="332">
        <v>112.90029839</v>
      </c>
      <c r="D50" s="115" t="e">
        <v>#N/A</v>
      </c>
      <c r="E50" s="333">
        <f t="shared" si="3"/>
        <v>113.12617273333335</v>
      </c>
      <c r="F50" s="333">
        <v>112.90029839</v>
      </c>
      <c r="G50" s="113"/>
    </row>
    <row r="51" spans="1:7" x14ac:dyDescent="0.25">
      <c r="A51" s="119">
        <f t="shared" si="1"/>
        <v>2023</v>
      </c>
      <c r="B51" s="331">
        <v>45078</v>
      </c>
      <c r="C51" s="332">
        <v>112.51499977</v>
      </c>
      <c r="D51" s="115" t="e">
        <v>#N/A</v>
      </c>
      <c r="E51" s="333">
        <f t="shared" si="3"/>
        <v>113.12617273333335</v>
      </c>
      <c r="F51" s="333">
        <v>112.51499977</v>
      </c>
      <c r="G51" s="113"/>
    </row>
    <row r="52" spans="1:7" x14ac:dyDescent="0.25">
      <c r="A52" s="119">
        <f t="shared" si="1"/>
        <v>2023</v>
      </c>
      <c r="B52" s="331">
        <v>45108</v>
      </c>
      <c r="C52" s="332">
        <v>112.73555652</v>
      </c>
      <c r="D52" s="115" t="e">
        <v>#N/A</v>
      </c>
      <c r="E52" s="333">
        <f t="shared" si="3"/>
        <v>113.12617273333335</v>
      </c>
      <c r="F52" s="333">
        <v>112.73555652</v>
      </c>
      <c r="G52" s="113"/>
    </row>
    <row r="53" spans="1:7" x14ac:dyDescent="0.25">
      <c r="A53" s="119">
        <f t="shared" si="1"/>
        <v>2023</v>
      </c>
      <c r="B53" s="331">
        <v>45139</v>
      </c>
      <c r="C53" s="332">
        <v>113.99102803</v>
      </c>
      <c r="D53" s="115" t="e">
        <v>#N/A</v>
      </c>
      <c r="E53" s="333">
        <f t="shared" si="3"/>
        <v>113.12617273333335</v>
      </c>
      <c r="F53" s="333">
        <v>113.99102803</v>
      </c>
      <c r="G53" s="113"/>
    </row>
    <row r="54" spans="1:7" x14ac:dyDescent="0.25">
      <c r="A54" s="119">
        <f t="shared" si="1"/>
        <v>2023</v>
      </c>
      <c r="B54" s="331">
        <v>45170</v>
      </c>
      <c r="C54" s="332">
        <v>114.20006807</v>
      </c>
      <c r="D54" s="115" t="e">
        <v>#N/A</v>
      </c>
      <c r="E54" s="333">
        <f t="shared" si="3"/>
        <v>113.12617273333335</v>
      </c>
      <c r="F54" s="333">
        <v>114.20006807</v>
      </c>
      <c r="G54" s="113"/>
    </row>
    <row r="55" spans="1:7" x14ac:dyDescent="0.25">
      <c r="A55" s="119">
        <f t="shared" si="1"/>
        <v>2023</v>
      </c>
      <c r="B55" s="331">
        <v>45200</v>
      </c>
      <c r="C55" s="332">
        <v>114.08685558000001</v>
      </c>
      <c r="D55" s="115" t="e">
        <v>#N/A</v>
      </c>
      <c r="E55" s="333">
        <f t="shared" si="3"/>
        <v>113.12617273333335</v>
      </c>
      <c r="F55" s="333">
        <v>114.08685558000001</v>
      </c>
      <c r="G55" s="113"/>
    </row>
    <row r="56" spans="1:7" x14ac:dyDescent="0.25">
      <c r="A56" s="119">
        <f t="shared" si="1"/>
        <v>2023</v>
      </c>
      <c r="B56" s="331">
        <v>45231</v>
      </c>
      <c r="C56" s="332">
        <v>115.62534157</v>
      </c>
      <c r="D56" s="115" t="e">
        <v>#N/A</v>
      </c>
      <c r="E56" s="333">
        <f t="shared" si="3"/>
        <v>113.12617273333335</v>
      </c>
      <c r="F56" s="333">
        <v>115.62534157</v>
      </c>
      <c r="G56" s="113"/>
    </row>
    <row r="57" spans="1:7" x14ac:dyDescent="0.25">
      <c r="A57" s="119">
        <f t="shared" si="1"/>
        <v>2023</v>
      </c>
      <c r="B57" s="331">
        <v>45261</v>
      </c>
      <c r="C57" s="332">
        <v>115.87935568</v>
      </c>
      <c r="D57" s="115" t="e">
        <v>#N/A</v>
      </c>
      <c r="E57" s="333"/>
      <c r="F57" s="333">
        <v>115.87935568</v>
      </c>
      <c r="G57" s="113"/>
    </row>
    <row r="58" spans="1:7" x14ac:dyDescent="0.25">
      <c r="A58" s="119">
        <f t="shared" si="1"/>
        <v>2024</v>
      </c>
      <c r="B58" s="331">
        <v>45292</v>
      </c>
      <c r="C58" s="332">
        <v>112.0778749</v>
      </c>
      <c r="D58" s="115" t="e">
        <v>#N/A</v>
      </c>
      <c r="E58" s="333"/>
      <c r="F58" s="333">
        <v>112.0778749</v>
      </c>
      <c r="G58" s="113"/>
    </row>
    <row r="59" spans="1:7" x14ac:dyDescent="0.25">
      <c r="A59" s="119">
        <f t="shared" si="1"/>
        <v>2024</v>
      </c>
      <c r="B59" s="331">
        <v>45323</v>
      </c>
      <c r="C59" s="332">
        <v>115.17013489999999</v>
      </c>
      <c r="D59" s="115" t="e">
        <v>#N/A</v>
      </c>
      <c r="E59" s="333">
        <f>AVERAGEIF($A$34:$A$95,A59,$F$34:$F$95)</f>
        <v>112.47551748333332</v>
      </c>
      <c r="F59" s="333">
        <v>115.17013489999999</v>
      </c>
      <c r="G59" s="113"/>
    </row>
    <row r="60" spans="1:7" x14ac:dyDescent="0.25">
      <c r="A60" s="119">
        <f t="shared" si="1"/>
        <v>2024</v>
      </c>
      <c r="B60" s="331">
        <v>45352</v>
      </c>
      <c r="C60" s="332">
        <v>112.6459</v>
      </c>
      <c r="D60" s="115" t="e">
        <v>#N/A</v>
      </c>
      <c r="E60" s="333">
        <f t="shared" ref="E60:E68" si="4">AVERAGEIF($A$34:$A$95,A60,$F$34:$F$95)</f>
        <v>112.47551748333332</v>
      </c>
      <c r="F60" s="333">
        <v>112.6459</v>
      </c>
      <c r="G60" s="113"/>
    </row>
    <row r="61" spans="1:7" x14ac:dyDescent="0.25">
      <c r="A61" s="119">
        <f t="shared" si="1"/>
        <v>2024</v>
      </c>
      <c r="B61" s="331">
        <v>45383</v>
      </c>
      <c r="C61" s="332">
        <v>112.283</v>
      </c>
      <c r="D61" s="115">
        <v>112.283</v>
      </c>
      <c r="E61" s="333">
        <f t="shared" si="4"/>
        <v>112.47551748333332</v>
      </c>
      <c r="F61" s="333">
        <v>112.283</v>
      </c>
      <c r="G61" s="113"/>
    </row>
    <row r="62" spans="1:7" x14ac:dyDescent="0.25">
      <c r="A62" s="119">
        <f t="shared" si="1"/>
        <v>2024</v>
      </c>
      <c r="B62" s="331">
        <v>45413</v>
      </c>
      <c r="C62" s="332" t="e">
        <v>#N/A</v>
      </c>
      <c r="D62" s="115">
        <v>111.5809</v>
      </c>
      <c r="E62" s="333">
        <f t="shared" si="4"/>
        <v>112.47551748333332</v>
      </c>
      <c r="F62" s="333">
        <v>111.5809</v>
      </c>
      <c r="G62" s="113"/>
    </row>
    <row r="63" spans="1:7" x14ac:dyDescent="0.25">
      <c r="A63" s="119">
        <f t="shared" si="1"/>
        <v>2024</v>
      </c>
      <c r="B63" s="331">
        <v>45444</v>
      </c>
      <c r="C63" s="332" t="e">
        <v>#N/A</v>
      </c>
      <c r="D63" s="115">
        <v>111.488</v>
      </c>
      <c r="E63" s="333">
        <f t="shared" si="4"/>
        <v>112.47551748333332</v>
      </c>
      <c r="F63" s="333">
        <v>111.488</v>
      </c>
      <c r="G63" s="113"/>
    </row>
    <row r="64" spans="1:7" x14ac:dyDescent="0.25">
      <c r="A64" s="119">
        <f t="shared" si="1"/>
        <v>2024</v>
      </c>
      <c r="B64" s="331">
        <v>45474</v>
      </c>
      <c r="C64" s="332" t="e">
        <v>#N/A</v>
      </c>
      <c r="D64" s="115">
        <v>111.7206</v>
      </c>
      <c r="E64" s="333">
        <f t="shared" si="4"/>
        <v>112.47551748333332</v>
      </c>
      <c r="F64" s="333">
        <v>111.7206</v>
      </c>
      <c r="G64" s="113"/>
    </row>
    <row r="65" spans="1:7" x14ac:dyDescent="0.25">
      <c r="A65" s="119">
        <f t="shared" si="1"/>
        <v>2024</v>
      </c>
      <c r="B65" s="331">
        <v>45505</v>
      </c>
      <c r="C65" s="332" t="e">
        <v>#N/A</v>
      </c>
      <c r="D65" s="115">
        <v>111.6657</v>
      </c>
      <c r="E65" s="333">
        <f t="shared" si="4"/>
        <v>112.47551748333332</v>
      </c>
      <c r="F65" s="333">
        <v>111.6657</v>
      </c>
      <c r="G65" s="113"/>
    </row>
    <row r="66" spans="1:7" x14ac:dyDescent="0.25">
      <c r="A66" s="119">
        <f t="shared" si="1"/>
        <v>2024</v>
      </c>
      <c r="B66" s="331">
        <v>45536</v>
      </c>
      <c r="C66" s="332" t="e">
        <v>#N/A</v>
      </c>
      <c r="D66" s="115">
        <v>112.32040000000001</v>
      </c>
      <c r="E66" s="333">
        <f t="shared" si="4"/>
        <v>112.47551748333332</v>
      </c>
      <c r="F66" s="333">
        <v>112.32040000000001</v>
      </c>
      <c r="G66" s="113"/>
    </row>
    <row r="67" spans="1:7" x14ac:dyDescent="0.25">
      <c r="A67" s="119">
        <f t="shared" si="1"/>
        <v>2024</v>
      </c>
      <c r="B67" s="331">
        <v>45566</v>
      </c>
      <c r="C67" s="332" t="e">
        <v>#N/A</v>
      </c>
      <c r="D67" s="115">
        <v>112.5718</v>
      </c>
      <c r="E67" s="333">
        <f t="shared" si="4"/>
        <v>112.47551748333332</v>
      </c>
      <c r="F67" s="333">
        <v>112.5718</v>
      </c>
      <c r="G67" s="113"/>
    </row>
    <row r="68" spans="1:7" x14ac:dyDescent="0.25">
      <c r="A68" s="119">
        <f t="shared" si="1"/>
        <v>2024</v>
      </c>
      <c r="B68" s="331">
        <v>45597</v>
      </c>
      <c r="C68" s="332" t="e">
        <v>#N/A</v>
      </c>
      <c r="D68" s="115">
        <v>113.03700000000001</v>
      </c>
      <c r="E68" s="333">
        <f t="shared" si="4"/>
        <v>112.47551748333332</v>
      </c>
      <c r="F68" s="333">
        <v>113.03700000000001</v>
      </c>
      <c r="G68" s="113"/>
    </row>
    <row r="69" spans="1:7" x14ac:dyDescent="0.25">
      <c r="A69" s="119">
        <f t="shared" si="1"/>
        <v>2024</v>
      </c>
      <c r="B69" s="331">
        <v>45627</v>
      </c>
      <c r="C69" s="332" t="e">
        <v>#N/A</v>
      </c>
      <c r="D69" s="115">
        <v>113.14490000000001</v>
      </c>
      <c r="E69" s="333"/>
      <c r="F69" s="333">
        <v>113.14490000000001</v>
      </c>
      <c r="G69" s="113"/>
    </row>
    <row r="70" spans="1:7" x14ac:dyDescent="0.25">
      <c r="A70" s="119">
        <f t="shared" si="1"/>
        <v>2025</v>
      </c>
      <c r="B70" s="331">
        <v>45658</v>
      </c>
      <c r="C70" s="332" t="e">
        <v>#N/A</v>
      </c>
      <c r="D70" s="115">
        <v>113.95269999999999</v>
      </c>
      <c r="E70" s="333"/>
      <c r="F70" s="333">
        <v>113.95269999999999</v>
      </c>
      <c r="G70" s="113"/>
    </row>
    <row r="71" spans="1:7" x14ac:dyDescent="0.25">
      <c r="A71" s="119">
        <f t="shared" si="1"/>
        <v>2025</v>
      </c>
      <c r="B71" s="331">
        <v>45689</v>
      </c>
      <c r="C71" s="332" t="e">
        <v>#N/A</v>
      </c>
      <c r="D71" s="115">
        <v>112.10250000000001</v>
      </c>
      <c r="E71" s="333">
        <f>AVERAGEIF($A$34:$A$95,A71,$F$34:$F$95)</f>
        <v>114.51909999999999</v>
      </c>
      <c r="F71" s="333">
        <v>112.10250000000001</v>
      </c>
      <c r="G71" s="113"/>
    </row>
    <row r="72" spans="1:7" x14ac:dyDescent="0.25">
      <c r="A72" s="119">
        <f t="shared" si="1"/>
        <v>2025</v>
      </c>
      <c r="B72" s="331">
        <v>45717</v>
      </c>
      <c r="C72" s="332" t="e">
        <v>#N/A</v>
      </c>
      <c r="D72" s="115">
        <v>114.3036</v>
      </c>
      <c r="E72" s="333">
        <f t="shared" ref="E72:E80" si="5">AVERAGEIF($A$34:$A$95,A72,$F$34:$F$95)</f>
        <v>114.51909999999999</v>
      </c>
      <c r="F72" s="333">
        <v>114.3036</v>
      </c>
      <c r="G72" s="113"/>
    </row>
    <row r="73" spans="1:7" x14ac:dyDescent="0.25">
      <c r="A73" s="119">
        <f t="shared" si="1"/>
        <v>2025</v>
      </c>
      <c r="B73" s="331">
        <v>45748</v>
      </c>
      <c r="C73" s="332" t="e">
        <v>#N/A</v>
      </c>
      <c r="D73" s="115">
        <v>114.4866</v>
      </c>
      <c r="E73" s="333">
        <f t="shared" si="5"/>
        <v>114.51909999999999</v>
      </c>
      <c r="F73" s="333">
        <v>114.4866</v>
      </c>
      <c r="G73" s="113"/>
    </row>
    <row r="74" spans="1:7" x14ac:dyDescent="0.25">
      <c r="A74" s="119">
        <f t="shared" si="1"/>
        <v>2025</v>
      </c>
      <c r="B74" s="331">
        <v>45778</v>
      </c>
      <c r="C74" s="332" t="e">
        <v>#N/A</v>
      </c>
      <c r="D74" s="115">
        <v>114.57470000000001</v>
      </c>
      <c r="E74" s="333">
        <f t="shared" si="5"/>
        <v>114.51909999999999</v>
      </c>
      <c r="F74" s="333">
        <v>114.57470000000001</v>
      </c>
      <c r="G74" s="113"/>
    </row>
    <row r="75" spans="1:7" x14ac:dyDescent="0.25">
      <c r="A75" s="119">
        <f t="shared" si="1"/>
        <v>2025</v>
      </c>
      <c r="B75" s="331">
        <v>45809</v>
      </c>
      <c r="C75" s="332" t="e">
        <v>#N/A</v>
      </c>
      <c r="D75" s="115">
        <v>114.85250000000001</v>
      </c>
      <c r="E75" s="333">
        <f t="shared" si="5"/>
        <v>114.51909999999999</v>
      </c>
      <c r="F75" s="333">
        <v>114.85250000000001</v>
      </c>
      <c r="G75" s="113"/>
    </row>
    <row r="76" spans="1:7" x14ac:dyDescent="0.25">
      <c r="A76" s="119">
        <f t="shared" si="1"/>
        <v>2025</v>
      </c>
      <c r="B76" s="331">
        <v>45839</v>
      </c>
      <c r="C76" s="332" t="e">
        <v>#N/A</v>
      </c>
      <c r="D76" s="115">
        <v>114.76819999999999</v>
      </c>
      <c r="E76" s="333">
        <f t="shared" si="5"/>
        <v>114.51909999999999</v>
      </c>
      <c r="F76" s="333">
        <v>114.76819999999999</v>
      </c>
      <c r="G76" s="113"/>
    </row>
    <row r="77" spans="1:7" x14ac:dyDescent="0.25">
      <c r="A77" s="119">
        <f t="shared" si="1"/>
        <v>2025</v>
      </c>
      <c r="B77" s="331">
        <v>45870</v>
      </c>
      <c r="C77" s="332" t="e">
        <v>#N/A</v>
      </c>
      <c r="D77" s="115">
        <v>114.7047</v>
      </c>
      <c r="E77" s="333">
        <f t="shared" si="5"/>
        <v>114.51909999999999</v>
      </c>
      <c r="F77" s="333">
        <v>114.7047</v>
      </c>
      <c r="G77" s="113"/>
    </row>
    <row r="78" spans="1:7" x14ac:dyDescent="0.25">
      <c r="A78" s="119">
        <f t="shared" si="1"/>
        <v>2025</v>
      </c>
      <c r="B78" s="331">
        <v>45901</v>
      </c>
      <c r="C78" s="332" t="e">
        <v>#N/A</v>
      </c>
      <c r="D78" s="115">
        <v>114.6957</v>
      </c>
      <c r="E78" s="333">
        <f t="shared" si="5"/>
        <v>114.51909999999999</v>
      </c>
      <c r="F78" s="333">
        <v>114.6957</v>
      </c>
      <c r="G78" s="113"/>
    </row>
    <row r="79" spans="1:7" x14ac:dyDescent="0.25">
      <c r="A79" s="119">
        <f t="shared" si="1"/>
        <v>2025</v>
      </c>
      <c r="B79" s="331">
        <v>45931</v>
      </c>
      <c r="C79" s="332" t="e">
        <v>#N/A</v>
      </c>
      <c r="D79" s="115">
        <v>114.8887</v>
      </c>
      <c r="E79" s="333">
        <f t="shared" si="5"/>
        <v>114.51909999999999</v>
      </c>
      <c r="F79" s="333">
        <v>114.8887</v>
      </c>
      <c r="G79" s="113"/>
    </row>
    <row r="80" spans="1:7" x14ac:dyDescent="0.25">
      <c r="A80" s="119">
        <f t="shared" si="1"/>
        <v>2025</v>
      </c>
      <c r="B80" s="331">
        <v>45962</v>
      </c>
      <c r="C80" s="332" t="e">
        <v>#N/A</v>
      </c>
      <c r="D80" s="115">
        <v>115.26739999999999</v>
      </c>
      <c r="E80" s="333">
        <f t="shared" si="5"/>
        <v>114.51909999999999</v>
      </c>
      <c r="F80" s="333">
        <v>115.26739999999999</v>
      </c>
      <c r="G80" s="113"/>
    </row>
    <row r="81" spans="1:7" x14ac:dyDescent="0.25">
      <c r="A81" s="119">
        <f t="shared" si="1"/>
        <v>2025</v>
      </c>
      <c r="B81" s="331">
        <v>45992</v>
      </c>
      <c r="C81" s="332" t="e">
        <v>#N/A</v>
      </c>
      <c r="D81" s="115">
        <v>115.6319</v>
      </c>
      <c r="E81" s="333"/>
      <c r="F81" s="333">
        <v>115.6319</v>
      </c>
      <c r="G81" s="113"/>
    </row>
    <row r="82" spans="1:7" x14ac:dyDescent="0.25">
      <c r="A82" s="119"/>
      <c r="B82" s="331"/>
      <c r="C82" s="119"/>
      <c r="D82" s="333"/>
      <c r="E82" s="119"/>
      <c r="F82" s="333"/>
      <c r="G82" s="113"/>
    </row>
    <row r="83" spans="1:7" x14ac:dyDescent="0.25">
      <c r="A83" s="119"/>
      <c r="B83" s="331"/>
      <c r="C83" s="119"/>
      <c r="D83" s="333"/>
      <c r="E83" s="119"/>
      <c r="F83" s="333"/>
      <c r="G83" s="113"/>
    </row>
    <row r="84" spans="1:7" x14ac:dyDescent="0.25">
      <c r="A84" s="119"/>
      <c r="B84" s="331"/>
      <c r="C84" s="119"/>
      <c r="D84" s="333"/>
      <c r="E84" s="119"/>
      <c r="F84" s="333"/>
      <c r="G84" s="113"/>
    </row>
    <row r="85" spans="1:7" x14ac:dyDescent="0.25">
      <c r="A85" s="119"/>
      <c r="B85" s="331"/>
      <c r="C85" s="119"/>
      <c r="D85" s="333"/>
      <c r="E85" s="119"/>
      <c r="F85" s="333"/>
      <c r="G85" s="113"/>
    </row>
    <row r="86" spans="1:7" x14ac:dyDescent="0.25">
      <c r="A86" s="119"/>
      <c r="B86" s="331"/>
      <c r="C86" s="119"/>
      <c r="D86" s="333"/>
      <c r="E86" s="119"/>
      <c r="F86" s="333"/>
      <c r="G86" s="113"/>
    </row>
    <row r="87" spans="1:7" x14ac:dyDescent="0.25">
      <c r="A87" s="119"/>
      <c r="B87" s="331"/>
      <c r="C87" s="119"/>
      <c r="D87" s="333"/>
      <c r="E87" s="119"/>
      <c r="F87" s="333"/>
      <c r="G87" s="113"/>
    </row>
    <row r="88" spans="1:7" x14ac:dyDescent="0.25">
      <c r="A88" s="58"/>
      <c r="B88" s="58" t="s">
        <v>0</v>
      </c>
      <c r="C88" s="119"/>
      <c r="D88" s="333"/>
      <c r="E88" s="119"/>
      <c r="F88" s="333"/>
      <c r="G88" s="113"/>
    </row>
    <row r="89" spans="1:7" x14ac:dyDescent="0.25">
      <c r="A89" s="21">
        <v>2.5</v>
      </c>
      <c r="B89" s="20">
        <v>-2</v>
      </c>
      <c r="C89" s="119"/>
      <c r="D89" s="333"/>
      <c r="E89" s="119"/>
      <c r="F89" s="333"/>
      <c r="G89" s="113"/>
    </row>
    <row r="90" spans="1:7" x14ac:dyDescent="0.25">
      <c r="A90" s="21">
        <v>2.5</v>
      </c>
      <c r="B90" s="20">
        <v>10</v>
      </c>
      <c r="C90" s="119"/>
      <c r="D90" s="333"/>
      <c r="E90" s="119"/>
      <c r="F90" s="333"/>
      <c r="G90" s="113"/>
    </row>
    <row r="91" spans="1:7" x14ac:dyDescent="0.25">
      <c r="B91" s="109"/>
      <c r="D91" s="114"/>
      <c r="F91" s="114"/>
      <c r="G91" s="113"/>
    </row>
    <row r="92" spans="1:7" x14ac:dyDescent="0.25">
      <c r="B92" s="109"/>
      <c r="D92" s="114"/>
      <c r="F92" s="114"/>
      <c r="G92" s="113"/>
    </row>
    <row r="93" spans="1:7" x14ac:dyDescent="0.25">
      <c r="B93" s="109"/>
      <c r="D93" s="114"/>
      <c r="F93" s="114"/>
      <c r="G93" s="113"/>
    </row>
    <row r="94" spans="1:7" x14ac:dyDescent="0.25">
      <c r="B94" s="109"/>
      <c r="D94" s="114"/>
      <c r="F94" s="114"/>
      <c r="G94" s="113"/>
    </row>
    <row r="95" spans="1:7" x14ac:dyDescent="0.25">
      <c r="B95" s="109"/>
      <c r="D95" s="114"/>
      <c r="F95" s="114"/>
      <c r="G95" s="113"/>
    </row>
    <row r="96" spans="1:7" x14ac:dyDescent="0.25">
      <c r="F96" s="114"/>
      <c r="G96" s="113"/>
    </row>
    <row r="97" spans="6:7" x14ac:dyDescent="0.25">
      <c r="F97" s="114"/>
      <c r="G97" s="113"/>
    </row>
    <row r="98" spans="6:7" x14ac:dyDescent="0.25">
      <c r="F98" s="114"/>
      <c r="G98" s="113"/>
    </row>
    <row r="99" spans="6:7" x14ac:dyDescent="0.25">
      <c r="F99" s="114"/>
      <c r="G99" s="113"/>
    </row>
    <row r="100" spans="6:7" x14ac:dyDescent="0.25">
      <c r="F100" s="114"/>
      <c r="G100" s="113"/>
    </row>
    <row r="101" spans="6:7" x14ac:dyDescent="0.25">
      <c r="F101" s="114"/>
      <c r="G101" s="113"/>
    </row>
    <row r="102" spans="6:7" x14ac:dyDescent="0.25">
      <c r="F102" s="114"/>
      <c r="G102" s="113"/>
    </row>
    <row r="103" spans="6:7" x14ac:dyDescent="0.25">
      <c r="F103" s="114"/>
      <c r="G103" s="113"/>
    </row>
    <row r="104" spans="6:7" x14ac:dyDescent="0.25">
      <c r="F104" s="114"/>
      <c r="G104" s="113"/>
    </row>
    <row r="105" spans="6:7" x14ac:dyDescent="0.25">
      <c r="F105" s="114"/>
    </row>
    <row r="106" spans="6:7" x14ac:dyDescent="0.25">
      <c r="F106" s="114"/>
    </row>
    <row r="107" spans="6:7" x14ac:dyDescent="0.25">
      <c r="F107" s="114"/>
    </row>
    <row r="108" spans="6:7" x14ac:dyDescent="0.25">
      <c r="F108" s="114"/>
    </row>
    <row r="109" spans="6:7" x14ac:dyDescent="0.25">
      <c r="F109" s="114"/>
    </row>
    <row r="110" spans="6:7" x14ac:dyDescent="0.25">
      <c r="F110" s="114"/>
    </row>
    <row r="111" spans="6:7" x14ac:dyDescent="0.25">
      <c r="F111" s="114"/>
    </row>
    <row r="112" spans="6:7" x14ac:dyDescent="0.25">
      <c r="F112" s="114"/>
    </row>
    <row r="113" spans="6:6" x14ac:dyDescent="0.25">
      <c r="F113" s="114"/>
    </row>
    <row r="114" spans="6:6" x14ac:dyDescent="0.25">
      <c r="F114" s="114"/>
    </row>
    <row r="115" spans="6:6" x14ac:dyDescent="0.25">
      <c r="F115" s="114"/>
    </row>
    <row r="116" spans="6:6" x14ac:dyDescent="0.25">
      <c r="F116" s="114"/>
    </row>
    <row r="117" spans="6:6" x14ac:dyDescent="0.25">
      <c r="F117" s="114"/>
    </row>
    <row r="118" spans="6:6" x14ac:dyDescent="0.25">
      <c r="F118" s="114"/>
    </row>
    <row r="119" spans="6:6" x14ac:dyDescent="0.25">
      <c r="F119" s="114"/>
    </row>
    <row r="120" spans="6:6" x14ac:dyDescent="0.25">
      <c r="F120" s="114"/>
    </row>
    <row r="121" spans="6:6" x14ac:dyDescent="0.25">
      <c r="F121" s="114"/>
    </row>
    <row r="122" spans="6:6" x14ac:dyDescent="0.25">
      <c r="F122" s="114"/>
    </row>
    <row r="123" spans="6:6" x14ac:dyDescent="0.25">
      <c r="F123" s="114"/>
    </row>
    <row r="124" spans="6:6" x14ac:dyDescent="0.25">
      <c r="F124" s="114"/>
    </row>
    <row r="125" spans="6:6" x14ac:dyDescent="0.25">
      <c r="F125" s="114"/>
    </row>
    <row r="126" spans="6:6" x14ac:dyDescent="0.25">
      <c r="F126" s="114"/>
    </row>
    <row r="127" spans="6:6" x14ac:dyDescent="0.25">
      <c r="F127" s="114"/>
    </row>
    <row r="128" spans="6:6" x14ac:dyDescent="0.25">
      <c r="F128" s="114"/>
    </row>
    <row r="129" spans="6:6" x14ac:dyDescent="0.25">
      <c r="F129" s="114"/>
    </row>
  </sheetData>
  <mergeCells count="2">
    <mergeCell ref="C24:G24"/>
    <mergeCell ref="I24:L24"/>
  </mergeCells>
  <conditionalFormatting sqref="C34:D81">
    <cfRule type="expression" dxfId="6" priority="1" stopIfTrue="1">
      <formula>ISNA(C34)</formula>
    </cfRule>
  </conditionalFormatting>
  <hyperlinks>
    <hyperlink ref="A3" location="Contents!A1" display="Return to Contents" xr:uid="{00000000-0004-0000-1A00-000000000000}"/>
  </hyperlinks>
  <pageMargins left="0.7" right="0.7" top="0.75" bottom="0.75" header="0.3" footer="0.3"/>
  <pageSetup orientation="landscape" verticalDpi="599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8"/>
  <dimension ref="A1:AB131"/>
  <sheetViews>
    <sheetView zoomScale="120" zoomScaleNormal="120" workbookViewId="0"/>
  </sheetViews>
  <sheetFormatPr defaultColWidth="9.42578125" defaultRowHeight="15" x14ac:dyDescent="0.25"/>
  <cols>
    <col min="1" max="1" width="9.42578125" style="107"/>
    <col min="2" max="2" width="14.5703125" style="107" customWidth="1"/>
    <col min="3" max="13" width="9.42578125" style="107"/>
    <col min="14" max="15" width="9.42578125" style="108"/>
    <col min="16" max="16" width="9.42578125" style="107"/>
    <col min="17" max="17" width="25.5703125" style="107" customWidth="1"/>
    <col min="18" max="18" width="11" style="107" customWidth="1"/>
    <col min="19" max="26" width="9.42578125" style="107"/>
    <col min="27" max="28" width="9.42578125" style="108"/>
    <col min="29" max="16384" width="9.42578125" style="107"/>
  </cols>
  <sheetData>
    <row r="1" spans="1:18" x14ac:dyDescent="0.25">
      <c r="N1" s="120"/>
      <c r="Q1" s="120"/>
    </row>
    <row r="2" spans="1:18" ht="15.75" x14ac:dyDescent="0.25">
      <c r="A2" s="31" t="s">
        <v>644</v>
      </c>
    </row>
    <row r="3" spans="1:18" x14ac:dyDescent="0.25">
      <c r="A3" s="16" t="s">
        <v>16</v>
      </c>
      <c r="L3" s="108"/>
      <c r="M3" s="108"/>
      <c r="Q3" s="112"/>
    </row>
    <row r="4" spans="1:18" x14ac:dyDescent="0.25">
      <c r="A4" s="116"/>
      <c r="B4" s="116"/>
      <c r="C4" s="116"/>
      <c r="D4" s="116"/>
      <c r="E4" s="116"/>
      <c r="F4" s="116"/>
      <c r="G4" s="116"/>
      <c r="H4" s="116"/>
      <c r="I4" s="116"/>
      <c r="J4" s="116"/>
      <c r="K4" s="116"/>
      <c r="L4" s="108"/>
      <c r="M4" s="108"/>
      <c r="Q4" s="112"/>
    </row>
    <row r="5" spans="1:18" x14ac:dyDescent="0.25">
      <c r="A5" s="116"/>
      <c r="B5" s="116"/>
      <c r="C5" s="116"/>
      <c r="D5" s="116"/>
      <c r="E5" s="116"/>
      <c r="F5" s="116"/>
      <c r="G5" s="116"/>
      <c r="H5" s="116"/>
      <c r="I5" s="116"/>
      <c r="J5" s="116"/>
      <c r="K5" s="116"/>
      <c r="L5" s="108"/>
      <c r="M5" s="108"/>
      <c r="Q5" s="142" t="s">
        <v>343</v>
      </c>
      <c r="R5" s="143"/>
    </row>
    <row r="6" spans="1:18" x14ac:dyDescent="0.25">
      <c r="A6" s="116"/>
      <c r="B6" s="116"/>
      <c r="C6" s="116"/>
      <c r="D6" s="116"/>
      <c r="E6" s="116"/>
      <c r="F6" s="116"/>
      <c r="G6" s="116"/>
      <c r="H6" s="116"/>
      <c r="I6" s="116"/>
      <c r="J6" s="116"/>
      <c r="K6" s="116"/>
      <c r="L6" s="108"/>
      <c r="M6" s="108"/>
      <c r="Q6" s="269" t="s">
        <v>252</v>
      </c>
      <c r="R6" s="185" t="s">
        <v>257</v>
      </c>
    </row>
    <row r="7" spans="1:18" x14ac:dyDescent="0.25">
      <c r="A7" s="116"/>
      <c r="B7" s="116"/>
      <c r="C7" s="116"/>
      <c r="D7" s="116"/>
      <c r="E7" s="116"/>
      <c r="F7" s="116"/>
      <c r="G7" s="116"/>
      <c r="H7" s="116"/>
      <c r="I7" s="116"/>
      <c r="J7" s="116"/>
      <c r="K7" s="116"/>
      <c r="L7" s="108"/>
      <c r="M7" s="108"/>
      <c r="Q7" s="270" t="s">
        <v>253</v>
      </c>
      <c r="R7" s="186" t="s">
        <v>258</v>
      </c>
    </row>
    <row r="8" spans="1:18" x14ac:dyDescent="0.25">
      <c r="A8" s="116"/>
      <c r="B8" s="116"/>
      <c r="C8" s="116"/>
      <c r="D8" s="116"/>
      <c r="E8" s="116"/>
      <c r="F8" s="116"/>
      <c r="G8" s="116"/>
      <c r="H8" s="116"/>
      <c r="I8" s="116"/>
      <c r="J8" s="116"/>
      <c r="K8" s="116"/>
      <c r="L8" s="108"/>
      <c r="M8" s="108"/>
      <c r="Q8" s="270" t="s">
        <v>442</v>
      </c>
      <c r="R8" s="232" t="s">
        <v>259</v>
      </c>
    </row>
    <row r="9" spans="1:18" x14ac:dyDescent="0.25">
      <c r="A9" s="116"/>
      <c r="B9" s="116"/>
      <c r="C9" s="116"/>
      <c r="D9" s="116"/>
      <c r="E9" s="116"/>
      <c r="F9" s="116"/>
      <c r="G9" s="116"/>
      <c r="H9" s="116"/>
      <c r="I9" s="116"/>
      <c r="J9" s="116"/>
      <c r="K9" s="116"/>
      <c r="L9" s="108"/>
      <c r="M9" s="108"/>
      <c r="Q9" s="270" t="s">
        <v>441</v>
      </c>
      <c r="R9" s="232" t="s">
        <v>443</v>
      </c>
    </row>
    <row r="10" spans="1:18" x14ac:dyDescent="0.25">
      <c r="A10" s="116"/>
      <c r="B10" s="116"/>
      <c r="C10" s="116"/>
      <c r="D10" s="116"/>
      <c r="E10" s="116"/>
      <c r="F10" s="116"/>
      <c r="G10" s="116"/>
      <c r="H10" s="116"/>
      <c r="I10" s="116"/>
      <c r="J10" s="116"/>
      <c r="K10" s="116"/>
      <c r="L10" s="108"/>
      <c r="M10" s="108"/>
      <c r="Q10" s="268" t="s">
        <v>200</v>
      </c>
      <c r="R10" s="229" t="s">
        <v>256</v>
      </c>
    </row>
    <row r="11" spans="1:18" x14ac:dyDescent="0.25">
      <c r="A11" s="116"/>
      <c r="B11" s="116"/>
      <c r="C11" s="116"/>
      <c r="D11" s="116"/>
      <c r="E11" s="116"/>
      <c r="F11" s="116"/>
      <c r="G11" s="116"/>
      <c r="H11" s="116"/>
      <c r="I11" s="116"/>
      <c r="J11" s="116"/>
      <c r="K11" s="116"/>
      <c r="L11" s="108"/>
      <c r="M11" s="108"/>
    </row>
    <row r="12" spans="1:18" x14ac:dyDescent="0.25">
      <c r="A12" s="116"/>
      <c r="B12" s="116"/>
      <c r="C12" s="116"/>
      <c r="D12" s="116"/>
      <c r="E12" s="116"/>
      <c r="F12" s="116"/>
      <c r="G12" s="116"/>
      <c r="H12" s="116"/>
      <c r="I12" s="116"/>
      <c r="J12" s="116"/>
      <c r="K12" s="116"/>
      <c r="L12" s="108"/>
      <c r="M12" s="108"/>
    </row>
    <row r="13" spans="1:18" x14ac:dyDescent="0.25">
      <c r="A13" s="116"/>
      <c r="B13" s="116"/>
      <c r="C13" s="116"/>
      <c r="D13" s="116"/>
      <c r="E13" s="116"/>
      <c r="F13" s="116"/>
      <c r="G13" s="116"/>
      <c r="H13" s="116"/>
      <c r="I13" s="116"/>
      <c r="J13" s="116"/>
      <c r="K13" s="116"/>
      <c r="L13" s="108"/>
      <c r="M13" s="108"/>
    </row>
    <row r="14" spans="1:18" x14ac:dyDescent="0.25">
      <c r="A14" s="116"/>
      <c r="B14" s="116"/>
      <c r="C14" s="116"/>
      <c r="D14" s="116"/>
      <c r="E14" s="116"/>
      <c r="F14" s="116"/>
      <c r="G14" s="116"/>
      <c r="H14" s="116"/>
      <c r="I14" s="116"/>
      <c r="J14" s="116"/>
      <c r="K14" s="116"/>
      <c r="L14" s="108"/>
      <c r="M14" s="108"/>
    </row>
    <row r="15" spans="1:18" x14ac:dyDescent="0.25">
      <c r="A15" s="116"/>
      <c r="B15" s="116"/>
      <c r="C15" s="116"/>
      <c r="D15" s="116"/>
      <c r="E15" s="116"/>
      <c r="F15" s="116"/>
      <c r="G15" s="116"/>
      <c r="H15" s="116"/>
      <c r="I15" s="116"/>
      <c r="J15" s="116"/>
      <c r="K15" s="116"/>
      <c r="L15" s="108"/>
      <c r="M15" s="108"/>
    </row>
    <row r="16" spans="1:18" x14ac:dyDescent="0.25">
      <c r="A16" s="116"/>
      <c r="B16" s="116"/>
      <c r="C16" s="116"/>
      <c r="D16" s="116"/>
      <c r="E16" s="116"/>
      <c r="F16" s="116"/>
      <c r="G16" s="116"/>
      <c r="H16" s="116"/>
      <c r="I16" s="116"/>
      <c r="J16" s="116"/>
      <c r="K16" s="116"/>
      <c r="L16" s="108"/>
      <c r="M16" s="108"/>
    </row>
    <row r="17" spans="1:13" x14ac:dyDescent="0.25">
      <c r="A17" s="116"/>
      <c r="B17" s="116"/>
      <c r="C17" s="116"/>
      <c r="D17" s="116"/>
      <c r="E17" s="116"/>
      <c r="F17" s="116"/>
      <c r="G17" s="116"/>
      <c r="H17" s="116"/>
      <c r="I17" s="116"/>
      <c r="J17" s="116"/>
      <c r="K17" s="116"/>
      <c r="L17" s="108"/>
      <c r="M17" s="108"/>
    </row>
    <row r="18" spans="1:13" x14ac:dyDescent="0.25">
      <c r="A18" s="116"/>
      <c r="B18" s="116"/>
      <c r="C18" s="116"/>
      <c r="D18" s="116"/>
      <c r="E18" s="116"/>
      <c r="F18" s="116"/>
      <c r="G18" s="116"/>
      <c r="H18" s="116"/>
      <c r="I18" s="116"/>
      <c r="J18" s="116"/>
      <c r="K18" s="116"/>
      <c r="L18" s="108"/>
      <c r="M18" s="108"/>
    </row>
    <row r="19" spans="1:13" x14ac:dyDescent="0.25">
      <c r="A19" s="116"/>
      <c r="B19" s="116"/>
      <c r="C19" s="116"/>
      <c r="D19" s="116"/>
      <c r="E19" s="116"/>
      <c r="F19" s="116"/>
      <c r="G19" s="147"/>
      <c r="H19" s="147"/>
      <c r="I19" s="116"/>
      <c r="J19" s="116"/>
      <c r="K19" s="116"/>
      <c r="L19" s="108"/>
      <c r="M19" s="108"/>
    </row>
    <row r="20" spans="1:13" x14ac:dyDescent="0.25">
      <c r="A20" s="116"/>
      <c r="B20" s="116"/>
      <c r="C20" s="116"/>
      <c r="D20" s="116"/>
      <c r="E20" s="116"/>
      <c r="F20" s="116"/>
      <c r="G20" s="116"/>
      <c r="H20" s="116"/>
      <c r="I20" s="116"/>
      <c r="J20" s="116"/>
      <c r="K20" s="148"/>
      <c r="L20" s="108"/>
      <c r="M20" s="108"/>
    </row>
    <row r="21" spans="1:13" x14ac:dyDescent="0.25">
      <c r="A21" s="116"/>
      <c r="B21" s="116"/>
      <c r="C21" s="116"/>
      <c r="D21" s="116"/>
      <c r="E21" s="116"/>
      <c r="F21" s="116"/>
      <c r="G21" s="116"/>
      <c r="H21" s="116"/>
      <c r="I21" s="116"/>
      <c r="J21" s="116"/>
      <c r="K21" s="116"/>
      <c r="L21" s="108"/>
      <c r="M21" s="108"/>
    </row>
    <row r="24" spans="1:13" x14ac:dyDescent="0.25">
      <c r="A24"/>
      <c r="B24"/>
      <c r="C24" s="473" t="s">
        <v>73</v>
      </c>
      <c r="D24" s="473"/>
      <c r="E24" s="473"/>
      <c r="F24" s="473"/>
      <c r="G24" s="473"/>
      <c r="H24" s="23"/>
      <c r="I24" s="473" t="s">
        <v>74</v>
      </c>
      <c r="J24" s="473"/>
      <c r="K24" s="473"/>
      <c r="L24" s="473"/>
    </row>
    <row r="25" spans="1:13" x14ac:dyDescent="0.25">
      <c r="A25" s="108"/>
      <c r="B25" s="8"/>
      <c r="C25" s="65">
        <v>2021</v>
      </c>
      <c r="D25" s="65">
        <v>2022</v>
      </c>
      <c r="E25" s="65">
        <v>2023</v>
      </c>
      <c r="F25" s="65">
        <v>2024</v>
      </c>
      <c r="G25" s="65">
        <v>2025</v>
      </c>
      <c r="H25" s="25"/>
      <c r="I25" s="65">
        <v>2022</v>
      </c>
      <c r="J25" s="65">
        <v>2023</v>
      </c>
      <c r="K25" s="65">
        <v>2024</v>
      </c>
      <c r="L25" s="65">
        <v>2025</v>
      </c>
    </row>
    <row r="26" spans="1:13" x14ac:dyDescent="0.25">
      <c r="A26" s="108"/>
      <c r="B26" s="21" t="s">
        <v>252</v>
      </c>
      <c r="C26" s="5">
        <v>30.763250802999998</v>
      </c>
      <c r="D26" s="5">
        <v>33.127524473999998</v>
      </c>
      <c r="E26" s="5">
        <v>35.425419941999998</v>
      </c>
      <c r="F26" s="5">
        <v>35.716618519000001</v>
      </c>
      <c r="G26" s="5">
        <v>35.484764218999999</v>
      </c>
      <c r="H26" s="20" t="s">
        <v>252</v>
      </c>
      <c r="I26" s="5">
        <f t="shared" ref="I26:L29" si="0">D26-C26</f>
        <v>2.3642736709999994</v>
      </c>
      <c r="J26" s="5">
        <f t="shared" si="0"/>
        <v>2.2978954680000001</v>
      </c>
      <c r="K26" s="5">
        <f t="shared" si="0"/>
        <v>0.29119857700000296</v>
      </c>
      <c r="L26" s="5">
        <f t="shared" si="0"/>
        <v>-0.23185430000000196</v>
      </c>
    </row>
    <row r="27" spans="1:13" x14ac:dyDescent="0.25">
      <c r="A27" s="108"/>
      <c r="B27" s="21" t="s">
        <v>253</v>
      </c>
      <c r="C27" s="5">
        <v>22.944293151</v>
      </c>
      <c r="D27" s="5">
        <v>23.388704109999999</v>
      </c>
      <c r="E27" s="5">
        <v>23.391498630000001</v>
      </c>
      <c r="F27" s="5">
        <v>23.005473798000001</v>
      </c>
      <c r="G27" s="5">
        <v>22.934759151000002</v>
      </c>
      <c r="H27" s="20" t="s">
        <v>253</v>
      </c>
      <c r="I27" s="5">
        <f t="shared" si="0"/>
        <v>0.44441095899999894</v>
      </c>
      <c r="J27" s="5">
        <f t="shared" si="0"/>
        <v>2.7945200000019099E-3</v>
      </c>
      <c r="K27" s="5">
        <f t="shared" si="0"/>
        <v>-0.38602483200000037</v>
      </c>
      <c r="L27" s="5">
        <f t="shared" si="0"/>
        <v>-7.0714646999999076E-2</v>
      </c>
    </row>
    <row r="28" spans="1:13" x14ac:dyDescent="0.25">
      <c r="A28" s="108"/>
      <c r="B28" s="21" t="s">
        <v>254</v>
      </c>
      <c r="C28" s="5">
        <v>21.9334821922</v>
      </c>
      <c r="D28" s="5">
        <v>23.214323287500001</v>
      </c>
      <c r="E28" s="5">
        <v>21.349767122800003</v>
      </c>
      <c r="F28" s="5">
        <v>21.6894837133</v>
      </c>
      <c r="G28" s="5">
        <v>22.193738564299998</v>
      </c>
      <c r="H28" s="20" t="s">
        <v>254</v>
      </c>
      <c r="I28" s="5">
        <f t="shared" si="0"/>
        <v>1.2808410953000013</v>
      </c>
      <c r="J28" s="5">
        <f t="shared" si="0"/>
        <v>-1.864556164699998</v>
      </c>
      <c r="K28" s="5">
        <f t="shared" si="0"/>
        <v>0.33971659049999658</v>
      </c>
      <c r="L28" s="5">
        <f t="shared" si="0"/>
        <v>0.50425485099999889</v>
      </c>
    </row>
    <row r="29" spans="1:13" x14ac:dyDescent="0.25">
      <c r="A29" s="108"/>
      <c r="B29" s="60" t="s">
        <v>243</v>
      </c>
      <c r="C29" s="49">
        <f>+C30-SUM(C26:C28)</f>
        <v>8.3198012507999977</v>
      </c>
      <c r="D29" s="49">
        <f>+D30-SUM(D26:D28)</f>
        <v>8.7303412794999957</v>
      </c>
      <c r="E29" s="49">
        <f>+E30-SUM(E26:E28)</f>
        <v>8.9298712341999931</v>
      </c>
      <c r="F29" s="49">
        <f>+F30-SUM(F26:F28)</f>
        <v>8.9029034366999866</v>
      </c>
      <c r="G29" s="49">
        <f>+G30-SUM(G26:G28)</f>
        <v>9.0242861756999986</v>
      </c>
      <c r="H29" s="50" t="s">
        <v>243</v>
      </c>
      <c r="I29" s="49">
        <f t="shared" si="0"/>
        <v>0.41054002869999806</v>
      </c>
      <c r="J29" s="49">
        <f t="shared" si="0"/>
        <v>0.19952995469999735</v>
      </c>
      <c r="K29" s="49">
        <f t="shared" si="0"/>
        <v>-2.6967797500006441E-2</v>
      </c>
      <c r="L29" s="49">
        <f t="shared" si="0"/>
        <v>0.12138273900001195</v>
      </c>
    </row>
    <row r="30" spans="1:13" x14ac:dyDescent="0.25">
      <c r="A30"/>
      <c r="B30" s="2" t="s">
        <v>216</v>
      </c>
      <c r="C30" s="5">
        <v>83.960827397000003</v>
      </c>
      <c r="D30" s="5">
        <v>88.460893150999993</v>
      </c>
      <c r="E30" s="5">
        <v>89.096556929000002</v>
      </c>
      <c r="F30" s="5">
        <v>89.314479466999998</v>
      </c>
      <c r="G30" s="5">
        <v>89.637548109999997</v>
      </c>
      <c r="H30" s="5"/>
      <c r="I30" s="10">
        <f>+SUM(I26:I29)</f>
        <v>4.5000657539999978</v>
      </c>
      <c r="J30" s="10">
        <f>+SUM(J26:J29)</f>
        <v>0.6356637780000014</v>
      </c>
      <c r="K30" s="10">
        <f>+SUM(K26:K29)</f>
        <v>0.21792253799999273</v>
      </c>
      <c r="L30" s="10">
        <f>+SUM(L26:L29)</f>
        <v>0.32306864300000981</v>
      </c>
    </row>
    <row r="31" spans="1:13" x14ac:dyDescent="0.25">
      <c r="A31" s="278" t="s">
        <v>674</v>
      </c>
      <c r="B31"/>
      <c r="C31"/>
      <c r="D31" s="2"/>
      <c r="E31"/>
      <c r="F31"/>
      <c r="G31"/>
      <c r="H31"/>
      <c r="I31" s="2"/>
      <c r="J31" s="19"/>
      <c r="K31" s="19"/>
      <c r="L31" s="19"/>
    </row>
    <row r="35" spans="1:7" x14ac:dyDescent="0.25">
      <c r="A35" s="119"/>
      <c r="B35" s="119"/>
      <c r="C35" s="119" t="s">
        <v>255</v>
      </c>
      <c r="D35" s="119" t="s">
        <v>223</v>
      </c>
      <c r="E35" s="344" t="s">
        <v>222</v>
      </c>
      <c r="F35" s="344" t="s">
        <v>457</v>
      </c>
    </row>
    <row r="36" spans="1:7" x14ac:dyDescent="0.25">
      <c r="A36" s="119">
        <f t="shared" ref="A36:A83" si="1">YEAR(B36)</f>
        <v>2022</v>
      </c>
      <c r="B36" s="331">
        <v>44562</v>
      </c>
      <c r="C36" s="359">
        <v>115.91280645000001</v>
      </c>
      <c r="D36" s="111" t="e">
        <v>#N/A</v>
      </c>
      <c r="E36" s="358"/>
      <c r="F36" s="358">
        <v>115.91280645000001</v>
      </c>
      <c r="G36" s="113"/>
    </row>
    <row r="37" spans="1:7" x14ac:dyDescent="0.25">
      <c r="A37" s="119">
        <f t="shared" si="1"/>
        <v>2022</v>
      </c>
      <c r="B37" s="331">
        <v>44593</v>
      </c>
      <c r="C37" s="359">
        <v>109.255</v>
      </c>
      <c r="D37" s="111" t="e">
        <v>#N/A</v>
      </c>
      <c r="E37" s="358">
        <f t="shared" ref="E37:E46" si="2">AVERAGEIF($A$36:$A$97,A37,$F$36:$F$97)</f>
        <v>88.549447042500006</v>
      </c>
      <c r="F37" s="358">
        <v>109.255</v>
      </c>
      <c r="G37" s="113"/>
    </row>
    <row r="38" spans="1:7" x14ac:dyDescent="0.25">
      <c r="A38" s="119">
        <f t="shared" si="1"/>
        <v>2022</v>
      </c>
      <c r="B38" s="331">
        <v>44621</v>
      </c>
      <c r="C38" s="359">
        <v>89.695580645000007</v>
      </c>
      <c r="D38" s="111" t="e">
        <v>#N/A</v>
      </c>
      <c r="E38" s="358">
        <f t="shared" si="2"/>
        <v>88.549447042500006</v>
      </c>
      <c r="F38" s="358">
        <v>89.695580645000007</v>
      </c>
      <c r="G38" s="113"/>
    </row>
    <row r="39" spans="1:7" x14ac:dyDescent="0.25">
      <c r="A39" s="119">
        <f t="shared" si="1"/>
        <v>2022</v>
      </c>
      <c r="B39" s="331">
        <v>44652</v>
      </c>
      <c r="C39" s="359">
        <v>78.679466667</v>
      </c>
      <c r="D39" s="111" t="e">
        <v>#N/A</v>
      </c>
      <c r="E39" s="358">
        <f t="shared" si="2"/>
        <v>88.549447042500006</v>
      </c>
      <c r="F39" s="358">
        <v>78.679466667</v>
      </c>
      <c r="G39" s="113"/>
    </row>
    <row r="40" spans="1:7" x14ac:dyDescent="0.25">
      <c r="A40" s="119">
        <f t="shared" si="1"/>
        <v>2022</v>
      </c>
      <c r="B40" s="331">
        <v>44682</v>
      </c>
      <c r="C40" s="359">
        <v>72.303193547999996</v>
      </c>
      <c r="D40" s="111" t="e">
        <v>#N/A</v>
      </c>
      <c r="E40" s="358">
        <f t="shared" si="2"/>
        <v>88.549447042500006</v>
      </c>
      <c r="F40" s="358">
        <v>72.303193547999996</v>
      </c>
      <c r="G40" s="113"/>
    </row>
    <row r="41" spans="1:7" x14ac:dyDescent="0.25">
      <c r="A41" s="119">
        <f t="shared" si="1"/>
        <v>2022</v>
      </c>
      <c r="B41" s="331">
        <v>44713</v>
      </c>
      <c r="C41" s="359">
        <v>77.226066666999998</v>
      </c>
      <c r="D41" s="111" t="e">
        <v>#N/A</v>
      </c>
      <c r="E41" s="358">
        <f t="shared" si="2"/>
        <v>88.549447042500006</v>
      </c>
      <c r="F41" s="358">
        <v>77.226066666999998</v>
      </c>
      <c r="G41" s="113"/>
    </row>
    <row r="42" spans="1:7" x14ac:dyDescent="0.25">
      <c r="A42" s="119">
        <f t="shared" si="1"/>
        <v>2022</v>
      </c>
      <c r="B42" s="331">
        <v>44743</v>
      </c>
      <c r="C42" s="359">
        <v>83.316903225999994</v>
      </c>
      <c r="D42" s="111" t="e">
        <v>#N/A</v>
      </c>
      <c r="E42" s="358">
        <f t="shared" si="2"/>
        <v>88.549447042500006</v>
      </c>
      <c r="F42" s="358">
        <v>83.316903225999994</v>
      </c>
      <c r="G42" s="113"/>
    </row>
    <row r="43" spans="1:7" x14ac:dyDescent="0.25">
      <c r="A43" s="119">
        <f t="shared" si="1"/>
        <v>2022</v>
      </c>
      <c r="B43" s="331">
        <v>44774</v>
      </c>
      <c r="C43" s="359">
        <v>82.559096773999997</v>
      </c>
      <c r="D43" s="111" t="e">
        <v>#N/A</v>
      </c>
      <c r="E43" s="358">
        <f t="shared" si="2"/>
        <v>88.549447042500006</v>
      </c>
      <c r="F43" s="358">
        <v>82.559096773999997</v>
      </c>
      <c r="G43" s="113"/>
    </row>
    <row r="44" spans="1:7" x14ac:dyDescent="0.25">
      <c r="A44" s="119">
        <f t="shared" si="1"/>
        <v>2022</v>
      </c>
      <c r="B44" s="331">
        <v>44805</v>
      </c>
      <c r="C44" s="359">
        <v>76.266033332999996</v>
      </c>
      <c r="D44" s="111" t="e">
        <v>#N/A</v>
      </c>
      <c r="E44" s="358">
        <f t="shared" si="2"/>
        <v>88.549447042500006</v>
      </c>
      <c r="F44" s="358">
        <v>76.266033332999996</v>
      </c>
      <c r="G44" s="113"/>
    </row>
    <row r="45" spans="1:7" x14ac:dyDescent="0.25">
      <c r="A45" s="119">
        <f t="shared" si="1"/>
        <v>2022</v>
      </c>
      <c r="B45" s="331">
        <v>44835</v>
      </c>
      <c r="C45" s="359">
        <v>76.248548387</v>
      </c>
      <c r="D45" s="111" t="e">
        <v>#N/A</v>
      </c>
      <c r="E45" s="358">
        <f t="shared" si="2"/>
        <v>88.549447042500006</v>
      </c>
      <c r="F45" s="358">
        <v>76.248548387</v>
      </c>
      <c r="G45" s="113"/>
    </row>
    <row r="46" spans="1:7" x14ac:dyDescent="0.25">
      <c r="A46" s="119">
        <f t="shared" si="1"/>
        <v>2022</v>
      </c>
      <c r="B46" s="331">
        <v>44866</v>
      </c>
      <c r="C46" s="359">
        <v>92.231733332999994</v>
      </c>
      <c r="D46" s="111" t="e">
        <v>#N/A</v>
      </c>
      <c r="E46" s="358">
        <f t="shared" si="2"/>
        <v>88.549447042500006</v>
      </c>
      <c r="F46" s="358">
        <v>92.231733332999994</v>
      </c>
      <c r="G46" s="113"/>
    </row>
    <row r="47" spans="1:7" x14ac:dyDescent="0.25">
      <c r="A47" s="119">
        <f t="shared" si="1"/>
        <v>2022</v>
      </c>
      <c r="B47" s="331">
        <v>44896</v>
      </c>
      <c r="C47" s="359">
        <v>108.89893548000001</v>
      </c>
      <c r="D47" s="111" t="e">
        <v>#N/A</v>
      </c>
      <c r="E47" s="358"/>
      <c r="F47" s="358">
        <v>108.89893548000001</v>
      </c>
      <c r="G47" s="113"/>
    </row>
    <row r="48" spans="1:7" x14ac:dyDescent="0.25">
      <c r="A48" s="119">
        <f t="shared" si="1"/>
        <v>2023</v>
      </c>
      <c r="B48" s="331">
        <v>44927</v>
      </c>
      <c r="C48" s="359">
        <v>106.58602713000001</v>
      </c>
      <c r="D48" s="111" t="e">
        <v>#N/A</v>
      </c>
      <c r="E48" s="358"/>
      <c r="F48" s="358">
        <v>106.58602713000001</v>
      </c>
      <c r="G48" s="113"/>
    </row>
    <row r="49" spans="1:7" x14ac:dyDescent="0.25">
      <c r="A49" s="119">
        <f t="shared" si="1"/>
        <v>2023</v>
      </c>
      <c r="B49" s="331">
        <v>44958</v>
      </c>
      <c r="C49" s="359">
        <v>105.36616592999999</v>
      </c>
      <c r="D49" s="111" t="e">
        <v>#N/A</v>
      </c>
      <c r="E49" s="358">
        <f>AVERAGEIF($A$36:$A$97,A49,$F$36:$F$97)</f>
        <v>89.16438233866667</v>
      </c>
      <c r="F49" s="358">
        <v>105.36616592999999</v>
      </c>
      <c r="G49" s="113"/>
    </row>
    <row r="50" spans="1:7" x14ac:dyDescent="0.25">
      <c r="A50" s="119">
        <f t="shared" si="1"/>
        <v>2023</v>
      </c>
      <c r="B50" s="331">
        <v>44986</v>
      </c>
      <c r="C50" s="359">
        <v>97.251683322999995</v>
      </c>
      <c r="D50" s="111" t="e">
        <v>#N/A</v>
      </c>
      <c r="E50" s="358">
        <f>AVERAGEIF($A$36:$A$97,A50,$F$36:$F$97)</f>
        <v>89.16438233866667</v>
      </c>
      <c r="F50" s="358">
        <v>97.251683322999995</v>
      </c>
      <c r="G50" s="113"/>
    </row>
    <row r="51" spans="1:7" x14ac:dyDescent="0.25">
      <c r="A51" s="119">
        <f t="shared" si="1"/>
        <v>2023</v>
      </c>
      <c r="B51" s="331">
        <v>45017</v>
      </c>
      <c r="C51" s="359">
        <v>80.737469500000003</v>
      </c>
      <c r="D51" s="111" t="e">
        <v>#N/A</v>
      </c>
      <c r="E51" s="358">
        <f t="shared" ref="E51:E58" si="3">AVERAGEIF($A$36:$A$97,A51,$F$36:$F$97)</f>
        <v>89.16438233866667</v>
      </c>
      <c r="F51" s="358">
        <v>80.737469500000003</v>
      </c>
      <c r="G51" s="113"/>
    </row>
    <row r="52" spans="1:7" x14ac:dyDescent="0.25">
      <c r="A52" s="119">
        <f t="shared" si="1"/>
        <v>2023</v>
      </c>
      <c r="B52" s="331">
        <v>45047</v>
      </c>
      <c r="C52" s="359">
        <v>74.706447483999995</v>
      </c>
      <c r="D52" s="111" t="e">
        <v>#N/A</v>
      </c>
      <c r="E52" s="358">
        <f t="shared" si="3"/>
        <v>89.16438233866667</v>
      </c>
      <c r="F52" s="358">
        <v>74.706447483999995</v>
      </c>
      <c r="G52" s="113"/>
    </row>
    <row r="53" spans="1:7" x14ac:dyDescent="0.25">
      <c r="A53" s="119">
        <f t="shared" si="1"/>
        <v>2023</v>
      </c>
      <c r="B53" s="331">
        <v>45078</v>
      </c>
      <c r="C53" s="359">
        <v>78.788190099999994</v>
      </c>
      <c r="D53" s="111" t="e">
        <v>#N/A</v>
      </c>
      <c r="E53" s="358">
        <f t="shared" si="3"/>
        <v>89.16438233866667</v>
      </c>
      <c r="F53" s="358">
        <v>78.788190099999994</v>
      </c>
      <c r="G53" s="113"/>
    </row>
    <row r="54" spans="1:7" x14ac:dyDescent="0.25">
      <c r="A54" s="119">
        <f t="shared" si="1"/>
        <v>2023</v>
      </c>
      <c r="B54" s="331">
        <v>45108</v>
      </c>
      <c r="C54" s="359">
        <v>86.037800097000002</v>
      </c>
      <c r="D54" s="111" t="e">
        <v>#N/A</v>
      </c>
      <c r="E54" s="358">
        <f t="shared" si="3"/>
        <v>89.16438233866667</v>
      </c>
      <c r="F54" s="358">
        <v>86.037800097000002</v>
      </c>
      <c r="G54" s="113"/>
    </row>
    <row r="55" spans="1:7" x14ac:dyDescent="0.25">
      <c r="A55" s="119">
        <f t="shared" si="1"/>
        <v>2023</v>
      </c>
      <c r="B55" s="331">
        <v>45139</v>
      </c>
      <c r="C55" s="359">
        <v>86.270775677000003</v>
      </c>
      <c r="D55" s="111" t="e">
        <v>#N/A</v>
      </c>
      <c r="E55" s="358">
        <f t="shared" si="3"/>
        <v>89.16438233866667</v>
      </c>
      <c r="F55" s="358">
        <v>86.270775677000003</v>
      </c>
      <c r="G55" s="113"/>
    </row>
    <row r="56" spans="1:7" x14ac:dyDescent="0.25">
      <c r="A56" s="119">
        <f t="shared" si="1"/>
        <v>2023</v>
      </c>
      <c r="B56" s="331">
        <v>45170</v>
      </c>
      <c r="C56" s="359">
        <v>79.144223199999999</v>
      </c>
      <c r="D56" s="111" t="e">
        <v>#N/A</v>
      </c>
      <c r="E56" s="358">
        <f t="shared" si="3"/>
        <v>89.16438233866667</v>
      </c>
      <c r="F56" s="358">
        <v>79.144223199999999</v>
      </c>
      <c r="G56" s="113"/>
    </row>
    <row r="57" spans="1:7" x14ac:dyDescent="0.25">
      <c r="A57" s="119">
        <f t="shared" si="1"/>
        <v>2023</v>
      </c>
      <c r="B57" s="331">
        <v>45200</v>
      </c>
      <c r="C57" s="359">
        <v>78.683093516</v>
      </c>
      <c r="D57" s="111" t="e">
        <v>#N/A</v>
      </c>
      <c r="E57" s="358">
        <f t="shared" si="3"/>
        <v>89.16438233866667</v>
      </c>
      <c r="F57" s="358">
        <v>78.683093516</v>
      </c>
      <c r="G57" s="113"/>
    </row>
    <row r="58" spans="1:7" x14ac:dyDescent="0.25">
      <c r="A58" s="119">
        <f t="shared" si="1"/>
        <v>2023</v>
      </c>
      <c r="B58" s="331">
        <v>45231</v>
      </c>
      <c r="C58" s="359">
        <v>94.138570267000006</v>
      </c>
      <c r="D58" s="111" t="e">
        <v>#N/A</v>
      </c>
      <c r="E58" s="358">
        <f t="shared" si="3"/>
        <v>89.16438233866667</v>
      </c>
      <c r="F58" s="358">
        <v>94.138570267000006</v>
      </c>
      <c r="G58" s="113"/>
    </row>
    <row r="59" spans="1:7" x14ac:dyDescent="0.25">
      <c r="A59" s="119">
        <f t="shared" si="1"/>
        <v>2023</v>
      </c>
      <c r="B59" s="331">
        <v>45261</v>
      </c>
      <c r="C59" s="359">
        <v>102.26214184</v>
      </c>
      <c r="D59" s="111" t="e">
        <v>#N/A</v>
      </c>
      <c r="E59" s="358"/>
      <c r="F59" s="358">
        <v>102.26214184</v>
      </c>
      <c r="G59" s="113"/>
    </row>
    <row r="60" spans="1:7" x14ac:dyDescent="0.25">
      <c r="A60" s="119">
        <f t="shared" si="1"/>
        <v>2024</v>
      </c>
      <c r="B60" s="331">
        <v>45292</v>
      </c>
      <c r="C60" s="359">
        <v>119.29423616</v>
      </c>
      <c r="D60" s="111" t="e">
        <v>#N/A</v>
      </c>
      <c r="E60" s="358"/>
      <c r="F60" s="358">
        <v>119.29423616</v>
      </c>
      <c r="G60" s="113"/>
    </row>
    <row r="61" spans="1:7" x14ac:dyDescent="0.25">
      <c r="A61" s="119">
        <f t="shared" si="1"/>
        <v>2024</v>
      </c>
      <c r="B61" s="331">
        <v>45323</v>
      </c>
      <c r="C61" s="359">
        <v>102.43326024</v>
      </c>
      <c r="D61" s="111" t="e">
        <v>#N/A</v>
      </c>
      <c r="E61" s="358">
        <f t="shared" ref="E61:E70" si="4">AVERAGEIF($A$36:$A$97,A61,$F$36:$F$97)</f>
        <v>89.312161950000004</v>
      </c>
      <c r="F61" s="358">
        <v>102.43326024</v>
      </c>
      <c r="G61" s="113"/>
    </row>
    <row r="62" spans="1:7" x14ac:dyDescent="0.25">
      <c r="A62" s="119">
        <f t="shared" si="1"/>
        <v>2024</v>
      </c>
      <c r="B62" s="331">
        <v>45352</v>
      </c>
      <c r="C62" s="359">
        <v>89.396427000000003</v>
      </c>
      <c r="D62" s="111" t="e">
        <v>#N/A</v>
      </c>
      <c r="E62" s="358">
        <f t="shared" si="4"/>
        <v>89.312161950000004</v>
      </c>
      <c r="F62" s="358">
        <v>89.396427000000003</v>
      </c>
      <c r="G62" s="113"/>
    </row>
    <row r="63" spans="1:7" x14ac:dyDescent="0.25">
      <c r="A63" s="119">
        <f t="shared" si="1"/>
        <v>2024</v>
      </c>
      <c r="B63" s="331">
        <v>45383</v>
      </c>
      <c r="C63" s="359">
        <v>78.748369999999994</v>
      </c>
      <c r="D63" s="111">
        <v>78.748369999999994</v>
      </c>
      <c r="E63" s="358">
        <f t="shared" si="4"/>
        <v>89.312161950000004</v>
      </c>
      <c r="F63" s="358">
        <v>78.748369999999994</v>
      </c>
      <c r="G63" s="113"/>
    </row>
    <row r="64" spans="1:7" x14ac:dyDescent="0.25">
      <c r="A64" s="119">
        <f t="shared" si="1"/>
        <v>2024</v>
      </c>
      <c r="B64" s="331">
        <v>45413</v>
      </c>
      <c r="C64" s="359" t="e">
        <v>#N/A</v>
      </c>
      <c r="D64" s="111">
        <v>72.389700000000005</v>
      </c>
      <c r="E64" s="358">
        <f t="shared" si="4"/>
        <v>89.312161950000004</v>
      </c>
      <c r="F64" s="358">
        <v>72.389700000000005</v>
      </c>
      <c r="G64" s="113"/>
    </row>
    <row r="65" spans="1:7" x14ac:dyDescent="0.25">
      <c r="A65" s="119">
        <f t="shared" si="1"/>
        <v>2024</v>
      </c>
      <c r="B65" s="331">
        <v>45444</v>
      </c>
      <c r="C65" s="359" t="e">
        <v>#N/A</v>
      </c>
      <c r="D65" s="111">
        <v>78.974369999999993</v>
      </c>
      <c r="E65" s="358">
        <f t="shared" si="4"/>
        <v>89.312161950000004</v>
      </c>
      <c r="F65" s="358">
        <v>78.974369999999993</v>
      </c>
      <c r="G65" s="113"/>
    </row>
    <row r="66" spans="1:7" x14ac:dyDescent="0.25">
      <c r="A66" s="119">
        <f t="shared" si="1"/>
        <v>2024</v>
      </c>
      <c r="B66" s="331">
        <v>45474</v>
      </c>
      <c r="C66" s="359" t="e">
        <v>#N/A</v>
      </c>
      <c r="D66" s="111">
        <v>86.455770000000001</v>
      </c>
      <c r="E66" s="358">
        <f t="shared" si="4"/>
        <v>89.312161950000004</v>
      </c>
      <c r="F66" s="358">
        <v>86.455770000000001</v>
      </c>
      <c r="G66" s="113"/>
    </row>
    <row r="67" spans="1:7" x14ac:dyDescent="0.25">
      <c r="A67" s="119">
        <f t="shared" si="1"/>
        <v>2024</v>
      </c>
      <c r="B67" s="331">
        <v>45505</v>
      </c>
      <c r="C67" s="359" t="e">
        <v>#N/A</v>
      </c>
      <c r="D67" s="111">
        <v>85.671890000000005</v>
      </c>
      <c r="E67" s="358">
        <f t="shared" si="4"/>
        <v>89.312161950000004</v>
      </c>
      <c r="F67" s="358">
        <v>85.671890000000005</v>
      </c>
      <c r="G67" s="113"/>
    </row>
    <row r="68" spans="1:7" x14ac:dyDescent="0.25">
      <c r="A68" s="119">
        <f t="shared" si="1"/>
        <v>2024</v>
      </c>
      <c r="B68" s="331">
        <v>45536</v>
      </c>
      <c r="C68" s="359" t="e">
        <v>#N/A</v>
      </c>
      <c r="D68" s="111">
        <v>79.979780000000005</v>
      </c>
      <c r="E68" s="358">
        <f t="shared" si="4"/>
        <v>89.312161950000004</v>
      </c>
      <c r="F68" s="358">
        <v>79.979780000000005</v>
      </c>
      <c r="G68" s="113"/>
    </row>
    <row r="69" spans="1:7" x14ac:dyDescent="0.25">
      <c r="A69" s="119">
        <f t="shared" si="1"/>
        <v>2024</v>
      </c>
      <c r="B69" s="331">
        <v>45566</v>
      </c>
      <c r="C69" s="359" t="e">
        <v>#N/A</v>
      </c>
      <c r="D69" s="111">
        <v>79.703320000000005</v>
      </c>
      <c r="E69" s="358">
        <f t="shared" si="4"/>
        <v>89.312161950000004</v>
      </c>
      <c r="F69" s="358">
        <v>79.703320000000005</v>
      </c>
      <c r="G69" s="113"/>
    </row>
    <row r="70" spans="1:7" x14ac:dyDescent="0.25">
      <c r="A70" s="119">
        <f t="shared" si="1"/>
        <v>2024</v>
      </c>
      <c r="B70" s="331">
        <v>45597</v>
      </c>
      <c r="C70" s="359" t="e">
        <v>#N/A</v>
      </c>
      <c r="D70" s="111">
        <v>92.455719999999999</v>
      </c>
      <c r="E70" s="358">
        <f t="shared" si="4"/>
        <v>89.312161950000004</v>
      </c>
      <c r="F70" s="358">
        <v>92.455719999999999</v>
      </c>
      <c r="G70" s="113"/>
    </row>
    <row r="71" spans="1:7" x14ac:dyDescent="0.25">
      <c r="A71" s="119">
        <f t="shared" si="1"/>
        <v>2024</v>
      </c>
      <c r="B71" s="331">
        <v>45627</v>
      </c>
      <c r="C71" s="359" t="e">
        <v>#N/A</v>
      </c>
      <c r="D71" s="111">
        <v>106.2431</v>
      </c>
      <c r="E71" s="358"/>
      <c r="F71" s="358">
        <v>106.2431</v>
      </c>
      <c r="G71" s="113"/>
    </row>
    <row r="72" spans="1:7" x14ac:dyDescent="0.25">
      <c r="A72" s="119">
        <f t="shared" si="1"/>
        <v>2025</v>
      </c>
      <c r="B72" s="331">
        <v>45658</v>
      </c>
      <c r="C72" s="359" t="e">
        <v>#N/A</v>
      </c>
      <c r="D72" s="111">
        <v>114.342</v>
      </c>
      <c r="E72" s="358"/>
      <c r="F72" s="358">
        <v>114.342</v>
      </c>
      <c r="G72" s="113"/>
    </row>
    <row r="73" spans="1:7" x14ac:dyDescent="0.25">
      <c r="A73" s="119">
        <f t="shared" si="1"/>
        <v>2025</v>
      </c>
      <c r="B73" s="331">
        <v>45689</v>
      </c>
      <c r="C73" s="359" t="e">
        <v>#N/A</v>
      </c>
      <c r="D73" s="111">
        <v>107.0825</v>
      </c>
      <c r="E73" s="358">
        <f t="shared" ref="E73:E82" si="5">AVERAGEIF($A$36:$A$97,A73,$F$36:$F$97)</f>
        <v>89.700567499999991</v>
      </c>
      <c r="F73" s="358">
        <v>107.0825</v>
      </c>
      <c r="G73" s="113"/>
    </row>
    <row r="74" spans="1:7" x14ac:dyDescent="0.25">
      <c r="A74" s="119">
        <f t="shared" si="1"/>
        <v>2025</v>
      </c>
      <c r="B74" s="331">
        <v>45717</v>
      </c>
      <c r="C74" s="359" t="e">
        <v>#N/A</v>
      </c>
      <c r="D74" s="111">
        <v>92.537750000000003</v>
      </c>
      <c r="E74" s="358">
        <f t="shared" si="5"/>
        <v>89.700567499999991</v>
      </c>
      <c r="F74" s="358">
        <v>92.537750000000003</v>
      </c>
      <c r="G74" s="113"/>
    </row>
    <row r="75" spans="1:7" x14ac:dyDescent="0.25">
      <c r="A75" s="119">
        <f t="shared" si="1"/>
        <v>2025</v>
      </c>
      <c r="B75" s="331">
        <v>45748</v>
      </c>
      <c r="C75" s="359" t="e">
        <v>#N/A</v>
      </c>
      <c r="D75" s="111">
        <v>78.888279999999995</v>
      </c>
      <c r="E75" s="358">
        <f t="shared" si="5"/>
        <v>89.700567499999991</v>
      </c>
      <c r="F75" s="358">
        <v>78.888279999999995</v>
      </c>
      <c r="G75" s="113"/>
    </row>
    <row r="76" spans="1:7" x14ac:dyDescent="0.25">
      <c r="A76" s="119">
        <f t="shared" si="1"/>
        <v>2025</v>
      </c>
      <c r="B76" s="331">
        <v>45778</v>
      </c>
      <c r="C76" s="359" t="e">
        <v>#N/A</v>
      </c>
      <c r="D76" s="111">
        <v>73.881699999999995</v>
      </c>
      <c r="E76" s="358">
        <f t="shared" si="5"/>
        <v>89.700567499999991</v>
      </c>
      <c r="F76" s="358">
        <v>73.881699999999995</v>
      </c>
      <c r="G76" s="113"/>
    </row>
    <row r="77" spans="1:7" x14ac:dyDescent="0.25">
      <c r="A77" s="119">
        <f t="shared" si="1"/>
        <v>2025</v>
      </c>
      <c r="B77" s="331">
        <v>45809</v>
      </c>
      <c r="C77" s="359" t="e">
        <v>#N/A</v>
      </c>
      <c r="D77" s="111">
        <v>79.294520000000006</v>
      </c>
      <c r="E77" s="358">
        <f t="shared" si="5"/>
        <v>89.700567499999991</v>
      </c>
      <c r="F77" s="358">
        <v>79.294520000000006</v>
      </c>
      <c r="G77" s="113"/>
    </row>
    <row r="78" spans="1:7" x14ac:dyDescent="0.25">
      <c r="A78" s="119">
        <f t="shared" si="1"/>
        <v>2025</v>
      </c>
      <c r="B78" s="331">
        <v>45839</v>
      </c>
      <c r="C78" s="359" t="e">
        <v>#N/A</v>
      </c>
      <c r="D78" s="111">
        <v>85.986609999999999</v>
      </c>
      <c r="E78" s="358">
        <f t="shared" si="5"/>
        <v>89.700567499999991</v>
      </c>
      <c r="F78" s="358">
        <v>85.986609999999999</v>
      </c>
      <c r="G78" s="113"/>
    </row>
    <row r="79" spans="1:7" x14ac:dyDescent="0.25">
      <c r="A79" s="119">
        <f t="shared" si="1"/>
        <v>2025</v>
      </c>
      <c r="B79" s="331">
        <v>45870</v>
      </c>
      <c r="C79" s="359" t="e">
        <v>#N/A</v>
      </c>
      <c r="D79" s="111">
        <v>85.837680000000006</v>
      </c>
      <c r="E79" s="358">
        <f t="shared" si="5"/>
        <v>89.700567499999991</v>
      </c>
      <c r="F79" s="358">
        <v>85.837680000000006</v>
      </c>
      <c r="G79" s="113"/>
    </row>
    <row r="80" spans="1:7" x14ac:dyDescent="0.25">
      <c r="A80" s="119">
        <f t="shared" si="1"/>
        <v>2025</v>
      </c>
      <c r="B80" s="331">
        <v>45901</v>
      </c>
      <c r="C80" s="359" t="e">
        <v>#N/A</v>
      </c>
      <c r="D80" s="111">
        <v>79.18571</v>
      </c>
      <c r="E80" s="358">
        <f t="shared" si="5"/>
        <v>89.700567499999991</v>
      </c>
      <c r="F80" s="358">
        <v>79.18571</v>
      </c>
      <c r="G80" s="113"/>
    </row>
    <row r="81" spans="1:7" x14ac:dyDescent="0.25">
      <c r="A81" s="119">
        <f t="shared" si="1"/>
        <v>2025</v>
      </c>
      <c r="B81" s="331">
        <v>45931</v>
      </c>
      <c r="C81" s="359" t="e">
        <v>#N/A</v>
      </c>
      <c r="D81" s="111">
        <v>79.455520000000007</v>
      </c>
      <c r="E81" s="358">
        <f t="shared" si="5"/>
        <v>89.700567499999991</v>
      </c>
      <c r="F81" s="358">
        <v>79.455520000000007</v>
      </c>
      <c r="G81" s="113"/>
    </row>
    <row r="82" spans="1:7" x14ac:dyDescent="0.25">
      <c r="A82" s="119">
        <f t="shared" si="1"/>
        <v>2025</v>
      </c>
      <c r="B82" s="331">
        <v>45962</v>
      </c>
      <c r="C82" s="359" t="e">
        <v>#N/A</v>
      </c>
      <c r="D82" s="111">
        <v>92.290040000000005</v>
      </c>
      <c r="E82" s="358">
        <f t="shared" si="5"/>
        <v>89.700567499999991</v>
      </c>
      <c r="F82" s="358">
        <v>92.290040000000005</v>
      </c>
      <c r="G82" s="113"/>
    </row>
    <row r="83" spans="1:7" x14ac:dyDescent="0.25">
      <c r="A83" s="119">
        <f t="shared" si="1"/>
        <v>2025</v>
      </c>
      <c r="B83" s="331">
        <v>45992</v>
      </c>
      <c r="C83" s="359" t="e">
        <v>#N/A</v>
      </c>
      <c r="D83" s="111">
        <v>107.6245</v>
      </c>
      <c r="E83" s="358"/>
      <c r="F83" s="358">
        <v>107.6245</v>
      </c>
      <c r="G83" s="113"/>
    </row>
    <row r="84" spans="1:7" x14ac:dyDescent="0.25">
      <c r="A84" s="119"/>
      <c r="B84" s="331"/>
      <c r="C84" s="119"/>
      <c r="D84" s="333"/>
      <c r="E84" s="119"/>
      <c r="F84" s="333"/>
      <c r="G84" s="113"/>
    </row>
    <row r="85" spans="1:7" x14ac:dyDescent="0.25">
      <c r="A85" s="119"/>
      <c r="B85" s="331"/>
      <c r="C85" s="119"/>
      <c r="D85" s="333"/>
      <c r="E85" s="119"/>
      <c r="F85" s="333"/>
      <c r="G85" s="113"/>
    </row>
    <row r="86" spans="1:7" x14ac:dyDescent="0.25">
      <c r="A86" s="119"/>
      <c r="B86" s="331"/>
      <c r="C86" s="119"/>
      <c r="D86" s="333"/>
      <c r="E86" s="119"/>
      <c r="F86" s="333"/>
      <c r="G86" s="113"/>
    </row>
    <row r="87" spans="1:7" x14ac:dyDescent="0.25">
      <c r="A87" s="119"/>
      <c r="B87" s="331"/>
      <c r="C87" s="119"/>
      <c r="D87" s="333"/>
      <c r="E87" s="119"/>
      <c r="F87" s="333"/>
      <c r="G87" s="113"/>
    </row>
    <row r="88" spans="1:7" x14ac:dyDescent="0.25">
      <c r="A88" s="119"/>
      <c r="B88" s="331"/>
      <c r="C88" s="119"/>
      <c r="D88" s="333"/>
      <c r="E88" s="119"/>
      <c r="F88" s="333"/>
      <c r="G88" s="113"/>
    </row>
    <row r="89" spans="1:7" x14ac:dyDescent="0.25">
      <c r="A89" s="58"/>
      <c r="B89" s="58" t="s">
        <v>0</v>
      </c>
      <c r="C89" s="119"/>
      <c r="D89" s="333"/>
      <c r="E89" s="119"/>
      <c r="F89" s="333"/>
      <c r="G89" s="113"/>
    </row>
    <row r="90" spans="1:7" x14ac:dyDescent="0.25">
      <c r="A90" s="21">
        <v>2.5</v>
      </c>
      <c r="B90" s="20">
        <v>-2</v>
      </c>
      <c r="C90" s="119"/>
      <c r="D90" s="333"/>
      <c r="E90" s="119"/>
      <c r="F90" s="333"/>
      <c r="G90" s="113"/>
    </row>
    <row r="91" spans="1:7" x14ac:dyDescent="0.25">
      <c r="A91" s="21">
        <v>2.5</v>
      </c>
      <c r="B91" s="20">
        <v>4</v>
      </c>
      <c r="C91" s="119"/>
      <c r="D91" s="333"/>
      <c r="E91" s="119"/>
      <c r="F91" s="333"/>
      <c r="G91" s="113"/>
    </row>
    <row r="92" spans="1:7" x14ac:dyDescent="0.25">
      <c r="A92" s="119"/>
      <c r="B92" s="331"/>
      <c r="C92" s="119"/>
      <c r="D92" s="333"/>
      <c r="E92" s="119"/>
      <c r="F92" s="333"/>
      <c r="G92" s="113"/>
    </row>
    <row r="93" spans="1:7" x14ac:dyDescent="0.25">
      <c r="B93" s="109"/>
      <c r="D93" s="114"/>
      <c r="F93" s="114"/>
      <c r="G93" s="113"/>
    </row>
    <row r="94" spans="1:7" x14ac:dyDescent="0.25">
      <c r="B94" s="109"/>
      <c r="D94" s="114"/>
      <c r="F94" s="114"/>
      <c r="G94" s="113"/>
    </row>
    <row r="95" spans="1:7" x14ac:dyDescent="0.25">
      <c r="B95" s="109"/>
      <c r="D95" s="114"/>
      <c r="F95" s="114"/>
      <c r="G95" s="113"/>
    </row>
    <row r="96" spans="1:7" x14ac:dyDescent="0.25">
      <c r="B96" s="109"/>
      <c r="D96" s="114"/>
      <c r="F96" s="114"/>
      <c r="G96" s="113"/>
    </row>
    <row r="97" spans="2:7" x14ac:dyDescent="0.25">
      <c r="B97" s="109"/>
      <c r="C97" s="110"/>
      <c r="D97" s="111"/>
      <c r="F97" s="114"/>
      <c r="G97" s="113"/>
    </row>
    <row r="98" spans="2:7" x14ac:dyDescent="0.25">
      <c r="F98" s="114"/>
      <c r="G98" s="113"/>
    </row>
    <row r="99" spans="2:7" x14ac:dyDescent="0.25">
      <c r="F99" s="114"/>
      <c r="G99" s="113"/>
    </row>
    <row r="100" spans="2:7" x14ac:dyDescent="0.25">
      <c r="F100" s="114"/>
      <c r="G100" s="113"/>
    </row>
    <row r="101" spans="2:7" x14ac:dyDescent="0.25">
      <c r="F101" s="114"/>
      <c r="G101" s="113"/>
    </row>
    <row r="102" spans="2:7" x14ac:dyDescent="0.25">
      <c r="F102" s="114"/>
      <c r="G102" s="113"/>
    </row>
    <row r="103" spans="2:7" x14ac:dyDescent="0.25">
      <c r="F103" s="114"/>
      <c r="G103" s="113"/>
    </row>
    <row r="104" spans="2:7" x14ac:dyDescent="0.25">
      <c r="F104" s="114"/>
      <c r="G104" s="113"/>
    </row>
    <row r="105" spans="2:7" x14ac:dyDescent="0.25">
      <c r="F105" s="114"/>
      <c r="G105" s="113"/>
    </row>
    <row r="106" spans="2:7" x14ac:dyDescent="0.25">
      <c r="F106" s="114"/>
      <c r="G106" s="113"/>
    </row>
    <row r="107" spans="2:7" x14ac:dyDescent="0.25">
      <c r="F107" s="114"/>
    </row>
    <row r="108" spans="2:7" x14ac:dyDescent="0.25">
      <c r="F108" s="114"/>
    </row>
    <row r="109" spans="2:7" x14ac:dyDescent="0.25">
      <c r="F109" s="114"/>
    </row>
    <row r="110" spans="2:7" x14ac:dyDescent="0.25">
      <c r="F110" s="114"/>
    </row>
    <row r="111" spans="2:7" x14ac:dyDescent="0.25">
      <c r="F111" s="114"/>
    </row>
    <row r="112" spans="2:7" x14ac:dyDescent="0.25">
      <c r="F112" s="114"/>
    </row>
    <row r="113" spans="6:6" x14ac:dyDescent="0.25">
      <c r="F113" s="114"/>
    </row>
    <row r="114" spans="6:6" x14ac:dyDescent="0.25">
      <c r="F114" s="114"/>
    </row>
    <row r="115" spans="6:6" x14ac:dyDescent="0.25">
      <c r="F115" s="114"/>
    </row>
    <row r="116" spans="6:6" x14ac:dyDescent="0.25">
      <c r="F116" s="114"/>
    </row>
    <row r="117" spans="6:6" x14ac:dyDescent="0.25">
      <c r="F117" s="114"/>
    </row>
    <row r="118" spans="6:6" x14ac:dyDescent="0.25">
      <c r="F118" s="114"/>
    </row>
    <row r="119" spans="6:6" x14ac:dyDescent="0.25">
      <c r="F119" s="114"/>
    </row>
    <row r="120" spans="6:6" x14ac:dyDescent="0.25">
      <c r="F120" s="114"/>
    </row>
    <row r="121" spans="6:6" x14ac:dyDescent="0.25">
      <c r="F121" s="114"/>
    </row>
    <row r="122" spans="6:6" x14ac:dyDescent="0.25">
      <c r="F122" s="114"/>
    </row>
    <row r="123" spans="6:6" x14ac:dyDescent="0.25">
      <c r="F123" s="114"/>
    </row>
    <row r="124" spans="6:6" x14ac:dyDescent="0.25">
      <c r="F124" s="114"/>
    </row>
    <row r="125" spans="6:6" x14ac:dyDescent="0.25">
      <c r="F125" s="114"/>
    </row>
    <row r="126" spans="6:6" x14ac:dyDescent="0.25">
      <c r="F126" s="114"/>
    </row>
    <row r="127" spans="6:6" x14ac:dyDescent="0.25">
      <c r="F127" s="114"/>
    </row>
    <row r="128" spans="6:6" x14ac:dyDescent="0.25">
      <c r="F128" s="114"/>
    </row>
    <row r="129" spans="6:6" x14ac:dyDescent="0.25">
      <c r="F129" s="114"/>
    </row>
    <row r="130" spans="6:6" x14ac:dyDescent="0.25">
      <c r="F130" s="114"/>
    </row>
    <row r="131" spans="6:6" x14ac:dyDescent="0.25">
      <c r="F131" s="114"/>
    </row>
  </sheetData>
  <mergeCells count="2">
    <mergeCell ref="C24:G24"/>
    <mergeCell ref="I24:L24"/>
  </mergeCells>
  <conditionalFormatting sqref="C36:D83">
    <cfRule type="expression" dxfId="5" priority="1" stopIfTrue="1">
      <formula>ISNA(C36)</formula>
    </cfRule>
  </conditionalFormatting>
  <conditionalFormatting sqref="C97:D97">
    <cfRule type="expression" dxfId="4" priority="7" stopIfTrue="1">
      <formula>ISNA(C97)</formula>
    </cfRule>
  </conditionalFormatting>
  <hyperlinks>
    <hyperlink ref="A3" location="Contents!A1" display="Return to Contents" xr:uid="{00000000-0004-0000-1B00-000000000000}"/>
  </hyperlinks>
  <pageMargins left="0.7" right="0.7" top="0.75" bottom="0.75" header="0.3" footer="0.3"/>
  <pageSetup orientation="landscape" verticalDpi="599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32">
    <pageSetUpPr fitToPage="1"/>
  </sheetPr>
  <dimension ref="A1:R123"/>
  <sheetViews>
    <sheetView workbookViewId="0"/>
  </sheetViews>
  <sheetFormatPr defaultRowHeight="12.75" x14ac:dyDescent="0.2"/>
  <cols>
    <col min="1" max="1" width="9.42578125" style="1"/>
    <col min="17" max="17" width="32.5703125" customWidth="1"/>
    <col min="18" max="18" width="12" customWidth="1"/>
  </cols>
  <sheetData>
    <row r="1" spans="1:18" x14ac:dyDescent="0.2">
      <c r="M1" s="97"/>
    </row>
    <row r="2" spans="1:18" ht="15.75" x14ac:dyDescent="0.25">
      <c r="A2" s="31" t="s">
        <v>644</v>
      </c>
      <c r="B2" s="252"/>
    </row>
    <row r="3" spans="1:18" x14ac:dyDescent="0.2">
      <c r="A3" s="16" t="s">
        <v>16</v>
      </c>
      <c r="B3" s="16"/>
    </row>
    <row r="4" spans="1:18" x14ac:dyDescent="0.2">
      <c r="A4" s="303"/>
      <c r="B4" s="250"/>
      <c r="C4" s="250"/>
      <c r="D4" s="250"/>
      <c r="E4" s="250"/>
      <c r="F4" s="250"/>
      <c r="G4" s="250"/>
      <c r="H4" s="250"/>
      <c r="I4" s="250"/>
      <c r="J4" s="250"/>
      <c r="K4" s="250"/>
    </row>
    <row r="5" spans="1:18" x14ac:dyDescent="0.2">
      <c r="A5" s="303"/>
      <c r="B5" s="250"/>
      <c r="C5" s="250"/>
      <c r="D5" s="250"/>
      <c r="E5" s="250"/>
      <c r="F5" s="250"/>
      <c r="G5" s="250"/>
      <c r="H5" s="250"/>
      <c r="I5" s="250"/>
      <c r="J5" s="250"/>
      <c r="K5" s="250"/>
      <c r="Q5" s="142" t="s">
        <v>343</v>
      </c>
      <c r="R5" s="143"/>
    </row>
    <row r="6" spans="1:18" x14ac:dyDescent="0.2">
      <c r="A6" s="303"/>
      <c r="B6" s="250"/>
      <c r="C6" s="250"/>
      <c r="D6" s="250"/>
      <c r="E6" s="250"/>
      <c r="F6" s="250"/>
      <c r="G6" s="250"/>
      <c r="H6" s="250"/>
      <c r="I6" s="250"/>
      <c r="J6" s="250"/>
      <c r="K6" s="250"/>
      <c r="Q6" s="255" t="s">
        <v>201</v>
      </c>
      <c r="R6" s="180" t="s">
        <v>334</v>
      </c>
    </row>
    <row r="7" spans="1:18" x14ac:dyDescent="0.2">
      <c r="A7" s="303"/>
      <c r="B7" s="250"/>
      <c r="C7" s="250"/>
      <c r="D7" s="250"/>
      <c r="E7" s="250"/>
      <c r="F7" s="250"/>
      <c r="G7" s="250"/>
      <c r="H7" s="250"/>
      <c r="I7" s="250"/>
      <c r="J7" s="250"/>
      <c r="K7" s="250"/>
      <c r="R7" t="s">
        <v>519</v>
      </c>
    </row>
    <row r="8" spans="1:18" x14ac:dyDescent="0.2">
      <c r="A8" s="303"/>
      <c r="B8" s="250"/>
      <c r="C8" s="250"/>
      <c r="D8" s="250"/>
      <c r="E8" s="250"/>
      <c r="F8" s="250"/>
      <c r="G8" s="250"/>
      <c r="H8" s="250"/>
      <c r="I8" s="250"/>
      <c r="J8" s="250"/>
      <c r="K8" s="250"/>
      <c r="R8" t="s">
        <v>520</v>
      </c>
    </row>
    <row r="9" spans="1:18" x14ac:dyDescent="0.2">
      <c r="A9" s="303"/>
      <c r="B9" s="250"/>
      <c r="C9" s="250"/>
      <c r="D9" s="250"/>
      <c r="E9" s="250"/>
      <c r="F9" s="250"/>
      <c r="G9" s="250"/>
      <c r="H9" s="250"/>
      <c r="I9" s="250"/>
      <c r="J9" s="250"/>
      <c r="K9" s="250"/>
      <c r="R9" t="s">
        <v>521</v>
      </c>
    </row>
    <row r="10" spans="1:18" x14ac:dyDescent="0.2">
      <c r="A10" s="303"/>
      <c r="B10" s="250"/>
      <c r="C10" s="250"/>
      <c r="D10" s="250"/>
      <c r="E10" s="250"/>
      <c r="F10" s="250"/>
      <c r="G10" s="250"/>
      <c r="H10" s="250"/>
      <c r="I10" s="250"/>
      <c r="J10" s="250"/>
      <c r="K10" s="250"/>
      <c r="R10" t="s">
        <v>522</v>
      </c>
    </row>
    <row r="11" spans="1:18" x14ac:dyDescent="0.2">
      <c r="A11" s="303"/>
      <c r="B11" s="250"/>
      <c r="C11" s="250"/>
      <c r="D11" s="250"/>
      <c r="E11" s="250"/>
      <c r="F11" s="250"/>
      <c r="G11" s="250"/>
      <c r="H11" s="250"/>
      <c r="I11" s="250"/>
      <c r="J11" s="250"/>
      <c r="K11" s="250"/>
      <c r="R11" t="s">
        <v>523</v>
      </c>
    </row>
    <row r="12" spans="1:18" x14ac:dyDescent="0.2">
      <c r="A12" s="303"/>
      <c r="B12" s="250"/>
      <c r="C12" s="250"/>
      <c r="D12" s="250"/>
      <c r="E12" s="250"/>
      <c r="F12" s="250"/>
      <c r="G12" s="250"/>
      <c r="H12" s="250"/>
      <c r="I12" s="250"/>
      <c r="J12" s="250"/>
      <c r="K12" s="250"/>
    </row>
    <row r="13" spans="1:18" x14ac:dyDescent="0.2">
      <c r="A13" s="303"/>
      <c r="B13" s="250"/>
      <c r="C13" s="250"/>
      <c r="D13" s="250"/>
      <c r="E13" s="250"/>
      <c r="F13" s="250"/>
      <c r="G13" s="250"/>
      <c r="H13" s="250"/>
      <c r="I13" s="250"/>
      <c r="J13" s="250"/>
      <c r="K13" s="250"/>
    </row>
    <row r="14" spans="1:18" x14ac:dyDescent="0.2">
      <c r="A14" s="303"/>
      <c r="B14" s="250"/>
      <c r="C14" s="250"/>
      <c r="D14" s="250"/>
      <c r="E14" s="250"/>
      <c r="F14" s="250"/>
      <c r="G14" s="250"/>
      <c r="H14" s="250"/>
      <c r="I14" s="250"/>
      <c r="J14" s="250"/>
      <c r="K14" s="250"/>
    </row>
    <row r="15" spans="1:18" x14ac:dyDescent="0.2">
      <c r="A15" s="303"/>
      <c r="B15" s="250"/>
      <c r="C15" s="250"/>
      <c r="D15" s="250"/>
      <c r="E15" s="250"/>
      <c r="F15" s="250"/>
      <c r="G15" s="250"/>
      <c r="H15" s="250"/>
      <c r="I15" s="250"/>
      <c r="J15" s="250"/>
      <c r="K15" s="250"/>
    </row>
    <row r="16" spans="1:18" x14ac:dyDescent="0.2">
      <c r="A16" s="303"/>
      <c r="B16" s="250"/>
      <c r="C16" s="250"/>
      <c r="D16" s="250"/>
      <c r="E16" s="250"/>
      <c r="F16" s="250"/>
      <c r="G16" s="250"/>
      <c r="H16" s="250"/>
      <c r="I16" s="250"/>
      <c r="J16" s="250"/>
      <c r="K16" s="250"/>
    </row>
    <row r="17" spans="1:11" x14ac:dyDescent="0.2">
      <c r="A17" s="303"/>
      <c r="B17" s="250"/>
      <c r="C17" s="250"/>
      <c r="D17" s="250"/>
      <c r="E17" s="250"/>
      <c r="F17" s="250"/>
      <c r="G17" s="250"/>
      <c r="H17" s="250"/>
      <c r="I17" s="250"/>
      <c r="J17" s="250"/>
      <c r="K17" s="250"/>
    </row>
    <row r="18" spans="1:11" x14ac:dyDescent="0.2">
      <c r="A18" s="303"/>
      <c r="B18" s="250"/>
      <c r="C18" s="250"/>
      <c r="D18" s="250"/>
      <c r="E18" s="250"/>
      <c r="F18" s="250"/>
      <c r="G18" s="250"/>
      <c r="H18" s="250"/>
      <c r="I18" s="250"/>
      <c r="J18" s="250"/>
      <c r="K18" s="250"/>
    </row>
    <row r="19" spans="1:11" x14ac:dyDescent="0.2">
      <c r="A19" s="303"/>
      <c r="B19" s="250"/>
      <c r="C19" s="250"/>
      <c r="D19" s="250"/>
      <c r="E19" s="250"/>
      <c r="F19" s="250"/>
      <c r="G19" s="250"/>
      <c r="H19" s="250"/>
      <c r="I19" s="250"/>
      <c r="J19" s="250"/>
      <c r="K19" s="250"/>
    </row>
    <row r="20" spans="1:11" x14ac:dyDescent="0.2">
      <c r="A20" s="303"/>
      <c r="B20" s="250"/>
      <c r="C20" s="250"/>
      <c r="D20" s="250"/>
      <c r="E20" s="250"/>
      <c r="F20" s="250"/>
      <c r="G20" s="250"/>
      <c r="H20" s="250"/>
      <c r="I20" s="250"/>
      <c r="J20" s="250"/>
      <c r="K20" s="250"/>
    </row>
    <row r="21" spans="1:11" x14ac:dyDescent="0.2">
      <c r="A21" s="303"/>
      <c r="B21" s="250"/>
      <c r="C21" s="250"/>
      <c r="D21" s="250"/>
      <c r="E21" s="250"/>
      <c r="F21" s="250"/>
      <c r="G21" s="250"/>
      <c r="H21" s="250"/>
      <c r="I21" s="250"/>
      <c r="J21" s="250"/>
      <c r="K21" s="250"/>
    </row>
    <row r="22" spans="1:11" x14ac:dyDescent="0.2">
      <c r="A22" s="303"/>
      <c r="B22" s="250"/>
      <c r="C22" s="250"/>
      <c r="D22" s="250"/>
      <c r="E22" s="250"/>
      <c r="F22" s="250"/>
      <c r="G22" s="250"/>
      <c r="H22" s="250"/>
      <c r="I22" s="250"/>
      <c r="J22" s="250"/>
      <c r="K22" s="250"/>
    </row>
    <row r="23" spans="1:11" x14ac:dyDescent="0.2">
      <c r="A23" s="303"/>
      <c r="B23" s="250"/>
      <c r="C23" s="250"/>
      <c r="D23" s="250"/>
      <c r="E23" s="250"/>
      <c r="F23" s="250"/>
      <c r="G23" s="250"/>
      <c r="H23" s="250"/>
      <c r="I23" s="250"/>
      <c r="J23" s="250"/>
      <c r="K23" s="250"/>
    </row>
    <row r="24" spans="1:11" x14ac:dyDescent="0.2">
      <c r="A24" s="303"/>
      <c r="B24" s="250"/>
      <c r="C24" s="250"/>
      <c r="D24" s="250"/>
      <c r="E24" s="250"/>
      <c r="F24" s="250"/>
      <c r="G24" s="250"/>
      <c r="H24" s="250"/>
      <c r="I24" s="250"/>
      <c r="J24" s="250"/>
      <c r="K24" s="250"/>
    </row>
    <row r="25" spans="1:11" x14ac:dyDescent="0.2">
      <c r="A25" s="303"/>
      <c r="B25" s="250"/>
      <c r="C25" s="250"/>
      <c r="D25" s="250"/>
      <c r="E25" s="250"/>
      <c r="F25" s="250"/>
      <c r="G25" s="250"/>
      <c r="H25" s="250"/>
      <c r="I25" s="250"/>
      <c r="J25" s="250"/>
      <c r="K25" s="250"/>
    </row>
    <row r="26" spans="1:11" ht="25.35" customHeight="1" x14ac:dyDescent="0.2">
      <c r="A26" s="81"/>
      <c r="B26" s="483" t="s">
        <v>481</v>
      </c>
      <c r="C26" s="483"/>
      <c r="D26" s="483"/>
      <c r="E26" s="483"/>
      <c r="F26" s="483"/>
      <c r="G26" s="483"/>
    </row>
    <row r="27" spans="1:11" x14ac:dyDescent="0.2">
      <c r="A27" s="81"/>
      <c r="B27" s="86" t="s">
        <v>45</v>
      </c>
      <c r="C27" s="484" t="s">
        <v>676</v>
      </c>
      <c r="D27" s="484"/>
      <c r="E27" s="484"/>
      <c r="F27" s="484"/>
      <c r="G27" s="484"/>
    </row>
    <row r="28" spans="1:11" ht="12.75" customHeight="1" x14ac:dyDescent="0.2">
      <c r="A28" s="87"/>
      <c r="B28" s="59" t="s">
        <v>39</v>
      </c>
      <c r="C28" s="59" t="s">
        <v>8</v>
      </c>
      <c r="D28" s="59" t="s">
        <v>9</v>
      </c>
      <c r="E28" s="59" t="s">
        <v>13</v>
      </c>
      <c r="F28" s="59" t="s">
        <v>11</v>
      </c>
      <c r="G28" s="387" t="s">
        <v>46</v>
      </c>
      <c r="H28" t="s">
        <v>47</v>
      </c>
    </row>
    <row r="29" spans="1:11" x14ac:dyDescent="0.2">
      <c r="A29" s="388">
        <v>43466</v>
      </c>
      <c r="B29" s="389">
        <v>1993.9960000000001</v>
      </c>
      <c r="C29" s="389">
        <f>MIN($B$29,$B$41,$B$53,$B$65,$B$77)</f>
        <v>1993.9960000000001</v>
      </c>
      <c r="D29" s="389">
        <f>MAX($B$29,$B$41,$B$53,$B$65,$B$77)</f>
        <v>2634.9670000000001</v>
      </c>
      <c r="E29" s="389">
        <f t="shared" ref="E29:E92" si="0">D29-C29</f>
        <v>640.971</v>
      </c>
      <c r="F29" s="389">
        <f>AVERAGE($B$29,$B$41,$B$53,$B$65,$B$77)</f>
        <v>2386.2188000000001</v>
      </c>
      <c r="G29" s="22">
        <f t="shared" ref="G29:G92" si="1">B29/F29-1</f>
        <v>-0.16437000663979351</v>
      </c>
    </row>
    <row r="30" spans="1:11" x14ac:dyDescent="0.2">
      <c r="A30" s="388">
        <v>43497</v>
      </c>
      <c r="B30" s="389">
        <v>1426.21</v>
      </c>
      <c r="C30" s="389">
        <f>MIN($B$30,$B$42,$B$54,$B$66,$B$78)</f>
        <v>1426.21</v>
      </c>
      <c r="D30" s="389">
        <f>MAX($B$30,$B$42,$B$54,$B$66,$B$78)</f>
        <v>2080.8829999999998</v>
      </c>
      <c r="E30" s="389">
        <f t="shared" si="0"/>
        <v>654.67299999999977</v>
      </c>
      <c r="F30" s="389">
        <f>AVERAGE($B$30,$B$42,$B$54,$B$66,$B$78)</f>
        <v>1800.1023999999998</v>
      </c>
      <c r="G30" s="22">
        <f t="shared" si="1"/>
        <v>-0.20770618382598671</v>
      </c>
    </row>
    <row r="31" spans="1:11" x14ac:dyDescent="0.2">
      <c r="A31" s="388">
        <v>43525</v>
      </c>
      <c r="B31" s="389">
        <v>1184.8900000000001</v>
      </c>
      <c r="C31" s="389">
        <f>MIN($B$31,$B$43,$B$55,$B$67,$B$79)</f>
        <v>1184.8900000000001</v>
      </c>
      <c r="D31" s="389">
        <f>MAX($B$31,$B$43,$B$55,$B$67,$B$79)</f>
        <v>2029.3589999999999</v>
      </c>
      <c r="E31" s="389">
        <f t="shared" si="0"/>
        <v>844.46899999999982</v>
      </c>
      <c r="F31" s="389">
        <f>AVERAGE($B$31,$B$43,$B$55,$B$67,$B$79)</f>
        <v>1653.3668000000002</v>
      </c>
      <c r="G31" s="22">
        <f t="shared" si="1"/>
        <v>-0.28334716773071777</v>
      </c>
    </row>
    <row r="32" spans="1:11" x14ac:dyDescent="0.2">
      <c r="A32" s="388">
        <v>43556</v>
      </c>
      <c r="B32" s="389">
        <v>1559.4010000000001</v>
      </c>
      <c r="C32" s="389">
        <f>MIN($B$32,$B$44,$B$56,$B$68,$B$80)</f>
        <v>1559.4010000000001</v>
      </c>
      <c r="D32" s="389">
        <f>MAX($B$32,$B$44,$B$56,$B$68,$B$80)</f>
        <v>2332.4929999999999</v>
      </c>
      <c r="E32" s="389">
        <f t="shared" si="0"/>
        <v>773.09199999999987</v>
      </c>
      <c r="F32" s="389">
        <f>AVERAGE($B$32,$B$44,$B$56,$B$68,$B$80)</f>
        <v>1919.0306</v>
      </c>
      <c r="G32" s="22">
        <f t="shared" si="1"/>
        <v>-0.18740170167166692</v>
      </c>
    </row>
    <row r="33" spans="1:7" x14ac:dyDescent="0.2">
      <c r="A33" s="388">
        <v>43586</v>
      </c>
      <c r="B33" s="389">
        <v>2031.0309999999999</v>
      </c>
      <c r="C33" s="389">
        <f>MIN($B$33,$B$45,$B$57,$B$69,$B$81)</f>
        <v>2001.915</v>
      </c>
      <c r="D33" s="389">
        <f>MAX($B$33,$B$45,$B$57,$B$69,$B$81)</f>
        <v>2777.5839999999998</v>
      </c>
      <c r="E33" s="389">
        <f t="shared" si="0"/>
        <v>775.66899999999987</v>
      </c>
      <c r="F33" s="389">
        <f>AVERAGE($B$33,$B$45,$B$57,$B$69,$B$81)</f>
        <v>2355.3801999999996</v>
      </c>
      <c r="G33" s="22">
        <f t="shared" si="1"/>
        <v>-0.1377056663718238</v>
      </c>
    </row>
    <row r="34" spans="1:7" x14ac:dyDescent="0.2">
      <c r="A34" s="388">
        <v>43617</v>
      </c>
      <c r="B34" s="389">
        <v>2460.748</v>
      </c>
      <c r="C34" s="389">
        <f>MIN($B$34,$B$46,$B$58,$B$70,$B$82)</f>
        <v>2325.3209999999999</v>
      </c>
      <c r="D34" s="389">
        <f>MAX($B$34,$B$46,$B$58,$B$70,$B$82)</f>
        <v>3133.0949999999998</v>
      </c>
      <c r="E34" s="389">
        <f t="shared" si="0"/>
        <v>807.77399999999989</v>
      </c>
      <c r="F34" s="389">
        <f>AVERAGE($B$34,$B$46,$B$58,$B$70,$B$82)</f>
        <v>2681.1902</v>
      </c>
      <c r="G34" s="22">
        <f t="shared" si="1"/>
        <v>-8.2218038839616758E-2</v>
      </c>
    </row>
    <row r="35" spans="1:7" x14ac:dyDescent="0.2">
      <c r="A35" s="388">
        <v>43647</v>
      </c>
      <c r="B35" s="389">
        <v>2714.1959999999999</v>
      </c>
      <c r="C35" s="389">
        <f>MIN($B$35,$B$47,$B$59,$B$71,$B$83)</f>
        <v>2505.1219999999998</v>
      </c>
      <c r="D35" s="389">
        <f>MAX($B$35,$B$47,$B$59,$B$71,$B$83)</f>
        <v>3293.549</v>
      </c>
      <c r="E35" s="389">
        <f t="shared" si="0"/>
        <v>788.42700000000013</v>
      </c>
      <c r="F35" s="389">
        <f>AVERAGE($B$35,$B$47,$B$59,$B$71,$B$83)</f>
        <v>2860.5553999999997</v>
      </c>
      <c r="G35" s="22">
        <f t="shared" si="1"/>
        <v>-5.1164679418549186E-2</v>
      </c>
    </row>
    <row r="36" spans="1:7" x14ac:dyDescent="0.2">
      <c r="A36" s="388">
        <v>43678</v>
      </c>
      <c r="B36" s="389">
        <v>2997.81</v>
      </c>
      <c r="C36" s="389">
        <f>MIN($B$36,$B$48,$B$60,$B$72,$B$84)</f>
        <v>2709.422</v>
      </c>
      <c r="D36" s="389">
        <f>MAX($B$36,$B$48,$B$60,$B$72,$B$84)</f>
        <v>3522.2159999999999</v>
      </c>
      <c r="E36" s="389">
        <f t="shared" si="0"/>
        <v>812.79399999999987</v>
      </c>
      <c r="F36" s="389">
        <f>AVERAGE($B$36,$B$48,$B$60,$B$72,$B$84)</f>
        <v>3062.9326000000001</v>
      </c>
      <c r="G36" s="22">
        <f t="shared" si="1"/>
        <v>-2.1261519107537707E-2</v>
      </c>
    </row>
    <row r="37" spans="1:7" x14ac:dyDescent="0.2">
      <c r="A37" s="388">
        <v>43709</v>
      </c>
      <c r="B37" s="389">
        <v>3414.9389999999999</v>
      </c>
      <c r="C37" s="389">
        <f>MIN($B$37,$B$49,$B$61,$B$73,$B$85)</f>
        <v>3145.643</v>
      </c>
      <c r="D37" s="389">
        <f>MAX($B$37,$B$49,$B$61,$B$73,$B$85)</f>
        <v>3839.8359999999998</v>
      </c>
      <c r="E37" s="389">
        <f t="shared" si="0"/>
        <v>694.19299999999976</v>
      </c>
      <c r="F37" s="389">
        <f>AVERAGE($B$37,$B$49,$B$61,$B$73,$B$85)</f>
        <v>3439.2464</v>
      </c>
      <c r="G37" s="22">
        <f t="shared" si="1"/>
        <v>-7.0676529602532456E-3</v>
      </c>
    </row>
    <row r="38" spans="1:7" x14ac:dyDescent="0.2">
      <c r="A38" s="388">
        <v>43739</v>
      </c>
      <c r="B38" s="389">
        <v>3762.0430000000001</v>
      </c>
      <c r="C38" s="389">
        <f>MIN($B$38,$B$50,$B$62,$B$74,$B$86)</f>
        <v>3569.384</v>
      </c>
      <c r="D38" s="389">
        <f>MAX($B$38,$B$50,$B$62,$B$74,$B$86)</f>
        <v>3928.5030000000002</v>
      </c>
      <c r="E38" s="389">
        <f t="shared" si="0"/>
        <v>359.11900000000014</v>
      </c>
      <c r="F38" s="389">
        <f>AVERAGE($B$38,$B$50,$B$62,$B$74,$B$86)</f>
        <v>3746.9394000000002</v>
      </c>
      <c r="G38" s="22">
        <f t="shared" si="1"/>
        <v>4.0309165395095992E-3</v>
      </c>
    </row>
    <row r="39" spans="1:7" x14ac:dyDescent="0.2">
      <c r="A39" s="388">
        <v>43770</v>
      </c>
      <c r="B39" s="389">
        <v>3610.029</v>
      </c>
      <c r="C39" s="389">
        <f>MIN($B$39,$B$51,$B$63,$B$75,$B$87)</f>
        <v>3501.05</v>
      </c>
      <c r="D39" s="389">
        <f>MAX($B$39,$B$51,$B$63,$B$75,$B$87)</f>
        <v>3931.616</v>
      </c>
      <c r="E39" s="389">
        <f t="shared" si="0"/>
        <v>430.5659999999998</v>
      </c>
      <c r="F39" s="389">
        <f>AVERAGE($B$39,$B$51,$B$63,$B$75,$B$87)</f>
        <v>3663.5430000000001</v>
      </c>
      <c r="G39" s="22">
        <f t="shared" si="1"/>
        <v>-1.4607171254711671E-2</v>
      </c>
    </row>
    <row r="40" spans="1:7" x14ac:dyDescent="0.2">
      <c r="A40" s="388">
        <v>43800</v>
      </c>
      <c r="B40" s="389">
        <v>3188.2429999999999</v>
      </c>
      <c r="C40" s="389">
        <f>MIN($B$40,$B$52,$B$64,$B$76,$B$88)</f>
        <v>2925.38</v>
      </c>
      <c r="D40" s="389">
        <f>MAX($B$40,$B$52,$B$64,$B$76,$B$88)</f>
        <v>3457.4810000000002</v>
      </c>
      <c r="E40" s="389">
        <f t="shared" si="0"/>
        <v>532.10100000000011</v>
      </c>
      <c r="F40" s="389">
        <f>AVERAGE($B$40,$B$52,$B$64,$B$76,$B$88)</f>
        <v>3224.4133999999999</v>
      </c>
      <c r="G40" s="22">
        <f t="shared" si="1"/>
        <v>-1.121766830518689E-2</v>
      </c>
    </row>
    <row r="41" spans="1:7" x14ac:dyDescent="0.2">
      <c r="A41" s="388">
        <v>43831</v>
      </c>
      <c r="B41" s="389">
        <v>2616.1750000000002</v>
      </c>
      <c r="C41" s="389">
        <f>MIN($B$29,$B$41,$B$53,$B$65,$B$77)</f>
        <v>1993.9960000000001</v>
      </c>
      <c r="D41" s="389">
        <f>MAX($B$29,$B$41,$B$53,$B$65,$B$77)</f>
        <v>2634.9670000000001</v>
      </c>
      <c r="E41" s="389">
        <f t="shared" si="0"/>
        <v>640.971</v>
      </c>
      <c r="F41" s="389">
        <f>AVERAGE($B$29,$B$41,$B$53,$B$65,$B$77)</f>
        <v>2386.2188000000001</v>
      </c>
      <c r="G41" s="22">
        <f t="shared" si="1"/>
        <v>9.6368447017515679E-2</v>
      </c>
    </row>
    <row r="42" spans="1:7" x14ac:dyDescent="0.2">
      <c r="A42" s="388">
        <v>43862</v>
      </c>
      <c r="B42" s="389">
        <v>2080.8829999999998</v>
      </c>
      <c r="C42" s="389">
        <f>MIN($B$30,$B$42,$B$54,$B$66,$B$78)</f>
        <v>1426.21</v>
      </c>
      <c r="D42" s="389">
        <f>MAX($B$30,$B$42,$B$54,$B$66,$B$78)</f>
        <v>2080.8829999999998</v>
      </c>
      <c r="E42" s="389">
        <f t="shared" si="0"/>
        <v>654.67299999999977</v>
      </c>
      <c r="F42" s="389">
        <f>AVERAGE($B$30,$B$42,$B$54,$B$66,$B$78)</f>
        <v>1800.1023999999998</v>
      </c>
      <c r="G42" s="22">
        <f t="shared" si="1"/>
        <v>0.15598034867349764</v>
      </c>
    </row>
    <row r="43" spans="1:7" x14ac:dyDescent="0.2">
      <c r="A43" s="388">
        <v>43891</v>
      </c>
      <c r="B43" s="389">
        <v>2029.3589999999999</v>
      </c>
      <c r="C43" s="389">
        <f>MIN($B$31,$B$43,$B$55,$B$67,$B$79)</f>
        <v>1184.8900000000001</v>
      </c>
      <c r="D43" s="389">
        <f>MAX($B$31,$B$43,$B$55,$B$67,$B$79)</f>
        <v>2029.3589999999999</v>
      </c>
      <c r="E43" s="389">
        <f t="shared" si="0"/>
        <v>844.46899999999982</v>
      </c>
      <c r="F43" s="389">
        <f>AVERAGE($B$31,$B$43,$B$55,$B$67,$B$79)</f>
        <v>1653.3668000000002</v>
      </c>
      <c r="G43" s="22">
        <f t="shared" si="1"/>
        <v>0.22741003387753977</v>
      </c>
    </row>
    <row r="44" spans="1:7" x14ac:dyDescent="0.2">
      <c r="A44" s="388">
        <v>43922</v>
      </c>
      <c r="B44" s="389">
        <v>2332.4929999999999</v>
      </c>
      <c r="C44" s="389">
        <f>MIN($B$32,$B$44,$B$56,$B$68,$B$80)</f>
        <v>1559.4010000000001</v>
      </c>
      <c r="D44" s="389">
        <f>MAX($B$32,$B$44,$B$56,$B$68,$B$80)</f>
        <v>2332.4929999999999</v>
      </c>
      <c r="E44" s="389">
        <f t="shared" si="0"/>
        <v>773.09199999999987</v>
      </c>
      <c r="F44" s="389">
        <f>AVERAGE($B$32,$B$44,$B$56,$B$68,$B$80)</f>
        <v>1919.0306</v>
      </c>
      <c r="G44" s="22">
        <f t="shared" si="1"/>
        <v>0.21545378171666463</v>
      </c>
    </row>
    <row r="45" spans="1:7" x14ac:dyDescent="0.2">
      <c r="A45" s="388">
        <v>43952</v>
      </c>
      <c r="B45" s="389">
        <v>2777.5839999999998</v>
      </c>
      <c r="C45" s="389">
        <f>MIN($B$33,$B$45,$B$57,$B$69,$B$81)</f>
        <v>2001.915</v>
      </c>
      <c r="D45" s="389">
        <f>MAX($B$33,$B$45,$B$57,$B$69,$B$81)</f>
        <v>2777.5839999999998</v>
      </c>
      <c r="E45" s="389">
        <f t="shared" si="0"/>
        <v>775.66899999999987</v>
      </c>
      <c r="F45" s="389">
        <f>AVERAGE($B$33,$B$45,$B$57,$B$69,$B$81)</f>
        <v>2355.3801999999996</v>
      </c>
      <c r="G45" s="22">
        <f t="shared" si="1"/>
        <v>0.17925080630294854</v>
      </c>
    </row>
    <row r="46" spans="1:7" x14ac:dyDescent="0.2">
      <c r="A46" s="388">
        <v>43983</v>
      </c>
      <c r="B46" s="389">
        <v>3133.0949999999998</v>
      </c>
      <c r="C46" s="389">
        <f>MIN($B$34,$B$46,$B$58,$B$70,$B$82)</f>
        <v>2325.3209999999999</v>
      </c>
      <c r="D46" s="389">
        <f>MAX($B$34,$B$46,$B$58,$B$70,$B$82)</f>
        <v>3133.0949999999998</v>
      </c>
      <c r="E46" s="389">
        <f t="shared" si="0"/>
        <v>807.77399999999989</v>
      </c>
      <c r="F46" s="389">
        <f>AVERAGE($B$34,$B$46,$B$58,$B$70,$B$82)</f>
        <v>2681.1902</v>
      </c>
      <c r="G46" s="22">
        <f t="shared" si="1"/>
        <v>0.16854634184475237</v>
      </c>
    </row>
    <row r="47" spans="1:7" x14ac:dyDescent="0.2">
      <c r="A47" s="388">
        <v>44013</v>
      </c>
      <c r="B47" s="389">
        <v>3293.549</v>
      </c>
      <c r="C47" s="389">
        <f>MIN($B$35,$B$47,$B$59,$B$71,$B$83)</f>
        <v>2505.1219999999998</v>
      </c>
      <c r="D47" s="389">
        <f>MAX($B$35,$B$47,$B$59,$B$71,$B$83)</f>
        <v>3293.549</v>
      </c>
      <c r="E47" s="389">
        <f t="shared" si="0"/>
        <v>788.42700000000013</v>
      </c>
      <c r="F47" s="389">
        <f>AVERAGE($B$35,$B$47,$B$59,$B$71,$B$83)</f>
        <v>2860.5553999999997</v>
      </c>
      <c r="G47" s="22">
        <f t="shared" si="1"/>
        <v>0.15136696880612766</v>
      </c>
    </row>
    <row r="48" spans="1:7" x14ac:dyDescent="0.2">
      <c r="A48" s="388">
        <v>44044</v>
      </c>
      <c r="B48" s="389">
        <v>3522.2159999999999</v>
      </c>
      <c r="C48" s="389">
        <f>MIN($B$36,$B$48,$B$60,$B$72,$B$84)</f>
        <v>2709.422</v>
      </c>
      <c r="D48" s="389">
        <f>MAX($B$36,$B$48,$B$60,$B$72,$B$84)</f>
        <v>3522.2159999999999</v>
      </c>
      <c r="E48" s="389">
        <f t="shared" si="0"/>
        <v>812.79399999999987</v>
      </c>
      <c r="F48" s="389">
        <f>AVERAGE($B$36,$B$48,$B$60,$B$72,$B$84)</f>
        <v>3062.9326000000001</v>
      </c>
      <c r="G48" s="22">
        <f t="shared" si="1"/>
        <v>0.1499489084415373</v>
      </c>
    </row>
    <row r="49" spans="1:7" x14ac:dyDescent="0.2">
      <c r="A49" s="388">
        <v>44075</v>
      </c>
      <c r="B49" s="389">
        <v>3839.8359999999998</v>
      </c>
      <c r="C49" s="389">
        <f>MIN($B$37,$B$49,$B$61,$B$73,$B$85)</f>
        <v>3145.643</v>
      </c>
      <c r="D49" s="389">
        <f>MAX($B$37,$B$49,$B$61,$B$73,$B$85)</f>
        <v>3839.8359999999998</v>
      </c>
      <c r="E49" s="389">
        <f t="shared" si="0"/>
        <v>694.19299999999976</v>
      </c>
      <c r="F49" s="389">
        <f>AVERAGE($B$37,$B$49,$B$61,$B$73,$B$85)</f>
        <v>3439.2464</v>
      </c>
      <c r="G49" s="22">
        <f t="shared" si="1"/>
        <v>0.11647598148245497</v>
      </c>
    </row>
    <row r="50" spans="1:7" x14ac:dyDescent="0.2">
      <c r="A50" s="388">
        <v>44105</v>
      </c>
      <c r="B50" s="389">
        <v>3928.5030000000002</v>
      </c>
      <c r="C50" s="389">
        <f>MIN($B$38,$B$50,$B$62,$B$74,$B$86)</f>
        <v>3569.384</v>
      </c>
      <c r="D50" s="389">
        <f>MAX($B$38,$B$50,$B$62,$B$74,$B$86)</f>
        <v>3928.5030000000002</v>
      </c>
      <c r="E50" s="389">
        <f t="shared" si="0"/>
        <v>359.11900000000014</v>
      </c>
      <c r="F50" s="389">
        <f>AVERAGE($B$38,$B$50,$B$62,$B$74,$B$86)</f>
        <v>3746.9394000000002</v>
      </c>
      <c r="G50" s="22">
        <f t="shared" si="1"/>
        <v>4.8456508263784448E-2</v>
      </c>
    </row>
    <row r="51" spans="1:7" x14ac:dyDescent="0.2">
      <c r="A51" s="388">
        <v>44136</v>
      </c>
      <c r="B51" s="389">
        <v>3931.616</v>
      </c>
      <c r="C51" s="389">
        <f>MIN($B$39,$B$51,$B$63,$B$75,$B$87)</f>
        <v>3501.05</v>
      </c>
      <c r="D51" s="389">
        <f>MAX($B$39,$B$51,$B$63,$B$75,$B$87)</f>
        <v>3931.616</v>
      </c>
      <c r="E51" s="389">
        <f t="shared" si="0"/>
        <v>430.5659999999998</v>
      </c>
      <c r="F51" s="389">
        <f>AVERAGE($B$39,$B$51,$B$63,$B$75,$B$87)</f>
        <v>3663.5430000000001</v>
      </c>
      <c r="G51" s="22">
        <f t="shared" si="1"/>
        <v>7.3173155057822292E-2</v>
      </c>
    </row>
    <row r="52" spans="1:7" x14ac:dyDescent="0.2">
      <c r="A52" s="388">
        <v>44166</v>
      </c>
      <c r="B52" s="389">
        <v>3340.9810000000002</v>
      </c>
      <c r="C52" s="389">
        <f>MIN($B$40,$B$52,$B$64,$B$76,$B$88)</f>
        <v>2925.38</v>
      </c>
      <c r="D52" s="389">
        <f>MAX($B$40,$B$52,$B$64,$B$76,$B$88)</f>
        <v>3457.4810000000002</v>
      </c>
      <c r="E52" s="389">
        <f t="shared" si="0"/>
        <v>532.10100000000011</v>
      </c>
      <c r="F52" s="389">
        <f>AVERAGE($B$40,$B$52,$B$64,$B$76,$B$88)</f>
        <v>3224.4133999999999</v>
      </c>
      <c r="G52" s="22">
        <f t="shared" si="1"/>
        <v>3.6151567909995741E-2</v>
      </c>
    </row>
    <row r="53" spans="1:7" x14ac:dyDescent="0.2">
      <c r="A53" s="388">
        <v>44197</v>
      </c>
      <c r="B53" s="389">
        <v>2634.9670000000001</v>
      </c>
      <c r="C53" s="389">
        <f>MIN($B$29,$B$41,$B$53,$B$65,$B$77)</f>
        <v>1993.9960000000001</v>
      </c>
      <c r="D53" s="389">
        <f>MAX($B$29,$B$41,$B$53,$B$65,$B$77)</f>
        <v>2634.9670000000001</v>
      </c>
      <c r="E53" s="389">
        <f t="shared" si="0"/>
        <v>640.971</v>
      </c>
      <c r="F53" s="389">
        <f>AVERAGE($B$29,$B$41,$B$53,$B$65,$B$77)</f>
        <v>2386.2188000000001</v>
      </c>
      <c r="G53" s="22">
        <f t="shared" si="1"/>
        <v>0.10424366784806161</v>
      </c>
    </row>
    <row r="54" spans="1:7" x14ac:dyDescent="0.2">
      <c r="A54" s="388">
        <v>44228</v>
      </c>
      <c r="B54" s="389">
        <v>1859.2180000000001</v>
      </c>
      <c r="C54" s="389">
        <f>MIN($B$30,$B$42,$B$54,$B$66,$B$78)</f>
        <v>1426.21</v>
      </c>
      <c r="D54" s="389">
        <f>MAX($B$30,$B$42,$B$54,$B$66,$B$78)</f>
        <v>2080.8829999999998</v>
      </c>
      <c r="E54" s="389">
        <f t="shared" si="0"/>
        <v>654.67299999999977</v>
      </c>
      <c r="F54" s="389">
        <f>AVERAGE($B$30,$B$42,$B$54,$B$66,$B$78)</f>
        <v>1800.1023999999998</v>
      </c>
      <c r="G54" s="22">
        <f t="shared" si="1"/>
        <v>3.2840131761393332E-2</v>
      </c>
    </row>
    <row r="55" spans="1:7" x14ac:dyDescent="0.2">
      <c r="A55" s="388">
        <v>44256</v>
      </c>
      <c r="B55" s="389">
        <v>1801.2249999999999</v>
      </c>
      <c r="C55" s="389">
        <f>MIN($B$31,$B$43,$B$55,$B$67,$B$79)</f>
        <v>1184.8900000000001</v>
      </c>
      <c r="D55" s="389">
        <f>MAX($B$31,$B$43,$B$55,$B$67,$B$79)</f>
        <v>2029.3589999999999</v>
      </c>
      <c r="E55" s="389">
        <f t="shared" si="0"/>
        <v>844.46899999999982</v>
      </c>
      <c r="F55" s="389">
        <f>AVERAGE($B$31,$B$43,$B$55,$B$67,$B$79)</f>
        <v>1653.3668000000002</v>
      </c>
      <c r="G55" s="22">
        <f t="shared" si="1"/>
        <v>8.9428552696231511E-2</v>
      </c>
    </row>
    <row r="56" spans="1:7" x14ac:dyDescent="0.2">
      <c r="A56" s="388">
        <v>44287</v>
      </c>
      <c r="B56" s="389">
        <v>1975.0329999999999</v>
      </c>
      <c r="C56" s="389">
        <f>MIN($B$32,$B$44,$B$56,$B$68,$B$80)</f>
        <v>1559.4010000000001</v>
      </c>
      <c r="D56" s="389">
        <f>MAX($B$32,$B$44,$B$56,$B$68,$B$80)</f>
        <v>2332.4929999999999</v>
      </c>
      <c r="E56" s="389">
        <f t="shared" si="0"/>
        <v>773.09199999999987</v>
      </c>
      <c r="F56" s="389">
        <f>AVERAGE($B$32,$B$44,$B$56,$B$68,$B$80)</f>
        <v>1919.0306</v>
      </c>
      <c r="G56" s="22">
        <f t="shared" si="1"/>
        <v>2.9182650865494209E-2</v>
      </c>
    </row>
    <row r="57" spans="1:7" x14ac:dyDescent="0.2">
      <c r="A57" s="388">
        <v>44317</v>
      </c>
      <c r="B57" s="389">
        <v>2389.8910000000001</v>
      </c>
      <c r="C57" s="389">
        <f>MIN($B$33,$B$45,$B$57,$B$69,$B$81)</f>
        <v>2001.915</v>
      </c>
      <c r="D57" s="389">
        <f>MAX($B$33,$B$45,$B$57,$B$69,$B$81)</f>
        <v>2777.5839999999998</v>
      </c>
      <c r="E57" s="389">
        <f t="shared" si="0"/>
        <v>775.66899999999987</v>
      </c>
      <c r="F57" s="389">
        <f>AVERAGE($B$33,$B$45,$B$57,$B$69,$B$81)</f>
        <v>2355.3801999999996</v>
      </c>
      <c r="G57" s="22">
        <f t="shared" si="1"/>
        <v>1.4651902058105293E-2</v>
      </c>
    </row>
    <row r="58" spans="1:7" x14ac:dyDescent="0.2">
      <c r="A58" s="388">
        <v>44348</v>
      </c>
      <c r="B58" s="389">
        <v>2585.1260000000002</v>
      </c>
      <c r="C58" s="389">
        <f>MIN($B$34,$B$46,$B$58,$B$70,$B$82)</f>
        <v>2325.3209999999999</v>
      </c>
      <c r="D58" s="389">
        <f>MAX($B$34,$B$46,$B$58,$B$70,$B$82)</f>
        <v>3133.0949999999998</v>
      </c>
      <c r="E58" s="389">
        <f t="shared" si="0"/>
        <v>807.77399999999989</v>
      </c>
      <c r="F58" s="389">
        <f>AVERAGE($B$34,$B$46,$B$58,$B$70,$B$82)</f>
        <v>2681.1902</v>
      </c>
      <c r="G58" s="22">
        <f t="shared" si="1"/>
        <v>-3.5828938954051037E-2</v>
      </c>
    </row>
    <row r="59" spans="1:7" x14ac:dyDescent="0.2">
      <c r="A59" s="388">
        <v>44378</v>
      </c>
      <c r="B59" s="389">
        <v>2754.7139999999999</v>
      </c>
      <c r="C59" s="389">
        <f>MIN($B$35,$B$47,$B$59,$B$71,$B$83)</f>
        <v>2505.1219999999998</v>
      </c>
      <c r="D59" s="389">
        <f>MAX($B$35,$B$47,$B$59,$B$71,$B$83)</f>
        <v>3293.549</v>
      </c>
      <c r="E59" s="389">
        <f t="shared" si="0"/>
        <v>788.42700000000013</v>
      </c>
      <c r="F59" s="389">
        <f>AVERAGE($B$35,$B$47,$B$59,$B$71,$B$83)</f>
        <v>2860.5553999999997</v>
      </c>
      <c r="G59" s="22">
        <f t="shared" si="1"/>
        <v>-3.7000297215009303E-2</v>
      </c>
    </row>
    <row r="60" spans="1:7" x14ac:dyDescent="0.2">
      <c r="A60" s="388">
        <v>44409</v>
      </c>
      <c r="B60" s="389">
        <v>2917.268</v>
      </c>
      <c r="C60" s="389">
        <f>MIN($B$36,$B$48,$B$60,$B$72,$B$84)</f>
        <v>2709.422</v>
      </c>
      <c r="D60" s="389">
        <f>MAX($B$36,$B$48,$B$60,$B$72,$B$84)</f>
        <v>3522.2159999999999</v>
      </c>
      <c r="E60" s="389">
        <f t="shared" si="0"/>
        <v>812.79399999999987</v>
      </c>
      <c r="F60" s="389">
        <f>AVERAGE($B$36,$B$48,$B$60,$B$72,$B$84)</f>
        <v>3062.9326000000001</v>
      </c>
      <c r="G60" s="22">
        <f t="shared" si="1"/>
        <v>-4.7557233221521167E-2</v>
      </c>
    </row>
    <row r="61" spans="1:7" x14ac:dyDescent="0.2">
      <c r="A61" s="388">
        <v>44440</v>
      </c>
      <c r="B61" s="389">
        <v>3305.982</v>
      </c>
      <c r="C61" s="389">
        <f>MIN($B$37,$B$49,$B$61,$B$73,$B$85)</f>
        <v>3145.643</v>
      </c>
      <c r="D61" s="389">
        <f>MAX($B$37,$B$49,$B$61,$B$73,$B$85)</f>
        <v>3839.8359999999998</v>
      </c>
      <c r="E61" s="389">
        <f t="shared" si="0"/>
        <v>694.19299999999976</v>
      </c>
      <c r="F61" s="389">
        <f>AVERAGE($B$37,$B$49,$B$61,$B$73,$B$85)</f>
        <v>3439.2464</v>
      </c>
      <c r="G61" s="22">
        <f t="shared" si="1"/>
        <v>-3.8748139708745466E-2</v>
      </c>
    </row>
    <row r="62" spans="1:7" x14ac:dyDescent="0.2">
      <c r="A62" s="388">
        <v>44470</v>
      </c>
      <c r="B62" s="389">
        <v>3665.3850000000002</v>
      </c>
      <c r="C62" s="389">
        <f>MIN($B$38,$B$50,$B$62,$B$74,$B$86)</f>
        <v>3569.384</v>
      </c>
      <c r="D62" s="389">
        <f>MAX($B$38,$B$50,$B$62,$B$74,$B$86)</f>
        <v>3928.5030000000002</v>
      </c>
      <c r="E62" s="389">
        <f t="shared" si="0"/>
        <v>359.11900000000014</v>
      </c>
      <c r="F62" s="389">
        <f>AVERAGE($B$38,$B$50,$B$62,$B$74,$B$86)</f>
        <v>3746.9394000000002</v>
      </c>
      <c r="G62" s="22">
        <f t="shared" si="1"/>
        <v>-2.1765604215536527E-2</v>
      </c>
    </row>
    <row r="63" spans="1:7" x14ac:dyDescent="0.2">
      <c r="A63" s="388">
        <v>44501</v>
      </c>
      <c r="B63" s="389">
        <v>3532.7750000000001</v>
      </c>
      <c r="C63" s="389">
        <f>MIN($B$39,$B$51,$B$63,$B$75,$B$87)</f>
        <v>3501.05</v>
      </c>
      <c r="D63" s="389">
        <f>MAX($B$39,$B$51,$B$63,$B$75,$B$87)</f>
        <v>3931.616</v>
      </c>
      <c r="E63" s="389">
        <f t="shared" si="0"/>
        <v>430.5659999999998</v>
      </c>
      <c r="F63" s="389">
        <f>AVERAGE($B$39,$B$51,$B$63,$B$75,$B$87)</f>
        <v>3663.5430000000001</v>
      </c>
      <c r="G63" s="22">
        <f t="shared" si="1"/>
        <v>-3.5694408391002908E-2</v>
      </c>
    </row>
    <row r="64" spans="1:7" x14ac:dyDescent="0.2">
      <c r="A64" s="388">
        <v>44531</v>
      </c>
      <c r="B64" s="389">
        <v>3209.982</v>
      </c>
      <c r="C64" s="389">
        <f>MIN($B$40,$B$52,$B$64,$B$76,$B$88)</f>
        <v>2925.38</v>
      </c>
      <c r="D64" s="389">
        <f>MAX($B$40,$B$52,$B$64,$B$76,$B$88)</f>
        <v>3457.4810000000002</v>
      </c>
      <c r="E64" s="389">
        <f t="shared" si="0"/>
        <v>532.10100000000011</v>
      </c>
      <c r="F64" s="389">
        <f>AVERAGE($B$40,$B$52,$B$64,$B$76,$B$88)</f>
        <v>3224.4133999999999</v>
      </c>
      <c r="G64" s="22">
        <f t="shared" si="1"/>
        <v>-4.4756667988044008E-3</v>
      </c>
    </row>
    <row r="65" spans="1:7" x14ac:dyDescent="0.2">
      <c r="A65" s="388">
        <v>44562</v>
      </c>
      <c r="B65" s="389">
        <v>2215.9409999999998</v>
      </c>
      <c r="C65" s="389">
        <f>MIN($B$29,$B$41,$B$53,$B$65,$B$77)</f>
        <v>1993.9960000000001</v>
      </c>
      <c r="D65" s="389">
        <f>MAX($B$29,$B$41,$B$53,$B$65,$B$77)</f>
        <v>2634.9670000000001</v>
      </c>
      <c r="E65" s="389">
        <f t="shared" si="0"/>
        <v>640.971</v>
      </c>
      <c r="F65" s="389">
        <f>AVERAGE($B$29,$B$41,$B$53,$B$65,$B$77)</f>
        <v>2386.2188000000001</v>
      </c>
      <c r="G65" s="22">
        <f t="shared" si="1"/>
        <v>-7.1358837672387931E-2</v>
      </c>
    </row>
    <row r="66" spans="1:7" x14ac:dyDescent="0.2">
      <c r="A66" s="388">
        <v>44593</v>
      </c>
      <c r="B66" s="389">
        <v>1562.018</v>
      </c>
      <c r="C66" s="389">
        <f>MIN($B$30,$B$42,$B$54,$B$66,$B$78)</f>
        <v>1426.21</v>
      </c>
      <c r="D66" s="389">
        <f>MAX($B$30,$B$42,$B$54,$B$66,$B$78)</f>
        <v>2080.8829999999998</v>
      </c>
      <c r="E66" s="389">
        <f t="shared" si="0"/>
        <v>654.67299999999977</v>
      </c>
      <c r="F66" s="389">
        <f>AVERAGE($B$30,$B$42,$B$54,$B$66,$B$78)</f>
        <v>1800.1023999999998</v>
      </c>
      <c r="G66" s="22">
        <f t="shared" si="1"/>
        <v>-0.13226158689638978</v>
      </c>
    </row>
    <row r="67" spans="1:7" x14ac:dyDescent="0.2">
      <c r="A67" s="388">
        <v>44621</v>
      </c>
      <c r="B67" s="389">
        <v>1401.4649999999999</v>
      </c>
      <c r="C67" s="389">
        <f>MIN($B$31,$B$43,$B$55,$B$67,$B$79)</f>
        <v>1184.8900000000001</v>
      </c>
      <c r="D67" s="389">
        <f>MAX($B$31,$B$43,$B$55,$B$67,$B$79)</f>
        <v>2029.3589999999999</v>
      </c>
      <c r="E67" s="389">
        <f t="shared" si="0"/>
        <v>844.46899999999982</v>
      </c>
      <c r="F67" s="389">
        <f>AVERAGE($B$31,$B$43,$B$55,$B$67,$B$79)</f>
        <v>1653.3668000000002</v>
      </c>
      <c r="G67" s="22">
        <f t="shared" si="1"/>
        <v>-0.15235687567937151</v>
      </c>
    </row>
    <row r="68" spans="1:7" x14ac:dyDescent="0.2">
      <c r="A68" s="388">
        <v>44652</v>
      </c>
      <c r="B68" s="389">
        <v>1611.7650000000001</v>
      </c>
      <c r="C68" s="389">
        <f>MIN($B$32,$B$44,$B$56,$B$68,$B$80)</f>
        <v>1559.4010000000001</v>
      </c>
      <c r="D68" s="389">
        <f>MAX($B$32,$B$44,$B$56,$B$68,$B$80)</f>
        <v>2332.4929999999999</v>
      </c>
      <c r="E68" s="389">
        <f t="shared" si="0"/>
        <v>773.09199999999987</v>
      </c>
      <c r="F68" s="389">
        <f>AVERAGE($B$32,$B$44,$B$56,$B$68,$B$80)</f>
        <v>1919.0306</v>
      </c>
      <c r="G68" s="22">
        <f t="shared" si="1"/>
        <v>-0.16011500806709389</v>
      </c>
    </row>
    <row r="69" spans="1:7" x14ac:dyDescent="0.2">
      <c r="A69" s="388">
        <v>44682</v>
      </c>
      <c r="B69" s="389">
        <v>2001.915</v>
      </c>
      <c r="C69" s="389">
        <f>MIN($B$33,$B$45,$B$57,$B$69,$B$81)</f>
        <v>2001.915</v>
      </c>
      <c r="D69" s="389">
        <f>MAX($B$33,$B$45,$B$57,$B$69,$B$81)</f>
        <v>2777.5839999999998</v>
      </c>
      <c r="E69" s="389">
        <f t="shared" si="0"/>
        <v>775.66899999999987</v>
      </c>
      <c r="F69" s="389">
        <f>AVERAGE($B$33,$B$45,$B$57,$B$69,$B$81)</f>
        <v>2355.3801999999996</v>
      </c>
      <c r="G69" s="22">
        <f t="shared" si="1"/>
        <v>-0.1500671526405799</v>
      </c>
    </row>
    <row r="70" spans="1:7" x14ac:dyDescent="0.2">
      <c r="A70" s="388">
        <v>44713</v>
      </c>
      <c r="B70" s="389">
        <v>2325.3209999999999</v>
      </c>
      <c r="C70" s="389">
        <f>MIN($B$34,$B$46,$B$58,$B$70,$B$82)</f>
        <v>2325.3209999999999</v>
      </c>
      <c r="D70" s="389">
        <f>MAX($B$34,$B$46,$B$58,$B$70,$B$82)</f>
        <v>3133.0949999999998</v>
      </c>
      <c r="E70" s="389">
        <f t="shared" si="0"/>
        <v>807.77399999999989</v>
      </c>
      <c r="F70" s="389">
        <f>AVERAGE($B$34,$B$46,$B$58,$B$70,$B$82)</f>
        <v>2681.1902</v>
      </c>
      <c r="G70" s="22">
        <f t="shared" si="1"/>
        <v>-0.1327280697952723</v>
      </c>
    </row>
    <row r="71" spans="1:7" x14ac:dyDescent="0.2">
      <c r="A71" s="388">
        <v>44743</v>
      </c>
      <c r="B71" s="389">
        <v>2505.1219999999998</v>
      </c>
      <c r="C71" s="389">
        <f>MIN($B$35,$B$47,$B$59,$B$71,$B$83)</f>
        <v>2505.1219999999998</v>
      </c>
      <c r="D71" s="389">
        <f>MAX($B$35,$B$47,$B$59,$B$71,$B$83)</f>
        <v>3293.549</v>
      </c>
      <c r="E71" s="389">
        <f t="shared" si="0"/>
        <v>788.42700000000013</v>
      </c>
      <c r="F71" s="389">
        <f>AVERAGE($B$35,$B$47,$B$59,$B$71,$B$83)</f>
        <v>2860.5553999999997</v>
      </c>
      <c r="G71" s="22">
        <f t="shared" si="1"/>
        <v>-0.1242532831211729</v>
      </c>
    </row>
    <row r="72" spans="1:7" x14ac:dyDescent="0.2">
      <c r="A72" s="388">
        <v>44774</v>
      </c>
      <c r="B72" s="389">
        <v>2709.422</v>
      </c>
      <c r="C72" s="389">
        <f>MIN($B$36,$B$48,$B$60,$B$72,$B$84)</f>
        <v>2709.422</v>
      </c>
      <c r="D72" s="389">
        <f>MAX($B$36,$B$48,$B$60,$B$72,$B$84)</f>
        <v>3522.2159999999999</v>
      </c>
      <c r="E72" s="389">
        <f t="shared" si="0"/>
        <v>812.79399999999987</v>
      </c>
      <c r="F72" s="389">
        <f>AVERAGE($B$36,$B$48,$B$60,$B$72,$B$84)</f>
        <v>3062.9326000000001</v>
      </c>
      <c r="G72" s="22">
        <f t="shared" si="1"/>
        <v>-0.11541572935689148</v>
      </c>
    </row>
    <row r="73" spans="1:7" x14ac:dyDescent="0.2">
      <c r="A73" s="388">
        <v>44805</v>
      </c>
      <c r="B73" s="389">
        <v>3145.643</v>
      </c>
      <c r="C73" s="389">
        <f>MIN($B$37,$B$49,$B$61,$B$73,$B$85)</f>
        <v>3145.643</v>
      </c>
      <c r="D73" s="389">
        <f>MAX($B$37,$B$49,$B$61,$B$73,$B$85)</f>
        <v>3839.8359999999998</v>
      </c>
      <c r="E73" s="389">
        <f t="shared" si="0"/>
        <v>694.19299999999976</v>
      </c>
      <c r="F73" s="389">
        <f>AVERAGE($B$37,$B$49,$B$61,$B$73,$B$85)</f>
        <v>3439.2464</v>
      </c>
      <c r="G73" s="22">
        <f t="shared" si="1"/>
        <v>-8.5368527244805703E-2</v>
      </c>
    </row>
    <row r="74" spans="1:7" x14ac:dyDescent="0.2">
      <c r="A74" s="388">
        <v>44835</v>
      </c>
      <c r="B74" s="389">
        <v>3569.384</v>
      </c>
      <c r="C74" s="389">
        <f>MIN($B$38,$B$50,$B$62,$B$74,$B$86)</f>
        <v>3569.384</v>
      </c>
      <c r="D74" s="389">
        <f>MAX($B$38,$B$50,$B$62,$B$74,$B$86)</f>
        <v>3928.5030000000002</v>
      </c>
      <c r="E74" s="389">
        <f t="shared" si="0"/>
        <v>359.11900000000014</v>
      </c>
      <c r="F74" s="389">
        <f>AVERAGE($B$38,$B$50,$B$62,$B$74,$B$86)</f>
        <v>3746.9394000000002</v>
      </c>
      <c r="G74" s="22">
        <f t="shared" si="1"/>
        <v>-4.738678186255163E-2</v>
      </c>
    </row>
    <row r="75" spans="1:7" x14ac:dyDescent="0.2">
      <c r="A75" s="388">
        <v>44866</v>
      </c>
      <c r="B75" s="389">
        <v>3501.05</v>
      </c>
      <c r="C75" s="389">
        <f>MIN($B$39,$B$51,$B$63,$B$75,$B$87)</f>
        <v>3501.05</v>
      </c>
      <c r="D75" s="389">
        <f>MAX($B$39,$B$51,$B$63,$B$75,$B$87)</f>
        <v>3931.616</v>
      </c>
      <c r="E75" s="389">
        <f t="shared" si="0"/>
        <v>430.5659999999998</v>
      </c>
      <c r="F75" s="389">
        <f>AVERAGE($B$39,$B$51,$B$63,$B$75,$B$87)</f>
        <v>3663.5430000000001</v>
      </c>
      <c r="G75" s="22">
        <f t="shared" si="1"/>
        <v>-4.435405835280215E-2</v>
      </c>
    </row>
    <row r="76" spans="1:7" x14ac:dyDescent="0.2">
      <c r="A76" s="388">
        <v>44896</v>
      </c>
      <c r="B76" s="389">
        <v>2925.38</v>
      </c>
      <c r="C76" s="389">
        <f>MIN($B$40,$B$52,$B$64,$B$76,$B$88)</f>
        <v>2925.38</v>
      </c>
      <c r="D76" s="389">
        <f>MAX($B$40,$B$52,$B$64,$B$76,$B$88)</f>
        <v>3457.4810000000002</v>
      </c>
      <c r="E76" s="389">
        <f t="shared" si="0"/>
        <v>532.10100000000011</v>
      </c>
      <c r="F76" s="389">
        <f>AVERAGE($B$40,$B$52,$B$64,$B$76,$B$88)</f>
        <v>3224.4133999999999</v>
      </c>
      <c r="G76" s="22">
        <f t="shared" si="1"/>
        <v>-9.2740403572321051E-2</v>
      </c>
    </row>
    <row r="77" spans="1:7" x14ac:dyDescent="0.2">
      <c r="A77" s="388">
        <v>44927</v>
      </c>
      <c r="B77" s="389">
        <v>2470.0149999999999</v>
      </c>
      <c r="C77" s="389">
        <f>MIN($B$29,$B$41,$B$53,$B$65,$B$77)</f>
        <v>1993.9960000000001</v>
      </c>
      <c r="D77" s="389">
        <f>MAX($B$29,$B$41,$B$53,$B$65,$B$77)</f>
        <v>2634.9670000000001</v>
      </c>
      <c r="E77" s="389">
        <f t="shared" si="0"/>
        <v>640.971</v>
      </c>
      <c r="F77" s="389">
        <f>AVERAGE($B$29,$B$41,$B$53,$B$65,$B$77)</f>
        <v>2386.2188000000001</v>
      </c>
      <c r="G77" s="22">
        <f t="shared" si="1"/>
        <v>3.5116729446603934E-2</v>
      </c>
    </row>
    <row r="78" spans="1:7" x14ac:dyDescent="0.2">
      <c r="A78" s="388">
        <v>44958</v>
      </c>
      <c r="B78" s="389">
        <v>2072.183</v>
      </c>
      <c r="C78" s="389">
        <f>MIN($B$30,$B$42,$B$54,$B$66,$B$78)</f>
        <v>1426.21</v>
      </c>
      <c r="D78" s="389">
        <f>MAX($B$30,$B$42,$B$54,$B$66,$B$78)</f>
        <v>2080.8829999999998</v>
      </c>
      <c r="E78" s="389">
        <f t="shared" si="0"/>
        <v>654.67299999999977</v>
      </c>
      <c r="F78" s="389">
        <f>AVERAGE($B$30,$B$42,$B$54,$B$66,$B$78)</f>
        <v>1800.1023999999998</v>
      </c>
      <c r="G78" s="22">
        <f t="shared" si="1"/>
        <v>0.15114729028748597</v>
      </c>
    </row>
    <row r="79" spans="1:7" x14ac:dyDescent="0.2">
      <c r="A79" s="388">
        <v>44986</v>
      </c>
      <c r="B79" s="389">
        <v>1849.895</v>
      </c>
      <c r="C79" s="389">
        <f>MIN($B$31,$B$43,$B$55,$B$67,$B$79)</f>
        <v>1184.8900000000001</v>
      </c>
      <c r="D79" s="389">
        <f>MAX($B$31,$B$43,$B$55,$B$67,$B$79)</f>
        <v>2029.3589999999999</v>
      </c>
      <c r="E79" s="389">
        <f t="shared" si="0"/>
        <v>844.46899999999982</v>
      </c>
      <c r="F79" s="389">
        <f>AVERAGE($B$31,$B$43,$B$55,$B$67,$B$79)</f>
        <v>1653.3668000000002</v>
      </c>
      <c r="G79" s="22">
        <f t="shared" si="1"/>
        <v>0.118865456836317</v>
      </c>
    </row>
    <row r="80" spans="1:7" x14ac:dyDescent="0.2">
      <c r="A80" s="388">
        <v>45017</v>
      </c>
      <c r="B80" s="389">
        <v>2116.4609999999998</v>
      </c>
      <c r="C80" s="389">
        <f>MIN($B$32,$B$44,$B$56,$B$68,$B$80)</f>
        <v>1559.4010000000001</v>
      </c>
      <c r="D80" s="389">
        <f>MAX($B$32,$B$44,$B$56,$B$68,$B$80)</f>
        <v>2332.4929999999999</v>
      </c>
      <c r="E80" s="389">
        <f t="shared" si="0"/>
        <v>773.09199999999987</v>
      </c>
      <c r="F80" s="389">
        <f>AVERAGE($B$32,$B$44,$B$56,$B$68,$B$80)</f>
        <v>1919.0306</v>
      </c>
      <c r="G80" s="22">
        <f t="shared" si="1"/>
        <v>0.10288027715660175</v>
      </c>
    </row>
    <row r="81" spans="1:7" x14ac:dyDescent="0.2">
      <c r="A81" s="388">
        <v>45047</v>
      </c>
      <c r="B81" s="389">
        <v>2576.48</v>
      </c>
      <c r="C81" s="389">
        <f>MIN($B$33,$B$45,$B$57,$B$69,$B$81)</f>
        <v>2001.915</v>
      </c>
      <c r="D81" s="389">
        <f>MAX($B$33,$B$45,$B$57,$B$69,$B$81)</f>
        <v>2777.5839999999998</v>
      </c>
      <c r="E81" s="389">
        <f t="shared" si="0"/>
        <v>775.66899999999987</v>
      </c>
      <c r="F81" s="389">
        <f>AVERAGE($B$33,$B$45,$B$57,$B$69,$B$81)</f>
        <v>2355.3801999999996</v>
      </c>
      <c r="G81" s="22">
        <f t="shared" si="1"/>
        <v>9.3870110651350647E-2</v>
      </c>
    </row>
    <row r="82" spans="1:7" x14ac:dyDescent="0.2">
      <c r="A82" s="388">
        <v>45078</v>
      </c>
      <c r="B82" s="389">
        <v>2901.6610000000001</v>
      </c>
      <c r="C82" s="389">
        <f>MIN($B$34,$B$46,$B$58,$B$70,$B$82)</f>
        <v>2325.3209999999999</v>
      </c>
      <c r="D82" s="389">
        <f>MAX($B$34,$B$46,$B$58,$B$70,$B$82)</f>
        <v>3133.0949999999998</v>
      </c>
      <c r="E82" s="389">
        <f t="shared" si="0"/>
        <v>807.77399999999989</v>
      </c>
      <c r="F82" s="389">
        <f>AVERAGE($B$34,$B$46,$B$58,$B$70,$B$82)</f>
        <v>2681.1902</v>
      </c>
      <c r="G82" s="22">
        <f t="shared" si="1"/>
        <v>8.2228705744187724E-2</v>
      </c>
    </row>
    <row r="83" spans="1:7" x14ac:dyDescent="0.2">
      <c r="A83" s="388">
        <v>45108</v>
      </c>
      <c r="B83" s="389">
        <v>3035.1959999999999</v>
      </c>
      <c r="C83" s="389">
        <f>MIN($B$35,$B$47,$B$59,$B$71,$B$83)</f>
        <v>2505.1219999999998</v>
      </c>
      <c r="D83" s="389">
        <f>MAX($B$35,$B$47,$B$59,$B$71,$B$83)</f>
        <v>3293.549</v>
      </c>
      <c r="E83" s="389">
        <f t="shared" si="0"/>
        <v>788.42700000000013</v>
      </c>
      <c r="F83" s="389">
        <f>AVERAGE($B$35,$B$47,$B$59,$B$71,$B$83)</f>
        <v>2860.5553999999997</v>
      </c>
      <c r="G83" s="22">
        <f t="shared" si="1"/>
        <v>6.1051290948604064E-2</v>
      </c>
    </row>
    <row r="84" spans="1:7" x14ac:dyDescent="0.2">
      <c r="A84" s="388">
        <v>45139</v>
      </c>
      <c r="B84" s="389">
        <v>3167.9470000000001</v>
      </c>
      <c r="C84" s="389">
        <f>MIN($B$36,$B$48,$B$60,$B$72,$B$84)</f>
        <v>2709.422</v>
      </c>
      <c r="D84" s="389">
        <f>MAX($B$36,$B$48,$B$60,$B$72,$B$84)</f>
        <v>3522.2159999999999</v>
      </c>
      <c r="E84" s="389">
        <f t="shared" si="0"/>
        <v>812.79399999999987</v>
      </c>
      <c r="F84" s="389">
        <f>AVERAGE($B$36,$B$48,$B$60,$B$72,$B$84)</f>
        <v>3062.9326000000001</v>
      </c>
      <c r="G84" s="22">
        <f t="shared" si="1"/>
        <v>3.4285573244412948E-2</v>
      </c>
    </row>
    <row r="85" spans="1:7" x14ac:dyDescent="0.2">
      <c r="A85" s="388">
        <v>45170</v>
      </c>
      <c r="B85" s="389">
        <v>3489.8319999999999</v>
      </c>
      <c r="C85" s="389">
        <f>MIN($B$37,$B$49,$B$61,$B$73,$B$85)</f>
        <v>3145.643</v>
      </c>
      <c r="D85" s="389">
        <f>MAX($B$37,$B$49,$B$61,$B$73,$B$85)</f>
        <v>3839.8359999999998</v>
      </c>
      <c r="E85" s="389">
        <f t="shared" si="0"/>
        <v>694.19299999999976</v>
      </c>
      <c r="F85" s="389">
        <f>AVERAGE($B$37,$B$49,$B$61,$B$73,$B$85)</f>
        <v>3439.2464</v>
      </c>
      <c r="G85" s="22">
        <f t="shared" si="1"/>
        <v>1.4708338431349333E-2</v>
      </c>
    </row>
    <row r="86" spans="1:7" x14ac:dyDescent="0.2">
      <c r="A86" s="388">
        <v>45200</v>
      </c>
      <c r="B86" s="389">
        <v>3809.3820000000001</v>
      </c>
      <c r="C86" s="389">
        <f>MIN($B$38,$B$50,$B$62,$B$74,$B$86)</f>
        <v>3569.384</v>
      </c>
      <c r="D86" s="389">
        <f>MAX($B$38,$B$50,$B$62,$B$74,$B$86)</f>
        <v>3928.5030000000002</v>
      </c>
      <c r="E86" s="389">
        <f t="shared" si="0"/>
        <v>359.11900000000014</v>
      </c>
      <c r="F86" s="389">
        <f>AVERAGE($B$38,$B$50,$B$62,$B$74,$B$86)</f>
        <v>3746.9394000000002</v>
      </c>
      <c r="G86" s="22">
        <f t="shared" si="1"/>
        <v>1.6664961274793999E-2</v>
      </c>
    </row>
    <row r="87" spans="1:7" x14ac:dyDescent="0.2">
      <c r="A87" s="388">
        <v>45231</v>
      </c>
      <c r="B87" s="389">
        <v>3742.2449999999999</v>
      </c>
      <c r="C87" s="389">
        <f>MIN($B$39,$B$51,$B$63,$B$75,$B$87)</f>
        <v>3501.05</v>
      </c>
      <c r="D87" s="389">
        <f>MAX($B$39,$B$51,$B$63,$B$75,$B$87)</f>
        <v>3931.616</v>
      </c>
      <c r="E87" s="389">
        <f t="shared" si="0"/>
        <v>430.5659999999998</v>
      </c>
      <c r="F87" s="389">
        <f>AVERAGE($B$39,$B$51,$B$63,$B$75,$B$87)</f>
        <v>3663.5430000000001</v>
      </c>
      <c r="G87" s="22">
        <f t="shared" si="1"/>
        <v>2.1482482940694325E-2</v>
      </c>
    </row>
    <row r="88" spans="1:7" x14ac:dyDescent="0.2">
      <c r="A88" s="388">
        <v>45261</v>
      </c>
      <c r="B88" s="389">
        <v>3457.4810000000002</v>
      </c>
      <c r="C88" s="389">
        <f>MIN($B$40,$B$52,$B$64,$B$76,$B$88)</f>
        <v>2925.38</v>
      </c>
      <c r="D88" s="389">
        <f>MAX($B$40,$B$52,$B$64,$B$76,$B$88)</f>
        <v>3457.4810000000002</v>
      </c>
      <c r="E88" s="389">
        <f t="shared" si="0"/>
        <v>532.10100000000011</v>
      </c>
      <c r="F88" s="389">
        <f>AVERAGE($B$40,$B$52,$B$64,$B$76,$B$88)</f>
        <v>3224.4133999999999</v>
      </c>
      <c r="G88" s="22">
        <f t="shared" si="1"/>
        <v>7.2282170766316822E-2</v>
      </c>
    </row>
    <row r="89" spans="1:7" x14ac:dyDescent="0.2">
      <c r="A89" s="388">
        <v>45292</v>
      </c>
      <c r="B89" s="389">
        <v>2612.0949999999998</v>
      </c>
      <c r="C89" s="389">
        <f>MIN($B$29,$B$41,$B$53,$B$65,$B$77)</f>
        <v>1993.9960000000001</v>
      </c>
      <c r="D89" s="389">
        <f>MAX($B$29,$B$41,$B$53,$B$65,$B$77)</f>
        <v>2634.9670000000001</v>
      </c>
      <c r="E89" s="389">
        <f t="shared" si="0"/>
        <v>640.971</v>
      </c>
      <c r="F89" s="389">
        <f>AVERAGE($B$29,$B$41,$B$53,$B$65,$B$77)</f>
        <v>2386.2188000000001</v>
      </c>
      <c r="G89" s="22">
        <f t="shared" si="1"/>
        <v>9.4658628957243751E-2</v>
      </c>
    </row>
    <row r="90" spans="1:7" x14ac:dyDescent="0.2">
      <c r="A90" s="388">
        <v>45323</v>
      </c>
      <c r="B90" s="389">
        <v>2350.3310000000001</v>
      </c>
      <c r="C90" s="389">
        <f>MIN($B$30,$B$42,$B$54,$B$66,$B$78)</f>
        <v>1426.21</v>
      </c>
      <c r="D90" s="389">
        <f>MAX($B$30,$B$42,$B$54,$B$66,$B$78)</f>
        <v>2080.8829999999998</v>
      </c>
      <c r="E90" s="389">
        <f t="shared" si="0"/>
        <v>654.67299999999977</v>
      </c>
      <c r="F90" s="389">
        <f>AVERAGE($B$30,$B$42,$B$54,$B$66,$B$78)</f>
        <v>1800.1023999999998</v>
      </c>
      <c r="G90" s="22">
        <f t="shared" si="1"/>
        <v>0.30566516660385568</v>
      </c>
    </row>
    <row r="91" spans="1:7" x14ac:dyDescent="0.2">
      <c r="A91" s="388">
        <v>45352</v>
      </c>
      <c r="B91" s="389">
        <v>2289.3151429</v>
      </c>
      <c r="C91" s="389">
        <f>MIN($B$31,$B$43,$B$55,$B$67,$B$79)</f>
        <v>1184.8900000000001</v>
      </c>
      <c r="D91" s="389">
        <f>MAX($B$31,$B$43,$B$55,$B$67,$B$79)</f>
        <v>2029.3589999999999</v>
      </c>
      <c r="E91" s="389">
        <f t="shared" si="0"/>
        <v>844.46899999999982</v>
      </c>
      <c r="F91" s="389">
        <f>AVERAGE($B$31,$B$43,$B$55,$B$67,$B$79)</f>
        <v>1653.3668000000002</v>
      </c>
      <c r="G91" s="22">
        <f t="shared" si="1"/>
        <v>0.38463838931566774</v>
      </c>
    </row>
    <row r="92" spans="1:7" x14ac:dyDescent="0.2">
      <c r="A92" s="388">
        <v>45383</v>
      </c>
      <c r="B92" s="389">
        <v>2554.9417143000001</v>
      </c>
      <c r="C92" s="389">
        <f>MIN($B$32,$B$44,$B$56,$B$68,$B$80)</f>
        <v>1559.4010000000001</v>
      </c>
      <c r="D92" s="389">
        <f>MAX($B$32,$B$44,$B$56,$B$68,$B$80)</f>
        <v>2332.4929999999999</v>
      </c>
      <c r="E92" s="389">
        <f t="shared" si="0"/>
        <v>773.09199999999987</v>
      </c>
      <c r="F92" s="389">
        <f>AVERAGE($B$32,$B$44,$B$56,$B$68,$B$80)</f>
        <v>1919.0306</v>
      </c>
      <c r="G92" s="22">
        <f t="shared" si="1"/>
        <v>0.33137101320843976</v>
      </c>
    </row>
    <row r="93" spans="1:7" x14ac:dyDescent="0.2">
      <c r="A93" s="388">
        <v>45413</v>
      </c>
      <c r="B93" s="389">
        <v>3009.73</v>
      </c>
      <c r="C93" s="389">
        <f>MIN($B$33,$B$45,$B$57,$B$69,$B$81)</f>
        <v>2001.915</v>
      </c>
      <c r="D93" s="389">
        <f>MAX($B$33,$B$45,$B$57,$B$69,$B$81)</f>
        <v>2777.5839999999998</v>
      </c>
      <c r="E93" s="389">
        <f t="shared" ref="E93:E112" si="2">D93-C93</f>
        <v>775.66899999999987</v>
      </c>
      <c r="F93" s="389">
        <f>AVERAGE($B$33,$B$45,$B$57,$B$69,$B$81)</f>
        <v>2355.3801999999996</v>
      </c>
      <c r="G93" s="22">
        <f t="shared" ref="G93:G112" si="3">B93/F93-1</f>
        <v>0.27781069060527908</v>
      </c>
    </row>
    <row r="94" spans="1:7" x14ac:dyDescent="0.2">
      <c r="A94" s="388">
        <v>45444</v>
      </c>
      <c r="B94" s="389">
        <v>3307.03</v>
      </c>
      <c r="C94" s="389">
        <f>MIN($B$34,$B$46,$B$58,$B$70,$B$82)</f>
        <v>2325.3209999999999</v>
      </c>
      <c r="D94" s="389">
        <f>MAX($B$34,$B$46,$B$58,$B$70,$B$82)</f>
        <v>3133.0949999999998</v>
      </c>
      <c r="E94" s="389">
        <f t="shared" si="2"/>
        <v>807.77399999999989</v>
      </c>
      <c r="F94" s="389">
        <f>AVERAGE($B$34,$B$46,$B$58,$B$70,$B$82)</f>
        <v>2681.1902</v>
      </c>
      <c r="G94" s="22">
        <f t="shared" si="3"/>
        <v>0.23341865116469562</v>
      </c>
    </row>
    <row r="95" spans="1:7" x14ac:dyDescent="0.2">
      <c r="A95" s="388">
        <v>45474</v>
      </c>
      <c r="B95" s="389">
        <v>3434.2190000000001</v>
      </c>
      <c r="C95" s="389">
        <f>MIN($B$35,$B$47,$B$59,$B$71,$B$83)</f>
        <v>2505.1219999999998</v>
      </c>
      <c r="D95" s="389">
        <f>MAX($B$35,$B$47,$B$59,$B$71,$B$83)</f>
        <v>3293.549</v>
      </c>
      <c r="E95" s="389">
        <f t="shared" si="2"/>
        <v>788.42700000000013</v>
      </c>
      <c r="F95" s="389">
        <f>AVERAGE($B$35,$B$47,$B$59,$B$71,$B$83)</f>
        <v>2860.5553999999997</v>
      </c>
      <c r="G95" s="22">
        <f t="shared" si="3"/>
        <v>0.20054273376421938</v>
      </c>
    </row>
    <row r="96" spans="1:7" x14ac:dyDescent="0.2">
      <c r="A96" s="388">
        <v>45505</v>
      </c>
      <c r="B96" s="389">
        <v>3551.3339999999998</v>
      </c>
      <c r="C96" s="389">
        <f>MIN($B$36,$B$48,$B$60,$B$72,$B$84)</f>
        <v>2709.422</v>
      </c>
      <c r="D96" s="389">
        <f>MAX($B$36,$B$48,$B$60,$B$72,$B$84)</f>
        <v>3522.2159999999999</v>
      </c>
      <c r="E96" s="389">
        <f t="shared" si="2"/>
        <v>812.79399999999987</v>
      </c>
      <c r="F96" s="389">
        <f>AVERAGE($B$36,$B$48,$B$60,$B$72,$B$84)</f>
        <v>3062.9326000000001</v>
      </c>
      <c r="G96" s="22">
        <f t="shared" si="3"/>
        <v>0.15945548393719133</v>
      </c>
    </row>
    <row r="97" spans="1:7" x14ac:dyDescent="0.2">
      <c r="A97" s="388">
        <v>45536</v>
      </c>
      <c r="B97" s="389">
        <v>3853.8969999999999</v>
      </c>
      <c r="C97" s="389">
        <f>MIN($B$37,$B$49,$B$61,$B$73,$B$85)</f>
        <v>3145.643</v>
      </c>
      <c r="D97" s="389">
        <f>MAX($B$37,$B$49,$B$61,$B$73,$B$85)</f>
        <v>3839.8359999999998</v>
      </c>
      <c r="E97" s="389">
        <f t="shared" si="2"/>
        <v>694.19299999999976</v>
      </c>
      <c r="F97" s="389">
        <f>AVERAGE($B$37,$B$49,$B$61,$B$73,$B$85)</f>
        <v>3439.2464</v>
      </c>
      <c r="G97" s="22">
        <f t="shared" si="3"/>
        <v>0.12056437712633783</v>
      </c>
    </row>
    <row r="98" spans="1:7" x14ac:dyDescent="0.2">
      <c r="A98" s="388">
        <v>45566</v>
      </c>
      <c r="B98" s="389">
        <v>4125.2560000000003</v>
      </c>
      <c r="C98" s="389">
        <f>MIN($B$38,$B$50,$B$62,$B$74,$B$86)</f>
        <v>3569.384</v>
      </c>
      <c r="D98" s="389">
        <f>MAX($B$38,$B$50,$B$62,$B$74,$B$86)</f>
        <v>3928.5030000000002</v>
      </c>
      <c r="E98" s="389">
        <f t="shared" si="2"/>
        <v>359.11900000000014</v>
      </c>
      <c r="F98" s="389">
        <f>AVERAGE($B$38,$B$50,$B$62,$B$74,$B$86)</f>
        <v>3746.9394000000002</v>
      </c>
      <c r="G98" s="22">
        <f t="shared" si="3"/>
        <v>0.10096683175607279</v>
      </c>
    </row>
    <row r="99" spans="1:7" x14ac:dyDescent="0.2">
      <c r="A99" s="388">
        <v>45597</v>
      </c>
      <c r="B99" s="389">
        <v>4042.3119999999999</v>
      </c>
      <c r="C99" s="389">
        <f>MIN($B$39,$B$51,$B$63,$B$75,$B$87)</f>
        <v>3501.05</v>
      </c>
      <c r="D99" s="389">
        <f>MAX($B$39,$B$51,$B$63,$B$75,$B$87)</f>
        <v>3931.616</v>
      </c>
      <c r="E99" s="389">
        <f t="shared" si="2"/>
        <v>430.5659999999998</v>
      </c>
      <c r="F99" s="389">
        <f>AVERAGE($B$39,$B$51,$B$63,$B$75,$B$87)</f>
        <v>3663.5430000000001</v>
      </c>
      <c r="G99" s="22">
        <f t="shared" si="3"/>
        <v>0.10338871414911743</v>
      </c>
    </row>
    <row r="100" spans="1:7" x14ac:dyDescent="0.2">
      <c r="A100" s="388">
        <v>45627</v>
      </c>
      <c r="B100" s="389">
        <v>3521.444</v>
      </c>
      <c r="C100" s="389">
        <f>MIN($B$40,$B$52,$B$64,$B$76,$B$88)</f>
        <v>2925.38</v>
      </c>
      <c r="D100" s="389">
        <f>MAX($B$40,$B$52,$B$64,$B$76,$B$88)</f>
        <v>3457.4810000000002</v>
      </c>
      <c r="E100" s="389">
        <f t="shared" si="2"/>
        <v>532.10100000000011</v>
      </c>
      <c r="F100" s="389">
        <f>AVERAGE($B$40,$B$52,$B$64,$B$76,$B$88)</f>
        <v>3224.4133999999999</v>
      </c>
      <c r="G100" s="22">
        <f t="shared" si="3"/>
        <v>9.2119267337122501E-2</v>
      </c>
    </row>
    <row r="101" spans="1:7" x14ac:dyDescent="0.2">
      <c r="A101" s="388">
        <v>45658</v>
      </c>
      <c r="B101" s="389">
        <v>2788.11</v>
      </c>
      <c r="C101" s="389">
        <f>MIN($B$29,$B$41,$B$53,$B$65,$B$77)</f>
        <v>1993.9960000000001</v>
      </c>
      <c r="D101" s="389">
        <f>MAX($B$29,$B$41,$B$53,$B$65,$B$77)</f>
        <v>2634.9670000000001</v>
      </c>
      <c r="E101" s="389">
        <f t="shared" si="2"/>
        <v>640.971</v>
      </c>
      <c r="F101" s="389">
        <f>AVERAGE($B$29,$B$41,$B$53,$B$65,$B$77)</f>
        <v>2386.2188000000001</v>
      </c>
      <c r="G101" s="22">
        <f t="shared" si="3"/>
        <v>0.16842177255497282</v>
      </c>
    </row>
    <row r="102" spans="1:7" x14ac:dyDescent="0.2">
      <c r="A102" s="388">
        <v>45689</v>
      </c>
      <c r="B102" s="389">
        <v>2288.7570000000001</v>
      </c>
      <c r="C102" s="389">
        <f>MIN($B$30,$B$42,$B$54,$B$66,$B$78)</f>
        <v>1426.21</v>
      </c>
      <c r="D102" s="389">
        <f>MAX($B$30,$B$42,$B$54,$B$66,$B$78)</f>
        <v>2080.8829999999998</v>
      </c>
      <c r="E102" s="389">
        <f t="shared" si="2"/>
        <v>654.67299999999977</v>
      </c>
      <c r="F102" s="389">
        <f>AVERAGE($B$30,$B$42,$B$54,$B$66,$B$78)</f>
        <v>1800.1023999999998</v>
      </c>
      <c r="G102" s="22">
        <f t="shared" si="3"/>
        <v>0.27145933475784512</v>
      </c>
    </row>
    <row r="103" spans="1:7" x14ac:dyDescent="0.2">
      <c r="A103" s="388">
        <v>45717</v>
      </c>
      <c r="B103" s="389">
        <v>2187.1410000000001</v>
      </c>
      <c r="C103" s="389">
        <f>MIN($B$31,$B$43,$B$55,$B$67,$B$79)</f>
        <v>1184.8900000000001</v>
      </c>
      <c r="D103" s="389">
        <f>MAX($B$31,$B$43,$B$55,$B$67,$B$79)</f>
        <v>2029.3589999999999</v>
      </c>
      <c r="E103" s="389">
        <f t="shared" si="2"/>
        <v>844.46899999999982</v>
      </c>
      <c r="F103" s="389">
        <f>AVERAGE($B$31,$B$43,$B$55,$B$67,$B$79)</f>
        <v>1653.3668000000002</v>
      </c>
      <c r="G103" s="22">
        <f t="shared" si="3"/>
        <v>0.32284076346519108</v>
      </c>
    </row>
    <row r="104" spans="1:7" x14ac:dyDescent="0.2">
      <c r="A104" s="388">
        <v>45748</v>
      </c>
      <c r="B104" s="389">
        <v>2482.15</v>
      </c>
      <c r="C104" s="389">
        <f>MIN($B$32,$B$44,$B$56,$B$68,$B$80)</f>
        <v>1559.4010000000001</v>
      </c>
      <c r="D104" s="389">
        <f>MAX($B$32,$B$44,$B$56,$B$68,$B$80)</f>
        <v>2332.4929999999999</v>
      </c>
      <c r="E104" s="389">
        <f t="shared" si="2"/>
        <v>773.09199999999987</v>
      </c>
      <c r="F104" s="389">
        <f>AVERAGE($B$32,$B$44,$B$56,$B$68,$B$80)</f>
        <v>1919.0306</v>
      </c>
      <c r="G104" s="22">
        <f t="shared" si="3"/>
        <v>0.2934395105528802</v>
      </c>
    </row>
    <row r="105" spans="1:7" x14ac:dyDescent="0.2">
      <c r="A105" s="388">
        <v>45778</v>
      </c>
      <c r="B105" s="389">
        <v>2956.9630000000002</v>
      </c>
      <c r="C105" s="389">
        <f>MIN($B$33,$B$45,$B$57,$B$69,$B$81)</f>
        <v>2001.915</v>
      </c>
      <c r="D105" s="389">
        <f>MAX($B$33,$B$45,$B$57,$B$69,$B$81)</f>
        <v>2777.5839999999998</v>
      </c>
      <c r="E105" s="389">
        <f t="shared" si="2"/>
        <v>775.66899999999987</v>
      </c>
      <c r="F105" s="389">
        <f>AVERAGE($B$33,$B$45,$B$57,$B$69,$B$81)</f>
        <v>2355.3801999999996</v>
      </c>
      <c r="G105" s="22">
        <f t="shared" si="3"/>
        <v>0.25540793796262728</v>
      </c>
    </row>
    <row r="106" spans="1:7" x14ac:dyDescent="0.2">
      <c r="A106" s="388">
        <v>45809</v>
      </c>
      <c r="B106" s="389">
        <v>3242.8609999999999</v>
      </c>
      <c r="C106" s="389">
        <f>MIN($B$34,$B$46,$B$58,$B$70,$B$82)</f>
        <v>2325.3209999999999</v>
      </c>
      <c r="D106" s="389">
        <f>MAX($B$34,$B$46,$B$58,$B$70,$B$82)</f>
        <v>3133.0949999999998</v>
      </c>
      <c r="E106" s="389">
        <f t="shared" si="2"/>
        <v>807.77399999999989</v>
      </c>
      <c r="F106" s="389">
        <f>AVERAGE($B$34,$B$46,$B$58,$B$70,$B$82)</f>
        <v>2681.1902</v>
      </c>
      <c r="G106" s="22">
        <f t="shared" si="3"/>
        <v>0.20948562321315367</v>
      </c>
    </row>
    <row r="107" spans="1:7" x14ac:dyDescent="0.2">
      <c r="A107" s="388">
        <v>45839</v>
      </c>
      <c r="B107" s="389">
        <v>3355.2049999999999</v>
      </c>
      <c r="C107" s="389">
        <f>MIN($B$35,$B$47,$B$59,$B$71,$B$83)</f>
        <v>2505.1219999999998</v>
      </c>
      <c r="D107" s="389">
        <f>MAX($B$35,$B$47,$B$59,$B$71,$B$83)</f>
        <v>3293.549</v>
      </c>
      <c r="E107" s="389">
        <f t="shared" si="2"/>
        <v>788.42700000000013</v>
      </c>
      <c r="F107" s="389">
        <f>AVERAGE($B$35,$B$47,$B$59,$B$71,$B$83)</f>
        <v>2860.5553999999997</v>
      </c>
      <c r="G107" s="22">
        <f t="shared" si="3"/>
        <v>0.17292082509571394</v>
      </c>
    </row>
    <row r="108" spans="1:7" x14ac:dyDescent="0.2">
      <c r="A108" s="388">
        <v>45870</v>
      </c>
      <c r="B108" s="389">
        <v>3460.9009999999998</v>
      </c>
      <c r="C108" s="389">
        <f>MIN($B$36,$B$48,$B$60,$B$72,$B$84)</f>
        <v>2709.422</v>
      </c>
      <c r="D108" s="389">
        <f>MAX($B$36,$B$48,$B$60,$B$72,$B$84)</f>
        <v>3522.2159999999999</v>
      </c>
      <c r="E108" s="389">
        <f t="shared" si="2"/>
        <v>812.79399999999987</v>
      </c>
      <c r="F108" s="389">
        <f>AVERAGE($B$36,$B$48,$B$60,$B$72,$B$84)</f>
        <v>3062.9326000000001</v>
      </c>
      <c r="G108" s="22">
        <f t="shared" si="3"/>
        <v>0.12993051169327052</v>
      </c>
    </row>
    <row r="109" spans="1:7" x14ac:dyDescent="0.2">
      <c r="A109" s="388">
        <v>45901</v>
      </c>
      <c r="B109" s="389">
        <v>3780.4029999999998</v>
      </c>
      <c r="C109" s="389">
        <f>MIN($B$37,$B$49,$B$61,$B$73,$B$85)</f>
        <v>3145.643</v>
      </c>
      <c r="D109" s="389">
        <f>MAX($B$37,$B$49,$B$61,$B$73,$B$85)</f>
        <v>3839.8359999999998</v>
      </c>
      <c r="E109" s="389">
        <f t="shared" si="2"/>
        <v>694.19299999999976</v>
      </c>
      <c r="F109" s="389">
        <f>AVERAGE($B$37,$B$49,$B$61,$B$73,$B$85)</f>
        <v>3439.2464</v>
      </c>
      <c r="G109" s="22">
        <f t="shared" si="3"/>
        <v>9.9195160893386314E-2</v>
      </c>
    </row>
    <row r="110" spans="1:7" x14ac:dyDescent="0.2">
      <c r="A110" s="388">
        <v>45931</v>
      </c>
      <c r="B110" s="389">
        <v>4059.3760000000002</v>
      </c>
      <c r="C110" s="389">
        <f>MIN($B$38,$B$50,$B$62,$B$74,$B$86)</f>
        <v>3569.384</v>
      </c>
      <c r="D110" s="389">
        <f>MAX($B$38,$B$50,$B$62,$B$74,$B$86)</f>
        <v>3928.5030000000002</v>
      </c>
      <c r="E110" s="389">
        <f t="shared" si="2"/>
        <v>359.11900000000014</v>
      </c>
      <c r="F110" s="389">
        <f>AVERAGE($B$38,$B$50,$B$62,$B$74,$B$86)</f>
        <v>3746.9394000000002</v>
      </c>
      <c r="G110" s="22">
        <f t="shared" si="3"/>
        <v>8.3384481745287786E-2</v>
      </c>
    </row>
    <row r="111" spans="1:7" x14ac:dyDescent="0.2">
      <c r="A111" s="388">
        <v>45962</v>
      </c>
      <c r="B111" s="389">
        <v>3946.0039999999999</v>
      </c>
      <c r="C111" s="389">
        <f>MIN($B$39,$B$51,$B$63,$B$75,$B$87)</f>
        <v>3501.05</v>
      </c>
      <c r="D111" s="389">
        <f>MAX($B$39,$B$51,$B$63,$B$75,$B$87)</f>
        <v>3931.616</v>
      </c>
      <c r="E111" s="389">
        <f t="shared" si="2"/>
        <v>430.5659999999998</v>
      </c>
      <c r="F111" s="389">
        <f>AVERAGE($B$39,$B$51,$B$63,$B$75,$B$87)</f>
        <v>3663.5430000000001</v>
      </c>
      <c r="G111" s="22">
        <f t="shared" si="3"/>
        <v>7.7100500799362814E-2</v>
      </c>
    </row>
    <row r="112" spans="1:7" x14ac:dyDescent="0.2">
      <c r="A112" s="390">
        <v>45992</v>
      </c>
      <c r="B112" s="389">
        <v>3407.0819999999999</v>
      </c>
      <c r="C112" s="391">
        <f>MIN($B$40,$B$52,$B$64,$B$76,$B$88)</f>
        <v>2925.38</v>
      </c>
      <c r="D112" s="391">
        <f>MAX($B$40,$B$52,$B$64,$B$76,$B$88)</f>
        <v>3457.4810000000002</v>
      </c>
      <c r="E112" s="391">
        <f t="shared" si="2"/>
        <v>532.10100000000011</v>
      </c>
      <c r="F112" s="391">
        <f>AVERAGE($B$40,$B$52,$B$64,$B$76,$B$88)</f>
        <v>3224.4133999999999</v>
      </c>
      <c r="G112" s="392">
        <f t="shared" si="3"/>
        <v>5.6651730823349178E-2</v>
      </c>
    </row>
    <row r="113" spans="1:5" x14ac:dyDescent="0.2">
      <c r="A113" s="278" t="s">
        <v>674</v>
      </c>
    </row>
    <row r="114" spans="1:5" x14ac:dyDescent="0.2">
      <c r="A114" t="s">
        <v>686</v>
      </c>
    </row>
    <row r="115" spans="1:5" x14ac:dyDescent="0.2">
      <c r="A115" s="307" t="s">
        <v>687</v>
      </c>
    </row>
    <row r="116" spans="1:5" x14ac:dyDescent="0.2">
      <c r="A116" s="287" t="s">
        <v>678</v>
      </c>
    </row>
    <row r="117" spans="1:5" x14ac:dyDescent="0.2">
      <c r="A117" s="3"/>
      <c r="B117" s="58" t="s">
        <v>342</v>
      </c>
    </row>
    <row r="118" spans="1:5" x14ac:dyDescent="0.2">
      <c r="A118">
        <v>64</v>
      </c>
      <c r="B118" s="13">
        <v>0</v>
      </c>
      <c r="E118" s="1"/>
    </row>
    <row r="119" spans="1:5" x14ac:dyDescent="0.2">
      <c r="A119">
        <v>64</v>
      </c>
      <c r="B119" s="13">
        <v>5000</v>
      </c>
    </row>
    <row r="121" spans="1:5" x14ac:dyDescent="0.2">
      <c r="A121" s="3"/>
      <c r="B121" s="58" t="s">
        <v>342</v>
      </c>
    </row>
    <row r="122" spans="1:5" x14ac:dyDescent="0.2">
      <c r="A122" s="1">
        <v>64</v>
      </c>
      <c r="B122" s="72">
        <v>-0.5</v>
      </c>
    </row>
    <row r="123" spans="1:5" x14ac:dyDescent="0.2">
      <c r="A123">
        <v>64</v>
      </c>
      <c r="B123" s="72">
        <v>0.5</v>
      </c>
    </row>
  </sheetData>
  <mergeCells count="2">
    <mergeCell ref="B26:G26"/>
    <mergeCell ref="C27:G27"/>
  </mergeCells>
  <hyperlinks>
    <hyperlink ref="A3" location="Contents!A1" display="Return to Contents" xr:uid="{00000000-0004-0000-1C00-000000000000}"/>
  </hyperlinks>
  <pageMargins left="0.75" right="0.75" top="1" bottom="1" header="0.5" footer="0.5"/>
  <pageSetup scale="64" fitToHeight="2" orientation="landscape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31">
    <pageSetUpPr fitToPage="1"/>
  </sheetPr>
  <dimension ref="A2:R44"/>
  <sheetViews>
    <sheetView workbookViewId="0"/>
  </sheetViews>
  <sheetFormatPr defaultColWidth="9.42578125" defaultRowHeight="15" x14ac:dyDescent="0.25"/>
  <cols>
    <col min="1" max="1" width="9.42578125" style="136"/>
    <col min="2" max="2" width="13.5703125" style="136" customWidth="1"/>
    <col min="3" max="3" width="15" style="136" customWidth="1"/>
    <col min="4" max="4" width="7.5703125" style="136" customWidth="1"/>
    <col min="5" max="5" width="6" style="136" customWidth="1"/>
    <col min="6" max="6" width="7.5703125" style="136" customWidth="1"/>
    <col min="7" max="7" width="6" style="136" customWidth="1"/>
    <col min="8" max="8" width="6.42578125" style="136" customWidth="1"/>
    <col min="9" max="16" width="9.42578125" style="136"/>
    <col min="17" max="17" width="16.5703125" style="136" customWidth="1"/>
    <col min="18" max="18" width="14.42578125" style="136" customWidth="1"/>
    <col min="19" max="24" width="9.42578125" style="136"/>
    <col min="25" max="25" width="27" style="136" customWidth="1"/>
    <col min="26" max="16384" width="9.42578125" style="136"/>
  </cols>
  <sheetData>
    <row r="2" spans="1:18" ht="15.75" x14ac:dyDescent="0.25">
      <c r="A2" s="31" t="s">
        <v>644</v>
      </c>
    </row>
    <row r="3" spans="1:18" x14ac:dyDescent="0.25">
      <c r="A3" s="16" t="s">
        <v>16</v>
      </c>
      <c r="N3"/>
    </row>
    <row r="4" spans="1:18" x14ac:dyDescent="0.25">
      <c r="A4" s="150"/>
      <c r="B4" s="150"/>
      <c r="C4" s="150"/>
      <c r="D4" s="150"/>
      <c r="E4" s="150"/>
      <c r="F4" s="150"/>
      <c r="G4" s="150"/>
      <c r="H4" s="150"/>
      <c r="I4" s="150"/>
      <c r="J4" s="150"/>
      <c r="K4" s="150"/>
    </row>
    <row r="5" spans="1:18" x14ac:dyDescent="0.25">
      <c r="A5" s="150"/>
      <c r="B5" s="150"/>
      <c r="C5" s="150"/>
      <c r="D5" s="150"/>
      <c r="E5" s="150"/>
      <c r="F5" s="150"/>
      <c r="G5" s="150"/>
      <c r="H5" s="150"/>
      <c r="I5" s="150"/>
      <c r="J5" s="150"/>
      <c r="K5" s="150"/>
      <c r="Q5" s="142" t="s">
        <v>343</v>
      </c>
      <c r="R5" s="143"/>
    </row>
    <row r="6" spans="1:18" x14ac:dyDescent="0.25">
      <c r="A6" s="150"/>
      <c r="B6" s="150"/>
      <c r="C6" s="150"/>
      <c r="D6" s="150"/>
      <c r="E6" s="150"/>
      <c r="F6" s="150"/>
      <c r="G6" s="150"/>
      <c r="H6" s="150"/>
      <c r="I6" s="150"/>
      <c r="J6" s="150"/>
      <c r="K6" s="150"/>
      <c r="Q6" s="381" t="s">
        <v>337</v>
      </c>
      <c r="R6" s="382" t="s">
        <v>329</v>
      </c>
    </row>
    <row r="7" spans="1:18" x14ac:dyDescent="0.25">
      <c r="A7" s="150"/>
      <c r="B7" s="150"/>
      <c r="C7" s="150"/>
      <c r="D7" s="150"/>
      <c r="E7" s="150"/>
      <c r="F7" s="150"/>
      <c r="G7" s="150"/>
      <c r="H7" s="150"/>
      <c r="I7" s="150"/>
      <c r="J7" s="150"/>
      <c r="K7" s="150"/>
      <c r="Q7" s="383" t="s">
        <v>335</v>
      </c>
      <c r="R7" s="384" t="s">
        <v>327</v>
      </c>
    </row>
    <row r="8" spans="1:18" x14ac:dyDescent="0.25">
      <c r="A8" s="150"/>
      <c r="B8" s="150"/>
      <c r="C8" s="150"/>
      <c r="D8" s="150"/>
      <c r="E8" s="150"/>
      <c r="F8" s="150"/>
      <c r="G8" s="150"/>
      <c r="H8" s="150"/>
      <c r="I8" s="150"/>
      <c r="J8" s="150"/>
      <c r="K8" s="150"/>
      <c r="Q8" s="383" t="s">
        <v>338</v>
      </c>
      <c r="R8" s="384" t="s">
        <v>330</v>
      </c>
    </row>
    <row r="9" spans="1:18" x14ac:dyDescent="0.25">
      <c r="A9" s="150"/>
      <c r="B9" s="150"/>
      <c r="C9" s="150"/>
      <c r="D9" s="150"/>
      <c r="E9" s="150"/>
      <c r="F9" s="150"/>
      <c r="G9" s="150"/>
      <c r="H9" s="150"/>
      <c r="I9" s="150"/>
      <c r="J9" s="150"/>
      <c r="K9" s="150"/>
      <c r="Q9" s="385" t="s">
        <v>336</v>
      </c>
      <c r="R9" s="386" t="s">
        <v>328</v>
      </c>
    </row>
    <row r="10" spans="1:18" x14ac:dyDescent="0.25">
      <c r="A10" s="150"/>
      <c r="B10" s="150"/>
      <c r="C10" s="150"/>
      <c r="D10" s="150"/>
      <c r="E10" s="150"/>
      <c r="F10" s="150"/>
      <c r="G10" s="150"/>
      <c r="H10" s="150"/>
      <c r="I10" s="150"/>
      <c r="J10" s="150"/>
      <c r="K10" s="150"/>
      <c r="Q10" s="155"/>
    </row>
    <row r="11" spans="1:18" x14ac:dyDescent="0.25">
      <c r="A11" s="150"/>
      <c r="B11" s="150"/>
      <c r="C11" s="150"/>
      <c r="D11" s="150"/>
      <c r="E11" s="150"/>
      <c r="F11" s="150"/>
      <c r="G11" s="150"/>
      <c r="H11" s="150"/>
      <c r="I11" s="150"/>
      <c r="J11" s="150"/>
      <c r="K11" s="150"/>
    </row>
    <row r="12" spans="1:18" x14ac:dyDescent="0.25">
      <c r="A12" s="150"/>
      <c r="B12" s="150"/>
      <c r="C12" s="150"/>
      <c r="D12" s="150"/>
      <c r="E12" s="150"/>
      <c r="F12" s="150"/>
      <c r="G12" s="150"/>
      <c r="H12" s="150"/>
      <c r="I12" s="150"/>
      <c r="J12" s="150"/>
      <c r="K12" s="150"/>
    </row>
    <row r="13" spans="1:18" x14ac:dyDescent="0.25">
      <c r="A13" s="150"/>
      <c r="B13" s="150"/>
      <c r="C13" s="150"/>
      <c r="D13" s="150"/>
      <c r="E13" s="150"/>
      <c r="F13" s="150"/>
      <c r="G13" s="150"/>
      <c r="H13" s="150"/>
      <c r="I13" s="150"/>
      <c r="J13" s="150"/>
      <c r="K13" s="150"/>
    </row>
    <row r="14" spans="1:18" x14ac:dyDescent="0.25">
      <c r="A14" s="150"/>
      <c r="B14" s="150"/>
      <c r="C14" s="150"/>
      <c r="D14" s="150"/>
      <c r="E14" s="150"/>
      <c r="F14" s="150"/>
      <c r="G14" s="150"/>
      <c r="H14" s="150"/>
      <c r="I14" s="150"/>
      <c r="J14" s="150"/>
      <c r="K14" s="150"/>
    </row>
    <row r="15" spans="1:18" x14ac:dyDescent="0.25">
      <c r="A15" s="150"/>
      <c r="B15" s="150"/>
      <c r="C15" s="150"/>
      <c r="D15" s="150"/>
      <c r="E15" s="150"/>
      <c r="F15" s="150"/>
      <c r="G15" s="150"/>
      <c r="H15" s="150"/>
      <c r="I15" s="150"/>
      <c r="J15" s="150"/>
      <c r="K15" s="150"/>
    </row>
    <row r="16" spans="1:18" x14ac:dyDescent="0.25">
      <c r="A16" s="150"/>
      <c r="B16" s="150"/>
      <c r="C16" s="150"/>
      <c r="D16" s="150"/>
      <c r="E16" s="150"/>
      <c r="F16" s="150"/>
      <c r="G16" s="150"/>
      <c r="H16" s="150"/>
      <c r="I16" s="150"/>
      <c r="J16" s="150"/>
      <c r="K16" s="150"/>
    </row>
    <row r="17" spans="1:18" x14ac:dyDescent="0.25">
      <c r="A17" s="150"/>
      <c r="B17" s="150"/>
      <c r="C17" s="150"/>
      <c r="D17" s="150"/>
      <c r="E17" s="150"/>
      <c r="F17" s="150"/>
      <c r="G17" s="150"/>
      <c r="H17" s="150"/>
      <c r="I17" s="150"/>
      <c r="J17" s="150"/>
      <c r="K17" s="150"/>
    </row>
    <row r="18" spans="1:18" x14ac:dyDescent="0.25">
      <c r="A18" s="150"/>
      <c r="B18" s="150"/>
      <c r="C18" s="150"/>
      <c r="D18" s="150"/>
      <c r="E18" s="150"/>
      <c r="F18" s="150"/>
      <c r="G18" s="150"/>
      <c r="H18" s="150"/>
      <c r="I18" s="150"/>
      <c r="J18" s="150"/>
      <c r="K18" s="150"/>
    </row>
    <row r="19" spans="1:18" x14ac:dyDescent="0.25">
      <c r="A19" s="150"/>
      <c r="B19" s="150"/>
      <c r="C19" s="150"/>
      <c r="D19" s="150"/>
      <c r="E19" s="150"/>
      <c r="F19" s="150"/>
      <c r="G19" s="150"/>
      <c r="H19" s="150"/>
      <c r="I19" s="150"/>
      <c r="J19" s="150"/>
      <c r="K19" s="150"/>
    </row>
    <row r="20" spans="1:18" x14ac:dyDescent="0.25">
      <c r="A20" s="150"/>
      <c r="B20" s="150"/>
      <c r="C20" s="150"/>
      <c r="D20" s="150"/>
      <c r="E20" s="150"/>
      <c r="F20" s="150"/>
      <c r="G20" s="150"/>
      <c r="H20" s="150"/>
      <c r="I20" s="150"/>
      <c r="J20" s="150"/>
      <c r="K20" s="150"/>
    </row>
    <row r="21" spans="1:18" x14ac:dyDescent="0.25">
      <c r="A21" s="150"/>
      <c r="B21" s="150"/>
      <c r="C21" s="150"/>
      <c r="D21" s="150"/>
      <c r="E21" s="150"/>
      <c r="F21" s="150"/>
      <c r="G21" s="150"/>
      <c r="H21" s="150"/>
      <c r="I21" s="150"/>
      <c r="J21" s="150"/>
      <c r="K21" s="150"/>
    </row>
    <row r="23" spans="1:18" x14ac:dyDescent="0.25">
      <c r="N23" s="153"/>
    </row>
    <row r="24" spans="1:18" x14ac:dyDescent="0.25">
      <c r="N24" s="137"/>
      <c r="O24" s="137"/>
      <c r="P24" s="137"/>
      <c r="Q24" s="137"/>
    </row>
    <row r="25" spans="1:18" x14ac:dyDescent="0.25">
      <c r="B25" s="375" t="s">
        <v>12</v>
      </c>
      <c r="C25" s="422">
        <v>2021</v>
      </c>
      <c r="D25" s="375">
        <f>+C25+1</f>
        <v>2022</v>
      </c>
      <c r="E25" s="375">
        <f>+D25+1</f>
        <v>2023</v>
      </c>
      <c r="F25" s="375">
        <f>+E25+1</f>
        <v>2024</v>
      </c>
      <c r="G25" s="375">
        <f>+F25+1</f>
        <v>2025</v>
      </c>
    </row>
    <row r="26" spans="1:18" x14ac:dyDescent="0.25">
      <c r="B26" s="376" t="s">
        <v>337</v>
      </c>
      <c r="C26" s="377">
        <v>7.6333041123000003</v>
      </c>
      <c r="D26" s="377">
        <v>8.2151101397000001</v>
      </c>
      <c r="E26" s="377">
        <v>7.9827424110000003</v>
      </c>
      <c r="F26" s="377">
        <v>7.6553294126000004</v>
      </c>
      <c r="G26" s="377">
        <v>7.4925792629999997</v>
      </c>
      <c r="N26" s="137"/>
      <c r="O26" s="137"/>
      <c r="P26" s="137"/>
      <c r="Q26" s="137"/>
      <c r="R26" s="137"/>
    </row>
    <row r="27" spans="1:18" x14ac:dyDescent="0.25">
      <c r="B27" s="375" t="s">
        <v>335</v>
      </c>
      <c r="C27" s="378">
        <v>5.9143504110000002E-2</v>
      </c>
      <c r="D27" s="378">
        <v>6.9226246574999997E-2</v>
      </c>
      <c r="E27" s="378">
        <v>4.1751427397000003E-2</v>
      </c>
      <c r="F27" s="378">
        <v>5.9204872785000001E-2</v>
      </c>
      <c r="G27" s="378">
        <v>5.9178082191999999E-2</v>
      </c>
      <c r="N27" s="137"/>
      <c r="O27" s="137"/>
      <c r="P27" s="137"/>
      <c r="Q27" s="137"/>
      <c r="R27" s="137"/>
    </row>
    <row r="28" spans="1:18" x14ac:dyDescent="0.25">
      <c r="B28" s="375" t="s">
        <v>338</v>
      </c>
      <c r="C28" s="378">
        <v>-8.4706597452000008</v>
      </c>
      <c r="D28" s="378">
        <v>-8.3239966492999997</v>
      </c>
      <c r="E28" s="378">
        <v>-8.9524694658000001</v>
      </c>
      <c r="F28" s="378">
        <v>-9.4599157567999992</v>
      </c>
      <c r="G28" s="378">
        <v>-9.6458268383999997</v>
      </c>
      <c r="N28" s="137"/>
      <c r="O28" s="137"/>
      <c r="P28" s="137"/>
      <c r="Q28" s="137"/>
      <c r="R28" s="137"/>
    </row>
    <row r="29" spans="1:18" x14ac:dyDescent="0.25">
      <c r="B29" s="375" t="s">
        <v>336</v>
      </c>
      <c r="C29" s="378">
        <v>-9.7556656766999996</v>
      </c>
      <c r="D29" s="378">
        <v>-10.590803704000001</v>
      </c>
      <c r="E29" s="378">
        <v>-11.899768292999999</v>
      </c>
      <c r="F29" s="378">
        <v>-12.10066891</v>
      </c>
      <c r="G29" s="378">
        <v>-14.296219177999999</v>
      </c>
      <c r="N29" s="137"/>
      <c r="O29" s="137"/>
      <c r="P29" s="137"/>
      <c r="Q29" s="137"/>
      <c r="R29" s="137"/>
    </row>
    <row r="30" spans="1:18" x14ac:dyDescent="0.25">
      <c r="B30" s="379" t="s">
        <v>349</v>
      </c>
      <c r="C30" s="380">
        <f>+SUM(C26:C29)</f>
        <v>-10.53387780549</v>
      </c>
      <c r="D30" s="380">
        <f>+SUM(D26:D29)</f>
        <v>-10.630463967024999</v>
      </c>
      <c r="E30" s="380">
        <f>+SUM(E26:E29)</f>
        <v>-12.827743920403</v>
      </c>
      <c r="F30" s="380">
        <f>+SUM(F26:F29)</f>
        <v>-13.846050381414997</v>
      </c>
      <c r="G30" s="380">
        <f>+SUM(G26:G29)</f>
        <v>-16.390288671207998</v>
      </c>
      <c r="N30" s="137"/>
      <c r="O30" s="137"/>
      <c r="P30" s="137"/>
      <c r="Q30" s="137"/>
      <c r="R30" s="137"/>
    </row>
    <row r="32" spans="1:18" x14ac:dyDescent="0.25">
      <c r="B32" s="278" t="s">
        <v>674</v>
      </c>
      <c r="C32" s="375"/>
    </row>
    <row r="33" spans="2:3" x14ac:dyDescent="0.25">
      <c r="B33" s="375"/>
      <c r="C33" s="375"/>
    </row>
    <row r="34" spans="2:3" x14ac:dyDescent="0.25">
      <c r="B34" s="375"/>
      <c r="C34" s="375"/>
    </row>
    <row r="35" spans="2:3" x14ac:dyDescent="0.25">
      <c r="B35" s="375"/>
      <c r="C35" s="375"/>
    </row>
    <row r="36" spans="2:3" x14ac:dyDescent="0.25">
      <c r="B36" s="375"/>
      <c r="C36" s="375"/>
    </row>
    <row r="37" spans="2:3" x14ac:dyDescent="0.25">
      <c r="B37" s="375"/>
      <c r="C37" s="375"/>
    </row>
    <row r="38" spans="2:3" x14ac:dyDescent="0.25">
      <c r="B38" s="375"/>
      <c r="C38" s="375"/>
    </row>
    <row r="39" spans="2:3" x14ac:dyDescent="0.25">
      <c r="B39" s="375"/>
      <c r="C39" s="375"/>
    </row>
    <row r="40" spans="2:3" x14ac:dyDescent="0.25">
      <c r="B40" s="375"/>
      <c r="C40" s="375"/>
    </row>
    <row r="41" spans="2:3" x14ac:dyDescent="0.25">
      <c r="B41" s="375"/>
      <c r="C41" s="375"/>
    </row>
    <row r="42" spans="2:3" x14ac:dyDescent="0.25">
      <c r="B42" s="58"/>
      <c r="C42" s="58" t="s">
        <v>0</v>
      </c>
    </row>
    <row r="43" spans="2:3" x14ac:dyDescent="0.25">
      <c r="B43" s="21">
        <v>3.5</v>
      </c>
      <c r="C43" s="20">
        <v>-2</v>
      </c>
    </row>
    <row r="44" spans="2:3" x14ac:dyDescent="0.25">
      <c r="B44" s="21">
        <v>3.5</v>
      </c>
      <c r="C44" s="20">
        <v>4</v>
      </c>
    </row>
  </sheetData>
  <hyperlinks>
    <hyperlink ref="A3" location="Contents!A1" display="Return to Contents" xr:uid="{00000000-0004-0000-1D00-000000000000}"/>
  </hyperlinks>
  <pageMargins left="0.7" right="0.7" top="0.75" bottom="0.75" header="0.3" footer="0.3"/>
  <pageSetup scale="67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7">
    <pageSetUpPr fitToPage="1"/>
  </sheetPr>
  <dimension ref="A1:X63"/>
  <sheetViews>
    <sheetView workbookViewId="0"/>
  </sheetViews>
  <sheetFormatPr defaultColWidth="9.42578125" defaultRowHeight="12.75" x14ac:dyDescent="0.2"/>
  <cols>
    <col min="1" max="1" width="9.42578125" style="76" customWidth="1"/>
    <col min="2" max="2" width="5.42578125" style="76" customWidth="1"/>
    <col min="3" max="3" width="4.42578125" style="76" customWidth="1"/>
    <col min="4" max="16" width="9.42578125" style="76"/>
    <col min="17" max="17" width="21.5703125" style="76" bestFit="1" customWidth="1"/>
    <col min="18" max="18" width="22" style="76" customWidth="1"/>
    <col min="19" max="16384" width="9.42578125" style="76"/>
  </cols>
  <sheetData>
    <row r="1" spans="1:24" x14ac:dyDescent="0.2">
      <c r="R1" s="141"/>
      <c r="S1" s="141"/>
      <c r="T1" s="141"/>
      <c r="U1" s="141"/>
      <c r="V1" s="141"/>
      <c r="W1" s="141"/>
      <c r="X1" s="141"/>
    </row>
    <row r="2" spans="1:24" ht="15.75" x14ac:dyDescent="0.25">
      <c r="A2" s="31" t="s">
        <v>644</v>
      </c>
      <c r="G2" s="99"/>
    </row>
    <row r="3" spans="1:24" x14ac:dyDescent="0.2">
      <c r="A3" s="16" t="s">
        <v>16</v>
      </c>
      <c r="G3" s="99"/>
    </row>
    <row r="4" spans="1:24" x14ac:dyDescent="0.2">
      <c r="C4" s="146"/>
      <c r="D4" s="146"/>
      <c r="E4" s="146"/>
      <c r="F4" s="146"/>
      <c r="G4" s="146"/>
      <c r="H4" s="146"/>
      <c r="I4" s="146"/>
      <c r="J4" s="146"/>
      <c r="K4" s="146"/>
      <c r="L4" s="146"/>
      <c r="M4" s="146"/>
    </row>
    <row r="5" spans="1:24" x14ac:dyDescent="0.2">
      <c r="C5" s="146"/>
      <c r="D5" s="146"/>
      <c r="E5" s="146"/>
      <c r="F5" s="146"/>
      <c r="G5" s="146"/>
      <c r="H5" s="146"/>
      <c r="I5" s="146"/>
      <c r="J5" s="146"/>
      <c r="K5" s="146"/>
      <c r="L5" s="146"/>
      <c r="M5" s="146"/>
      <c r="Q5" s="142" t="s">
        <v>343</v>
      </c>
      <c r="R5" s="143"/>
    </row>
    <row r="6" spans="1:24" x14ac:dyDescent="0.2">
      <c r="C6" s="146"/>
      <c r="D6" s="146"/>
      <c r="E6" s="146"/>
      <c r="F6" s="146"/>
      <c r="G6" s="146"/>
      <c r="H6" s="146"/>
      <c r="I6" s="146"/>
      <c r="J6" s="146"/>
      <c r="K6" s="146"/>
      <c r="L6" s="146"/>
      <c r="M6" s="146"/>
      <c r="Q6" s="161" t="s">
        <v>466</v>
      </c>
      <c r="R6" s="144" t="s">
        <v>292</v>
      </c>
    </row>
    <row r="7" spans="1:24" x14ac:dyDescent="0.2">
      <c r="C7" s="146"/>
      <c r="D7" s="146"/>
      <c r="E7" s="146"/>
      <c r="F7" s="146"/>
      <c r="G7" s="146"/>
      <c r="H7" s="146"/>
      <c r="I7" s="146"/>
      <c r="J7" s="146"/>
      <c r="K7" s="146"/>
      <c r="L7" s="146"/>
      <c r="M7" s="146"/>
      <c r="Q7" s="161" t="s">
        <v>465</v>
      </c>
      <c r="R7" s="144" t="s">
        <v>293</v>
      </c>
    </row>
    <row r="8" spans="1:24" x14ac:dyDescent="0.2">
      <c r="C8" s="146"/>
      <c r="D8" s="146"/>
      <c r="E8" s="146"/>
      <c r="F8" s="146"/>
      <c r="G8" s="146"/>
      <c r="H8" s="146"/>
      <c r="I8" s="146"/>
      <c r="J8" s="146"/>
      <c r="K8" s="146"/>
      <c r="L8" s="146"/>
      <c r="M8" s="146"/>
      <c r="Q8" s="194" t="s">
        <v>464</v>
      </c>
      <c r="R8" s="145" t="s">
        <v>294</v>
      </c>
    </row>
    <row r="9" spans="1:24" x14ac:dyDescent="0.2">
      <c r="C9" s="146"/>
      <c r="D9" s="146"/>
      <c r="E9" s="146"/>
      <c r="F9" s="146"/>
      <c r="G9" s="146"/>
      <c r="H9" s="146"/>
      <c r="I9" s="146"/>
      <c r="J9" s="146"/>
      <c r="K9" s="146"/>
      <c r="L9" s="146"/>
      <c r="M9" s="146"/>
    </row>
    <row r="10" spans="1:24" x14ac:dyDescent="0.2">
      <c r="C10" s="146"/>
      <c r="D10" s="146"/>
      <c r="E10" s="146"/>
      <c r="F10" s="146"/>
      <c r="G10" s="146"/>
      <c r="H10" s="146"/>
      <c r="I10" s="146"/>
      <c r="J10" s="146"/>
      <c r="K10" s="146"/>
      <c r="L10" s="146"/>
      <c r="M10" s="146"/>
    </row>
    <row r="11" spans="1:24" x14ac:dyDescent="0.2">
      <c r="C11" s="146"/>
      <c r="D11" s="146"/>
      <c r="E11" s="146"/>
      <c r="F11" s="146"/>
      <c r="G11" s="146"/>
      <c r="H11" s="146"/>
      <c r="I11" s="146"/>
      <c r="J11" s="146"/>
      <c r="K11" s="146"/>
      <c r="L11" s="146"/>
      <c r="M11" s="146"/>
    </row>
    <row r="12" spans="1:24" x14ac:dyDescent="0.2">
      <c r="C12" s="146"/>
      <c r="D12" s="146"/>
      <c r="E12" s="146"/>
      <c r="F12" s="146"/>
      <c r="G12" s="146"/>
      <c r="H12" s="146"/>
      <c r="I12" s="146"/>
      <c r="J12" s="146"/>
      <c r="K12" s="146"/>
      <c r="L12" s="146"/>
      <c r="M12" s="146"/>
    </row>
    <row r="13" spans="1:24" x14ac:dyDescent="0.2">
      <c r="C13" s="146"/>
      <c r="D13" s="146"/>
      <c r="E13" s="146"/>
      <c r="F13" s="146"/>
      <c r="G13" s="146"/>
      <c r="H13" s="146"/>
      <c r="I13" s="146"/>
      <c r="J13" s="146"/>
      <c r="K13" s="146"/>
      <c r="L13" s="146"/>
      <c r="M13" s="146"/>
    </row>
    <row r="14" spans="1:24" x14ac:dyDescent="0.2">
      <c r="C14" s="146"/>
      <c r="D14" s="146"/>
      <c r="E14" s="146"/>
      <c r="F14" s="146"/>
      <c r="G14" s="146"/>
      <c r="H14" s="146"/>
      <c r="I14" s="146"/>
      <c r="J14" s="146"/>
      <c r="K14" s="146"/>
      <c r="L14" s="146"/>
      <c r="M14" s="146"/>
    </row>
    <row r="15" spans="1:24" x14ac:dyDescent="0.2">
      <c r="C15" s="146"/>
      <c r="D15" s="146"/>
      <c r="E15" s="146"/>
      <c r="F15" s="146"/>
      <c r="G15" s="146"/>
      <c r="H15" s="146"/>
      <c r="I15" s="146"/>
      <c r="J15" s="146"/>
      <c r="K15" s="146"/>
      <c r="L15" s="146"/>
      <c r="M15" s="146"/>
    </row>
    <row r="16" spans="1:24" x14ac:dyDescent="0.2">
      <c r="C16" s="146"/>
      <c r="D16" s="146"/>
      <c r="E16" s="146"/>
      <c r="F16" s="146"/>
      <c r="G16" s="146"/>
      <c r="H16" s="146"/>
      <c r="I16" s="146"/>
      <c r="J16" s="146"/>
      <c r="K16" s="146"/>
      <c r="L16" s="146"/>
      <c r="M16" s="146"/>
    </row>
    <row r="17" spans="1:13" x14ac:dyDescent="0.2">
      <c r="C17" s="146"/>
      <c r="D17" s="146"/>
      <c r="E17" s="146"/>
      <c r="F17" s="146"/>
      <c r="G17" s="146"/>
      <c r="H17" s="146"/>
      <c r="I17" s="146"/>
      <c r="J17" s="146"/>
      <c r="K17" s="146"/>
      <c r="L17" s="146"/>
      <c r="M17" s="146"/>
    </row>
    <row r="18" spans="1:13" x14ac:dyDescent="0.2">
      <c r="C18" s="146"/>
      <c r="D18" s="146"/>
      <c r="E18" s="146"/>
      <c r="F18" s="146"/>
      <c r="G18" s="146"/>
      <c r="H18" s="146"/>
      <c r="I18" s="146"/>
      <c r="J18" s="146"/>
      <c r="K18" s="146"/>
      <c r="L18" s="146"/>
      <c r="M18" s="146"/>
    </row>
    <row r="19" spans="1:13" x14ac:dyDescent="0.2">
      <c r="C19" s="146"/>
      <c r="D19" s="146"/>
      <c r="E19" s="146"/>
      <c r="F19" s="146"/>
      <c r="G19" s="146"/>
      <c r="H19" s="146"/>
      <c r="I19" s="146"/>
      <c r="J19" s="146"/>
      <c r="K19" s="146"/>
      <c r="L19" s="146"/>
      <c r="M19" s="146"/>
    </row>
    <row r="20" spans="1:13" x14ac:dyDescent="0.2">
      <c r="C20" s="146"/>
      <c r="D20" s="146"/>
      <c r="E20" s="146"/>
      <c r="F20" s="146"/>
      <c r="G20" s="146"/>
      <c r="H20" s="146"/>
      <c r="I20" s="146"/>
      <c r="J20" s="146"/>
      <c r="K20" s="146"/>
      <c r="L20" s="146"/>
      <c r="M20" s="146"/>
    </row>
    <row r="21" spans="1:13" x14ac:dyDescent="0.2">
      <c r="C21" s="146"/>
      <c r="D21" s="146"/>
      <c r="E21" s="146"/>
      <c r="F21" s="146"/>
      <c r="G21" s="146"/>
      <c r="H21" s="146"/>
      <c r="I21" s="146"/>
      <c r="J21" s="146"/>
      <c r="K21" s="146"/>
      <c r="L21" s="146"/>
      <c r="M21" s="146"/>
    </row>
    <row r="22" spans="1:13" x14ac:dyDescent="0.2">
      <c r="C22" s="146"/>
      <c r="D22" s="146"/>
      <c r="E22" s="146"/>
      <c r="F22" s="146"/>
      <c r="G22" s="146"/>
      <c r="H22" s="146"/>
      <c r="I22" s="146"/>
      <c r="J22" s="146"/>
      <c r="K22" s="146"/>
      <c r="L22" s="146"/>
      <c r="M22" s="146"/>
    </row>
    <row r="23" spans="1:13" x14ac:dyDescent="0.2">
      <c r="C23" s="146"/>
      <c r="D23" s="146"/>
      <c r="E23" s="146"/>
      <c r="F23" s="146"/>
      <c r="G23" s="146"/>
      <c r="H23" s="146"/>
      <c r="I23" s="146"/>
      <c r="J23" s="146"/>
      <c r="K23" s="146"/>
      <c r="L23" s="146"/>
      <c r="M23" s="146"/>
    </row>
    <row r="24" spans="1:13" x14ac:dyDescent="0.2">
      <c r="C24" s="162"/>
      <c r="D24" s="162"/>
      <c r="E24" s="163"/>
      <c r="F24" s="163"/>
      <c r="G24" s="163"/>
      <c r="H24" s="163"/>
      <c r="I24" s="163"/>
      <c r="J24" s="163"/>
      <c r="K24" s="162"/>
      <c r="L24" s="162"/>
      <c r="M24" s="162"/>
    </row>
    <row r="25" spans="1:13" x14ac:dyDescent="0.2">
      <c r="C25" s="77"/>
      <c r="D25" s="77"/>
      <c r="F25" s="100"/>
      <c r="G25" s="100"/>
      <c r="I25" s="101"/>
    </row>
    <row r="26" spans="1:13" x14ac:dyDescent="0.2">
      <c r="C26" s="77"/>
      <c r="D26" s="77"/>
      <c r="E26" s="76" t="s">
        <v>36</v>
      </c>
    </row>
    <row r="27" spans="1:13" x14ac:dyDescent="0.2">
      <c r="A27" s="102" t="s">
        <v>468</v>
      </c>
      <c r="D27" s="102" t="s">
        <v>467</v>
      </c>
      <c r="E27" s="133" t="s">
        <v>466</v>
      </c>
      <c r="F27" s="130"/>
      <c r="G27" s="133" t="s">
        <v>465</v>
      </c>
      <c r="H27" s="130"/>
      <c r="I27" s="133" t="s">
        <v>464</v>
      </c>
      <c r="J27" s="195" t="s">
        <v>215</v>
      </c>
      <c r="K27" s="195" t="s">
        <v>214</v>
      </c>
    </row>
    <row r="28" spans="1:13" x14ac:dyDescent="0.2">
      <c r="A28" s="2" t="s">
        <v>646</v>
      </c>
      <c r="B28" s="469" t="str">
        <f>LEFT(A28,4)</f>
        <v>2019</v>
      </c>
      <c r="C28" s="77" t="str">
        <f t="shared" ref="C28:C55" si="0">RIGHT(A28,2)</f>
        <v>Q1</v>
      </c>
      <c r="D28" s="63">
        <v>43466</v>
      </c>
      <c r="E28" s="249">
        <v>99.754880245999999</v>
      </c>
      <c r="G28" s="5">
        <v>99.941013675999997</v>
      </c>
      <c r="I28" s="5">
        <v>0.18613343044</v>
      </c>
      <c r="J28" s="132">
        <f>+IF(I28&gt;0,+I28,0)*-1</f>
        <v>-0.18613343044</v>
      </c>
      <c r="K28" s="132">
        <f>+IF(I28&lt;0,+I28,0)*-1</f>
        <v>0</v>
      </c>
    </row>
    <row r="29" spans="1:13" x14ac:dyDescent="0.2">
      <c r="A29" s="2" t="s">
        <v>647</v>
      </c>
      <c r="B29" s="468"/>
      <c r="C29" s="77" t="str">
        <f t="shared" si="0"/>
        <v>Q2</v>
      </c>
      <c r="D29" s="63">
        <v>43556</v>
      </c>
      <c r="E29" s="5">
        <v>100.0559998</v>
      </c>
      <c r="G29" s="5">
        <v>100.66575021</v>
      </c>
      <c r="I29" s="5">
        <v>0.60975040989999996</v>
      </c>
      <c r="J29" s="132">
        <f t="shared" ref="J29:J55" si="1">+IF(I29&gt;0,+I29,0)*-1</f>
        <v>-0.60975040989999996</v>
      </c>
      <c r="K29" s="132">
        <f t="shared" ref="K29:K55" si="2">+IF(I29&lt;0,+I29,0)*-1</f>
        <v>0</v>
      </c>
    </row>
    <row r="30" spans="1:13" x14ac:dyDescent="0.2">
      <c r="A30" s="2" t="s">
        <v>648</v>
      </c>
      <c r="B30" s="468"/>
      <c r="C30" s="77" t="str">
        <f t="shared" si="0"/>
        <v>Q3</v>
      </c>
      <c r="D30" s="63">
        <v>43647</v>
      </c>
      <c r="E30" s="5">
        <v>99.953170471000007</v>
      </c>
      <c r="G30" s="5">
        <v>101.87168896</v>
      </c>
      <c r="I30" s="5">
        <v>1.9185184902000001</v>
      </c>
      <c r="J30" s="132">
        <f t="shared" si="1"/>
        <v>-1.9185184902000001</v>
      </c>
      <c r="K30" s="132">
        <f t="shared" si="2"/>
        <v>0</v>
      </c>
    </row>
    <row r="31" spans="1:13" x14ac:dyDescent="0.2">
      <c r="A31" s="2" t="s">
        <v>649</v>
      </c>
      <c r="B31" s="468"/>
      <c r="C31" s="77" t="str">
        <f>RIGHT(A31,2)</f>
        <v>Q4</v>
      </c>
      <c r="D31" s="63">
        <v>43739</v>
      </c>
      <c r="E31" s="5">
        <v>101.41524013999999</v>
      </c>
      <c r="G31" s="5">
        <v>101.16860548</v>
      </c>
      <c r="I31" s="5">
        <v>-0.24663466338000001</v>
      </c>
      <c r="J31" s="132">
        <f t="shared" si="1"/>
        <v>0</v>
      </c>
      <c r="K31" s="132">
        <f t="shared" si="2"/>
        <v>0.24663466338000001</v>
      </c>
    </row>
    <row r="32" spans="1:13" x14ac:dyDescent="0.2">
      <c r="A32" s="2" t="s">
        <v>650</v>
      </c>
      <c r="B32" s="468" t="str">
        <f>LEFT(A32,4)</f>
        <v>2020</v>
      </c>
      <c r="C32" s="77" t="str">
        <f t="shared" si="0"/>
        <v>Q1</v>
      </c>
      <c r="D32" s="63">
        <v>43831</v>
      </c>
      <c r="E32" s="5">
        <v>100.30209682</v>
      </c>
      <c r="G32" s="5">
        <v>93.641951335000002</v>
      </c>
      <c r="I32" s="5">
        <v>-6.6601454850000001</v>
      </c>
      <c r="J32" s="132">
        <f t="shared" si="1"/>
        <v>0</v>
      </c>
      <c r="K32" s="132">
        <f t="shared" si="2"/>
        <v>6.6601454850000001</v>
      </c>
    </row>
    <row r="33" spans="1:11" x14ac:dyDescent="0.2">
      <c r="A33" s="2" t="s">
        <v>651</v>
      </c>
      <c r="B33" s="468"/>
      <c r="C33" s="77" t="str">
        <f t="shared" si="0"/>
        <v>Q2</v>
      </c>
      <c r="D33" s="63">
        <v>43922</v>
      </c>
      <c r="E33" s="5">
        <v>91.917841799000001</v>
      </c>
      <c r="G33" s="5">
        <v>86.928765953999999</v>
      </c>
      <c r="I33" s="5">
        <v>-4.9890758450000003</v>
      </c>
      <c r="J33" s="132">
        <f t="shared" si="1"/>
        <v>0</v>
      </c>
      <c r="K33" s="132">
        <f t="shared" si="2"/>
        <v>4.9890758450000003</v>
      </c>
    </row>
    <row r="34" spans="1:11" x14ac:dyDescent="0.2">
      <c r="A34" s="2" t="s">
        <v>652</v>
      </c>
      <c r="B34" s="468"/>
      <c r="C34" s="77" t="str">
        <f t="shared" si="0"/>
        <v>Q3</v>
      </c>
      <c r="D34" s="63">
        <v>44013</v>
      </c>
      <c r="E34" s="5">
        <v>90.801941838000005</v>
      </c>
      <c r="G34" s="5">
        <v>92.562716043999998</v>
      </c>
      <c r="I34" s="5">
        <v>1.7607742062</v>
      </c>
      <c r="J34" s="132">
        <f t="shared" si="1"/>
        <v>-1.7607742062</v>
      </c>
      <c r="K34" s="132">
        <f t="shared" si="2"/>
        <v>0</v>
      </c>
    </row>
    <row r="35" spans="1:11" x14ac:dyDescent="0.2">
      <c r="A35" s="2" t="s">
        <v>653</v>
      </c>
      <c r="B35" s="468"/>
      <c r="C35" s="77" t="str">
        <f t="shared" si="0"/>
        <v>Q4</v>
      </c>
      <c r="D35" s="63">
        <v>44105</v>
      </c>
      <c r="E35" s="5">
        <v>92.542237118000003</v>
      </c>
      <c r="G35" s="5">
        <v>93.305428640000002</v>
      </c>
      <c r="I35" s="5">
        <v>0.76319152236999999</v>
      </c>
      <c r="J35" s="132">
        <f t="shared" si="1"/>
        <v>-0.76319152236999999</v>
      </c>
      <c r="K35" s="132">
        <f t="shared" si="2"/>
        <v>0</v>
      </c>
    </row>
    <row r="36" spans="1:11" x14ac:dyDescent="0.2">
      <c r="A36" s="2" t="s">
        <v>654</v>
      </c>
      <c r="B36" s="468" t="str">
        <f>LEFT(A36,4)</f>
        <v>2021</v>
      </c>
      <c r="C36" s="77" t="str">
        <f t="shared" si="0"/>
        <v>Q1</v>
      </c>
      <c r="D36" s="63">
        <v>44197</v>
      </c>
      <c r="E36" s="5">
        <v>92.813813542999995</v>
      </c>
      <c r="G36" s="5">
        <v>94.521274938000005</v>
      </c>
      <c r="I36" s="5">
        <v>1.7074613952</v>
      </c>
      <c r="J36" s="132">
        <f t="shared" si="1"/>
        <v>-1.7074613952</v>
      </c>
      <c r="K36" s="132">
        <f t="shared" si="2"/>
        <v>0</v>
      </c>
    </row>
    <row r="37" spans="1:11" x14ac:dyDescent="0.2">
      <c r="A37" s="2" t="s">
        <v>655</v>
      </c>
      <c r="B37" s="468"/>
      <c r="C37" s="77" t="str">
        <f t="shared" si="0"/>
        <v>Q2</v>
      </c>
      <c r="D37" s="63">
        <v>44287</v>
      </c>
      <c r="E37" s="5">
        <v>94.837041505000002</v>
      </c>
      <c r="G37" s="5">
        <v>97.123626557999998</v>
      </c>
      <c r="I37" s="5">
        <v>2.2865850526</v>
      </c>
      <c r="J37" s="132">
        <f t="shared" si="1"/>
        <v>-2.2865850526</v>
      </c>
      <c r="K37" s="132">
        <f t="shared" si="2"/>
        <v>0</v>
      </c>
    </row>
    <row r="38" spans="1:11" x14ac:dyDescent="0.2">
      <c r="A38" s="2" t="s">
        <v>656</v>
      </c>
      <c r="B38" s="468"/>
      <c r="C38" s="77" t="str">
        <f t="shared" si="0"/>
        <v>Q3</v>
      </c>
      <c r="D38" s="63">
        <v>44378</v>
      </c>
      <c r="E38" s="5">
        <v>96.754760461000004</v>
      </c>
      <c r="G38" s="5">
        <v>98.920907838999995</v>
      </c>
      <c r="I38" s="5">
        <v>2.1661473776000002</v>
      </c>
      <c r="J38" s="132">
        <f t="shared" si="1"/>
        <v>-2.1661473776000002</v>
      </c>
      <c r="K38" s="132">
        <f t="shared" si="2"/>
        <v>0</v>
      </c>
    </row>
    <row r="39" spans="1:11" x14ac:dyDescent="0.2">
      <c r="A39" s="2" t="s">
        <v>657</v>
      </c>
      <c r="B39" s="468"/>
      <c r="C39" s="77" t="str">
        <f t="shared" si="0"/>
        <v>Q4</v>
      </c>
      <c r="D39" s="63">
        <v>44470</v>
      </c>
      <c r="E39" s="5">
        <v>98.339993964000001</v>
      </c>
      <c r="G39" s="5">
        <v>99.906304562000003</v>
      </c>
      <c r="I39" s="5">
        <v>1.5663105984000001</v>
      </c>
      <c r="J39" s="132">
        <f t="shared" si="1"/>
        <v>-1.5663105984000001</v>
      </c>
      <c r="K39" s="132">
        <f t="shared" si="2"/>
        <v>0</v>
      </c>
    </row>
    <row r="40" spans="1:11" x14ac:dyDescent="0.2">
      <c r="A40" s="2" t="s">
        <v>658</v>
      </c>
      <c r="B40" s="468" t="str">
        <f>LEFT(A40,4)</f>
        <v>2022</v>
      </c>
      <c r="C40" s="77" t="str">
        <f t="shared" si="0"/>
        <v>Q1</v>
      </c>
      <c r="D40" s="63">
        <v>44562</v>
      </c>
      <c r="E40" s="5">
        <v>98.964288410999998</v>
      </c>
      <c r="G40" s="5">
        <v>99.096919232000005</v>
      </c>
      <c r="I40" s="5">
        <v>0.13263082049</v>
      </c>
      <c r="J40" s="132">
        <f t="shared" si="1"/>
        <v>-0.13263082049</v>
      </c>
      <c r="K40" s="132">
        <f t="shared" si="2"/>
        <v>0</v>
      </c>
    </row>
    <row r="41" spans="1:11" x14ac:dyDescent="0.2">
      <c r="A41" s="2" t="s">
        <v>659</v>
      </c>
      <c r="B41" s="468"/>
      <c r="C41" s="77" t="str">
        <f t="shared" si="0"/>
        <v>Q2</v>
      </c>
      <c r="D41" s="63">
        <v>44652</v>
      </c>
      <c r="E41" s="5">
        <v>98.864249634000004</v>
      </c>
      <c r="G41" s="5">
        <v>99.567774885000006</v>
      </c>
      <c r="I41" s="5">
        <v>0.70352525088999995</v>
      </c>
      <c r="J41" s="132">
        <f t="shared" si="1"/>
        <v>-0.70352525088999995</v>
      </c>
      <c r="K41" s="132">
        <f t="shared" si="2"/>
        <v>0</v>
      </c>
    </row>
    <row r="42" spans="1:11" x14ac:dyDescent="0.2">
      <c r="A42" s="2" t="s">
        <v>660</v>
      </c>
      <c r="B42" s="468"/>
      <c r="C42" s="77" t="str">
        <f t="shared" si="0"/>
        <v>Q3</v>
      </c>
      <c r="D42" s="63">
        <v>44743</v>
      </c>
      <c r="E42" s="5">
        <v>100.88485539</v>
      </c>
      <c r="G42" s="5">
        <v>100.8695451</v>
      </c>
      <c r="I42" s="5">
        <v>-1.5310285857E-2</v>
      </c>
      <c r="J42" s="132">
        <f t="shared" si="1"/>
        <v>0</v>
      </c>
      <c r="K42" s="132">
        <f t="shared" si="2"/>
        <v>1.5310285857E-2</v>
      </c>
    </row>
    <row r="43" spans="1:11" x14ac:dyDescent="0.2">
      <c r="A43" s="2" t="s">
        <v>661</v>
      </c>
      <c r="B43" s="468"/>
      <c r="C43" s="77" t="str">
        <f t="shared" si="0"/>
        <v>Q4</v>
      </c>
      <c r="D43" s="63">
        <v>44835</v>
      </c>
      <c r="E43" s="5">
        <v>101.19607019</v>
      </c>
      <c r="G43" s="5">
        <v>100.20618189</v>
      </c>
      <c r="I43" s="5">
        <v>-0.98988829600999995</v>
      </c>
      <c r="J43" s="132">
        <f t="shared" si="1"/>
        <v>0</v>
      </c>
      <c r="K43" s="132">
        <f t="shared" si="2"/>
        <v>0.98988829600999995</v>
      </c>
    </row>
    <row r="44" spans="1:11" x14ac:dyDescent="0.2">
      <c r="A44" s="2" t="s">
        <v>662</v>
      </c>
      <c r="B44" s="468" t="str">
        <f>LEFT(A44,4)</f>
        <v>2023</v>
      </c>
      <c r="C44" s="77" t="str">
        <f t="shared" si="0"/>
        <v>Q1</v>
      </c>
      <c r="D44" s="63">
        <v>44927</v>
      </c>
      <c r="E44" s="5">
        <v>101.10552589</v>
      </c>
      <c r="G44" s="5">
        <v>100.93030831</v>
      </c>
      <c r="I44" s="5">
        <v>-0.17521757761000001</v>
      </c>
      <c r="J44" s="132">
        <f t="shared" si="1"/>
        <v>0</v>
      </c>
      <c r="K44" s="132">
        <f t="shared" si="2"/>
        <v>0.17521757761000001</v>
      </c>
    </row>
    <row r="45" spans="1:11" x14ac:dyDescent="0.2">
      <c r="A45" s="2" t="s">
        <v>663</v>
      </c>
      <c r="B45" s="468"/>
      <c r="C45" s="77" t="str">
        <f t="shared" si="0"/>
        <v>Q2</v>
      </c>
      <c r="D45" s="63">
        <v>45017</v>
      </c>
      <c r="E45" s="5">
        <v>101.47830251000001</v>
      </c>
      <c r="G45" s="5">
        <v>101.95083534</v>
      </c>
      <c r="I45" s="5">
        <v>0.47253282511</v>
      </c>
      <c r="J45" s="132">
        <f t="shared" si="1"/>
        <v>-0.47253282511</v>
      </c>
      <c r="K45" s="132">
        <f t="shared" si="2"/>
        <v>0</v>
      </c>
    </row>
    <row r="46" spans="1:11" x14ac:dyDescent="0.2">
      <c r="A46" s="2" t="s">
        <v>664</v>
      </c>
      <c r="B46" s="468"/>
      <c r="C46" s="77" t="str">
        <f t="shared" si="0"/>
        <v>Q3</v>
      </c>
      <c r="D46" s="63">
        <v>45108</v>
      </c>
      <c r="E46" s="5">
        <v>101.68916983</v>
      </c>
      <c r="G46" s="5">
        <v>102.37278200999999</v>
      </c>
      <c r="I46" s="5">
        <v>0.68361218504999999</v>
      </c>
      <c r="J46" s="132">
        <f t="shared" si="1"/>
        <v>-0.68361218504999999</v>
      </c>
      <c r="K46" s="132">
        <f t="shared" si="2"/>
        <v>0</v>
      </c>
    </row>
    <row r="47" spans="1:11" x14ac:dyDescent="0.2">
      <c r="A47" s="2" t="s">
        <v>665</v>
      </c>
      <c r="B47" s="468"/>
      <c r="C47" s="77" t="str">
        <f t="shared" si="0"/>
        <v>Q4</v>
      </c>
      <c r="D47" s="63">
        <v>45200</v>
      </c>
      <c r="E47" s="5">
        <v>102.88119306999999</v>
      </c>
      <c r="G47" s="5">
        <v>102.39275430000001</v>
      </c>
      <c r="I47" s="5">
        <v>-0.48843877751999998</v>
      </c>
      <c r="J47" s="132">
        <f t="shared" si="1"/>
        <v>0</v>
      </c>
      <c r="K47" s="132">
        <f t="shared" si="2"/>
        <v>0.48843877751999998</v>
      </c>
    </row>
    <row r="48" spans="1:11" x14ac:dyDescent="0.2">
      <c r="A48" s="2" t="s">
        <v>666</v>
      </c>
      <c r="B48" s="468" t="str">
        <f>LEFT(A48,4)</f>
        <v>2024</v>
      </c>
      <c r="C48" s="77" t="str">
        <f t="shared" si="0"/>
        <v>Q1</v>
      </c>
      <c r="D48" s="63">
        <v>45292</v>
      </c>
      <c r="E48" s="5">
        <v>101.7927589</v>
      </c>
      <c r="G48" s="5">
        <v>102.11206614</v>
      </c>
      <c r="I48" s="5">
        <v>0.31930724125999999</v>
      </c>
      <c r="J48" s="132">
        <f t="shared" si="1"/>
        <v>-0.31930724125999999</v>
      </c>
      <c r="K48" s="132">
        <f t="shared" si="2"/>
        <v>0</v>
      </c>
    </row>
    <row r="49" spans="1:11" x14ac:dyDescent="0.2">
      <c r="A49" s="2" t="s">
        <v>667</v>
      </c>
      <c r="B49" s="468"/>
      <c r="C49" s="77" t="str">
        <f t="shared" si="0"/>
        <v>Q2</v>
      </c>
      <c r="D49" s="63">
        <v>45383</v>
      </c>
      <c r="E49" s="5">
        <v>102.05262442999999</v>
      </c>
      <c r="G49" s="5">
        <v>102.40542863</v>
      </c>
      <c r="I49" s="5">
        <v>0.35280419716</v>
      </c>
      <c r="J49" s="132">
        <f t="shared" si="1"/>
        <v>-0.35280419716</v>
      </c>
      <c r="K49" s="132">
        <f t="shared" si="2"/>
        <v>0</v>
      </c>
    </row>
    <row r="50" spans="1:11" x14ac:dyDescent="0.2">
      <c r="A50" s="2" t="s">
        <v>668</v>
      </c>
      <c r="B50" s="468"/>
      <c r="C50" s="77" t="str">
        <f t="shared" si="0"/>
        <v>Q3</v>
      </c>
      <c r="D50" s="63">
        <v>45474</v>
      </c>
      <c r="E50" s="5">
        <v>103.46123611</v>
      </c>
      <c r="G50" s="5">
        <v>103.35412058999999</v>
      </c>
      <c r="I50" s="5">
        <v>-0.10711552095</v>
      </c>
      <c r="J50" s="132">
        <f t="shared" si="1"/>
        <v>0</v>
      </c>
      <c r="K50" s="132">
        <f t="shared" si="2"/>
        <v>0.10711552095</v>
      </c>
    </row>
    <row r="51" spans="1:11" x14ac:dyDescent="0.2">
      <c r="A51" s="2" t="s">
        <v>669</v>
      </c>
      <c r="B51" s="468"/>
      <c r="C51" s="77" t="str">
        <f t="shared" si="0"/>
        <v>Q4</v>
      </c>
      <c r="D51" s="63">
        <v>45566</v>
      </c>
      <c r="E51" s="5">
        <v>103.70894729</v>
      </c>
      <c r="G51" s="5">
        <v>103.45596996</v>
      </c>
      <c r="I51" s="5">
        <v>-0.25297733546000001</v>
      </c>
      <c r="J51" s="132">
        <f t="shared" si="1"/>
        <v>0</v>
      </c>
      <c r="K51" s="132">
        <f t="shared" si="2"/>
        <v>0.25297733546000001</v>
      </c>
    </row>
    <row r="52" spans="1:11" x14ac:dyDescent="0.2">
      <c r="A52" s="2" t="s">
        <v>670</v>
      </c>
      <c r="B52" s="468" t="str">
        <f>LEFT(A52,4)</f>
        <v>2025</v>
      </c>
      <c r="C52" s="77" t="str">
        <f t="shared" si="0"/>
        <v>Q1</v>
      </c>
      <c r="D52" s="63">
        <v>45658</v>
      </c>
      <c r="E52" s="5">
        <v>103.6500442</v>
      </c>
      <c r="G52" s="5">
        <v>103.72055979</v>
      </c>
      <c r="I52" s="5">
        <v>7.0515589241000001E-2</v>
      </c>
      <c r="J52" s="132">
        <f t="shared" si="1"/>
        <v>-7.0515589241000001E-2</v>
      </c>
      <c r="K52" s="132">
        <f t="shared" si="2"/>
        <v>0</v>
      </c>
    </row>
    <row r="53" spans="1:11" x14ac:dyDescent="0.2">
      <c r="A53" s="2" t="s">
        <v>671</v>
      </c>
      <c r="B53" s="468"/>
      <c r="C53" s="77" t="str">
        <f t="shared" si="0"/>
        <v>Q2</v>
      </c>
      <c r="D53" s="63">
        <v>45748</v>
      </c>
      <c r="E53" s="5">
        <v>104.48209808</v>
      </c>
      <c r="G53" s="5">
        <v>103.94546287999999</v>
      </c>
      <c r="I53" s="5">
        <v>-0.53663519650000002</v>
      </c>
      <c r="J53" s="132">
        <f t="shared" si="1"/>
        <v>0</v>
      </c>
      <c r="K53" s="132">
        <f t="shared" si="2"/>
        <v>0.53663519650000002</v>
      </c>
    </row>
    <row r="54" spans="1:11" x14ac:dyDescent="0.2">
      <c r="A54" s="2" t="s">
        <v>672</v>
      </c>
      <c r="B54" s="468"/>
      <c r="C54" s="77" t="str">
        <f t="shared" si="0"/>
        <v>Q3</v>
      </c>
      <c r="D54" s="63">
        <v>45839</v>
      </c>
      <c r="E54" s="5">
        <v>105.22884327</v>
      </c>
      <c r="G54" s="5">
        <v>104.61549998</v>
      </c>
      <c r="I54" s="5">
        <v>-0.61334329323000003</v>
      </c>
      <c r="J54" s="132">
        <f t="shared" si="1"/>
        <v>0</v>
      </c>
      <c r="K54" s="132">
        <f t="shared" si="2"/>
        <v>0.61334329323000003</v>
      </c>
    </row>
    <row r="55" spans="1:11" x14ac:dyDescent="0.2">
      <c r="A55" s="4" t="s">
        <v>673</v>
      </c>
      <c r="B55" s="468"/>
      <c r="C55" s="77" t="str">
        <f t="shared" si="0"/>
        <v>Q4</v>
      </c>
      <c r="D55" s="64">
        <v>45931</v>
      </c>
      <c r="E55" s="5">
        <v>105.23381508</v>
      </c>
      <c r="G55" s="5">
        <v>104.74613116</v>
      </c>
      <c r="I55" s="5">
        <v>-0.48768391584999998</v>
      </c>
      <c r="J55" s="132">
        <f t="shared" si="1"/>
        <v>0</v>
      </c>
      <c r="K55" s="132">
        <f t="shared" si="2"/>
        <v>0.48768391584999998</v>
      </c>
    </row>
    <row r="56" spans="1:11" x14ac:dyDescent="0.2">
      <c r="C56" s="278" t="s">
        <v>674</v>
      </c>
      <c r="D56"/>
      <c r="E56"/>
      <c r="G56" s="5"/>
      <c r="I56"/>
    </row>
    <row r="57" spans="1:11" x14ac:dyDescent="0.2">
      <c r="B57"/>
      <c r="C57"/>
      <c r="D57"/>
      <c r="F57"/>
      <c r="H57"/>
    </row>
    <row r="58" spans="1:11" x14ac:dyDescent="0.2">
      <c r="B58" s="4"/>
      <c r="C58" s="4" t="s">
        <v>0</v>
      </c>
      <c r="D58"/>
      <c r="F58"/>
      <c r="H58"/>
    </row>
    <row r="59" spans="1:11" x14ac:dyDescent="0.2">
      <c r="B59" s="283">
        <v>21.5</v>
      </c>
      <c r="C59" s="13">
        <v>70</v>
      </c>
      <c r="D59"/>
      <c r="F59"/>
      <c r="H59"/>
    </row>
    <row r="60" spans="1:11" x14ac:dyDescent="0.2">
      <c r="B60">
        <v>21.5</v>
      </c>
      <c r="C60" s="13">
        <v>105</v>
      </c>
      <c r="D60"/>
      <c r="F60"/>
      <c r="H60"/>
    </row>
    <row r="61" spans="1:11" x14ac:dyDescent="0.2">
      <c r="C61" s="102" t="s">
        <v>0</v>
      </c>
    </row>
    <row r="62" spans="1:11" x14ac:dyDescent="0.2">
      <c r="B62">
        <v>21.5</v>
      </c>
      <c r="C62" s="103">
        <v>-5</v>
      </c>
    </row>
    <row r="63" spans="1:11" x14ac:dyDescent="0.2">
      <c r="B63">
        <v>21.5</v>
      </c>
      <c r="C63" s="103">
        <v>15</v>
      </c>
    </row>
  </sheetData>
  <mergeCells count="7">
    <mergeCell ref="B52:B55"/>
    <mergeCell ref="B28:B31"/>
    <mergeCell ref="B32:B35"/>
    <mergeCell ref="B36:B39"/>
    <mergeCell ref="B40:B43"/>
    <mergeCell ref="B44:B47"/>
    <mergeCell ref="B48:B51"/>
  </mergeCells>
  <hyperlinks>
    <hyperlink ref="A3" location="Contents!A1" display="Return to Contents" xr:uid="{00000000-0004-0000-0300-000000000000}"/>
  </hyperlinks>
  <pageMargins left="0.7" right="0.7" top="0.75" bottom="0.75" header="0.3" footer="0.3"/>
  <pageSetup scale="52" fitToHeight="0" orientation="landscape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36">
    <pageSetUpPr fitToPage="1"/>
  </sheetPr>
  <dimension ref="A1:W128"/>
  <sheetViews>
    <sheetView workbookViewId="0"/>
  </sheetViews>
  <sheetFormatPr defaultRowHeight="12.75" x14ac:dyDescent="0.2"/>
  <cols>
    <col min="2" max="2" width="9.42578125" style="5" customWidth="1"/>
    <col min="3" max="3" width="9.42578125" style="5"/>
    <col min="5" max="7" width="9.42578125" customWidth="1"/>
    <col min="17" max="17" width="23.5703125" customWidth="1"/>
    <col min="18" max="18" width="10.42578125" customWidth="1"/>
  </cols>
  <sheetData>
    <row r="1" spans="1:23" x14ac:dyDescent="0.2">
      <c r="B1"/>
      <c r="C1"/>
    </row>
    <row r="2" spans="1:23" ht="15.75" x14ac:dyDescent="0.25">
      <c r="A2" s="31" t="s">
        <v>644</v>
      </c>
      <c r="B2"/>
      <c r="C2"/>
      <c r="W2" s="21"/>
    </row>
    <row r="3" spans="1:23" x14ac:dyDescent="0.2">
      <c r="A3" s="16" t="s">
        <v>16</v>
      </c>
      <c r="B3"/>
      <c r="C3"/>
    </row>
    <row r="4" spans="1:23" x14ac:dyDescent="0.2">
      <c r="A4" s="243"/>
      <c r="B4" s="243"/>
      <c r="C4" s="243"/>
      <c r="D4" s="243"/>
      <c r="E4" s="243"/>
      <c r="F4" s="243"/>
      <c r="G4" s="243"/>
      <c r="H4" s="243"/>
      <c r="I4" s="243"/>
      <c r="J4" s="243"/>
      <c r="K4" s="243"/>
    </row>
    <row r="5" spans="1:23" x14ac:dyDescent="0.2">
      <c r="A5" s="243"/>
      <c r="B5" s="243"/>
      <c r="C5" s="243"/>
      <c r="D5" s="243"/>
      <c r="E5" s="243"/>
      <c r="F5" s="243"/>
      <c r="G5" s="243"/>
      <c r="H5" s="243"/>
      <c r="I5" s="243"/>
      <c r="J5" s="243"/>
      <c r="K5" s="243"/>
      <c r="Q5" s="142" t="s">
        <v>343</v>
      </c>
      <c r="R5" s="143"/>
    </row>
    <row r="6" spans="1:23" x14ac:dyDescent="0.2">
      <c r="A6" s="243"/>
      <c r="B6" s="243"/>
      <c r="C6" s="243"/>
      <c r="D6" s="243"/>
      <c r="E6" s="243"/>
      <c r="F6" s="243"/>
      <c r="G6" s="243"/>
      <c r="H6" s="243"/>
      <c r="I6" s="243"/>
      <c r="J6" s="243"/>
      <c r="K6" s="243"/>
      <c r="Q6" s="190" t="s">
        <v>391</v>
      </c>
      <c r="R6" s="191" t="s">
        <v>300</v>
      </c>
    </row>
    <row r="7" spans="1:23" x14ac:dyDescent="0.2">
      <c r="A7" s="243"/>
      <c r="B7" s="243"/>
      <c r="C7" s="243"/>
      <c r="D7" s="243"/>
      <c r="E7" s="243"/>
      <c r="F7" s="243"/>
      <c r="G7" s="243"/>
      <c r="H7" s="243"/>
      <c r="I7" s="243"/>
      <c r="J7" s="243"/>
      <c r="K7" s="243"/>
    </row>
    <row r="8" spans="1:23" x14ac:dyDescent="0.2">
      <c r="A8" s="243"/>
      <c r="B8" s="243"/>
      <c r="C8" s="243"/>
      <c r="D8" s="243"/>
      <c r="E8" s="243"/>
      <c r="F8" s="243"/>
      <c r="G8" s="243"/>
      <c r="H8" s="243"/>
      <c r="I8" s="243"/>
      <c r="J8" s="243"/>
      <c r="K8" s="243"/>
    </row>
    <row r="9" spans="1:23" x14ac:dyDescent="0.2">
      <c r="A9" s="243"/>
      <c r="B9" s="243"/>
      <c r="C9" s="243"/>
      <c r="D9" s="243"/>
      <c r="E9" s="243"/>
      <c r="F9" s="243"/>
      <c r="G9" s="243"/>
      <c r="H9" s="243"/>
      <c r="I9" s="243"/>
      <c r="J9" s="243"/>
      <c r="K9" s="243"/>
    </row>
    <row r="10" spans="1:23" x14ac:dyDescent="0.2">
      <c r="A10" s="243"/>
      <c r="B10" s="243"/>
      <c r="C10" s="243"/>
      <c r="D10" s="243"/>
      <c r="E10" s="243"/>
      <c r="F10" s="243"/>
      <c r="G10" s="243"/>
      <c r="H10" s="243"/>
      <c r="I10" s="243"/>
      <c r="J10" s="243"/>
      <c r="K10" s="243"/>
    </row>
    <row r="11" spans="1:23" x14ac:dyDescent="0.2">
      <c r="A11" s="243"/>
      <c r="B11" s="243"/>
      <c r="C11" s="243"/>
      <c r="D11" s="243"/>
      <c r="E11" s="243"/>
      <c r="F11" s="243"/>
      <c r="G11" s="243"/>
      <c r="H11" s="243"/>
      <c r="I11" s="243"/>
      <c r="J11" s="243"/>
      <c r="K11" s="243"/>
    </row>
    <row r="12" spans="1:23" x14ac:dyDescent="0.2">
      <c r="A12" s="243"/>
      <c r="B12" s="243"/>
      <c r="C12" s="243"/>
      <c r="D12" s="243"/>
      <c r="E12" s="243"/>
      <c r="F12" s="243"/>
      <c r="G12" s="243"/>
      <c r="H12" s="243"/>
      <c r="I12" s="243"/>
      <c r="J12" s="243"/>
      <c r="K12" s="243"/>
    </row>
    <row r="13" spans="1:23" x14ac:dyDescent="0.2">
      <c r="A13" s="243"/>
      <c r="B13" s="243"/>
      <c r="C13" s="243"/>
      <c r="D13" s="243"/>
      <c r="E13" s="243"/>
      <c r="F13" s="243"/>
      <c r="G13" s="243"/>
      <c r="H13" s="243"/>
      <c r="I13" s="243"/>
      <c r="J13" s="243"/>
      <c r="K13" s="243"/>
    </row>
    <row r="14" spans="1:23" x14ac:dyDescent="0.2">
      <c r="A14" s="243"/>
      <c r="B14" s="243"/>
      <c r="C14" s="243"/>
      <c r="D14" s="243"/>
      <c r="E14" s="243"/>
      <c r="F14" s="243"/>
      <c r="G14" s="243"/>
      <c r="H14" s="243"/>
      <c r="I14" s="243"/>
      <c r="J14" s="243"/>
      <c r="K14" s="243"/>
    </row>
    <row r="15" spans="1:23" x14ac:dyDescent="0.2">
      <c r="A15" s="243"/>
      <c r="B15" s="243"/>
      <c r="C15" s="243"/>
      <c r="D15" s="243"/>
      <c r="E15" s="243"/>
      <c r="F15" s="243"/>
      <c r="G15" s="243"/>
      <c r="H15" s="243"/>
      <c r="I15" s="243"/>
      <c r="J15" s="243"/>
      <c r="K15" s="243"/>
    </row>
    <row r="16" spans="1:23" x14ac:dyDescent="0.2">
      <c r="A16" s="243"/>
      <c r="B16" s="243"/>
      <c r="C16" s="243"/>
      <c r="D16" s="243"/>
      <c r="E16" s="243"/>
      <c r="F16" s="243"/>
      <c r="G16" s="243"/>
      <c r="H16" s="243"/>
      <c r="I16" s="243"/>
      <c r="J16" s="243"/>
      <c r="K16" s="243"/>
    </row>
    <row r="17" spans="1:12" x14ac:dyDescent="0.2">
      <c r="A17" s="243"/>
      <c r="B17" s="243"/>
      <c r="C17" s="243"/>
      <c r="D17" s="243"/>
      <c r="E17" s="243"/>
      <c r="F17" s="243"/>
      <c r="G17" s="243"/>
      <c r="H17" s="243"/>
      <c r="I17" s="243"/>
      <c r="J17" s="243"/>
      <c r="K17" s="243"/>
    </row>
    <row r="18" spans="1:12" x14ac:dyDescent="0.2">
      <c r="A18" s="243"/>
      <c r="B18" s="243"/>
      <c r="C18" s="243"/>
      <c r="D18" s="243"/>
      <c r="E18" s="243"/>
      <c r="F18" s="243"/>
      <c r="G18" s="243"/>
      <c r="H18" s="243"/>
      <c r="I18" s="243"/>
      <c r="J18" s="243"/>
      <c r="K18" s="243"/>
    </row>
    <row r="19" spans="1:12" x14ac:dyDescent="0.2">
      <c r="A19" s="243"/>
      <c r="B19" s="243"/>
      <c r="C19" s="243"/>
      <c r="D19" s="243"/>
      <c r="E19" s="243"/>
      <c r="F19" s="243"/>
      <c r="G19" s="243"/>
      <c r="H19" s="243"/>
      <c r="I19" s="243"/>
      <c r="J19" s="243"/>
      <c r="K19" s="243"/>
    </row>
    <row r="20" spans="1:12" x14ac:dyDescent="0.2">
      <c r="A20" s="243"/>
      <c r="B20" s="243"/>
      <c r="C20" s="243"/>
      <c r="D20" s="243"/>
      <c r="E20" s="243"/>
      <c r="F20" s="243"/>
      <c r="G20" s="243"/>
      <c r="H20" s="243"/>
      <c r="I20" s="243"/>
      <c r="J20" s="243"/>
      <c r="K20" s="243"/>
    </row>
    <row r="21" spans="1:12" x14ac:dyDescent="0.2">
      <c r="A21" s="243"/>
      <c r="B21" s="243"/>
      <c r="C21" s="243"/>
      <c r="D21" s="243"/>
      <c r="E21" s="243"/>
      <c r="F21" s="243"/>
      <c r="G21" s="243"/>
      <c r="H21" s="243"/>
      <c r="I21" s="243"/>
      <c r="J21" s="243"/>
      <c r="K21" s="243"/>
    </row>
    <row r="22" spans="1:12" x14ac:dyDescent="0.2">
      <c r="A22" s="243"/>
      <c r="B22" s="243"/>
      <c r="C22" s="243"/>
      <c r="D22" s="243"/>
      <c r="E22" s="243"/>
      <c r="F22" s="243"/>
      <c r="G22" s="243"/>
      <c r="H22" s="243"/>
      <c r="I22" s="243"/>
      <c r="J22" s="243"/>
      <c r="K22" s="243"/>
    </row>
    <row r="23" spans="1:12" x14ac:dyDescent="0.2">
      <c r="A23" s="243"/>
      <c r="B23" s="243"/>
      <c r="C23" s="243"/>
      <c r="D23" s="243"/>
      <c r="E23" s="243"/>
      <c r="F23" s="243"/>
      <c r="G23" s="243"/>
      <c r="H23" s="243"/>
      <c r="I23" s="243"/>
      <c r="J23" s="243"/>
      <c r="K23" s="243"/>
    </row>
    <row r="24" spans="1:12" x14ac:dyDescent="0.2">
      <c r="A24" s="243"/>
      <c r="B24" s="243"/>
      <c r="C24" s="243"/>
      <c r="D24" s="243"/>
      <c r="E24" s="243"/>
      <c r="F24" s="243"/>
      <c r="G24" s="243"/>
      <c r="H24" s="243"/>
      <c r="I24" s="243"/>
      <c r="J24" s="243"/>
      <c r="K24" s="243"/>
    </row>
    <row r="25" spans="1:12" x14ac:dyDescent="0.2">
      <c r="A25" s="26"/>
      <c r="B25" s="479" t="s">
        <v>274</v>
      </c>
      <c r="C25" s="479"/>
      <c r="D25" s="26"/>
      <c r="E25" s="23"/>
      <c r="F25" s="26"/>
      <c r="G25" s="23" t="s">
        <v>301</v>
      </c>
      <c r="H25" s="23"/>
      <c r="I25" s="2"/>
      <c r="J25" s="2"/>
      <c r="K25" s="2"/>
      <c r="L25" s="2"/>
    </row>
    <row r="26" spans="1:12" x14ac:dyDescent="0.2">
      <c r="A26" s="26"/>
      <c r="B26" s="479" t="s">
        <v>186</v>
      </c>
      <c r="C26" s="479"/>
      <c r="D26" s="26"/>
      <c r="E26" s="23"/>
      <c r="F26" s="26"/>
      <c r="G26" s="479" t="s">
        <v>186</v>
      </c>
      <c r="H26" s="479"/>
      <c r="I26" s="2"/>
      <c r="J26" s="2"/>
      <c r="K26" s="2"/>
      <c r="L26" s="2"/>
    </row>
    <row r="27" spans="1:12" x14ac:dyDescent="0.2">
      <c r="A27" s="24" t="s">
        <v>1</v>
      </c>
      <c r="B27" s="24" t="s">
        <v>431</v>
      </c>
      <c r="C27" s="24" t="s">
        <v>0</v>
      </c>
      <c r="D27" s="26"/>
      <c r="E27" s="23"/>
      <c r="F27" s="24" t="s">
        <v>12</v>
      </c>
      <c r="G27" s="24" t="s">
        <v>300</v>
      </c>
      <c r="H27" s="24" t="s">
        <v>10</v>
      </c>
      <c r="I27" s="2"/>
      <c r="J27" s="2"/>
      <c r="K27" s="2"/>
      <c r="L27" s="2"/>
    </row>
    <row r="28" spans="1:12" x14ac:dyDescent="0.2">
      <c r="A28" s="1">
        <v>43101</v>
      </c>
      <c r="B28" s="68">
        <v>12.22</v>
      </c>
      <c r="C28" s="68" t="e">
        <v>#N/A</v>
      </c>
      <c r="E28" s="5"/>
      <c r="F28">
        <v>2017</v>
      </c>
      <c r="G28" s="5">
        <v>12.887100192</v>
      </c>
      <c r="H28" s="19"/>
    </row>
    <row r="29" spans="1:12" x14ac:dyDescent="0.2">
      <c r="A29" s="1">
        <v>43132</v>
      </c>
      <c r="B29" s="68">
        <v>12.63</v>
      </c>
      <c r="C29" s="68" t="e">
        <v>#N/A</v>
      </c>
      <c r="E29" s="5"/>
      <c r="F29">
        <v>2018</v>
      </c>
      <c r="G29" s="5">
        <v>12.86927803</v>
      </c>
      <c r="H29" s="22">
        <f>G29/G28-1</f>
        <v>-1.382945871024055E-3</v>
      </c>
    </row>
    <row r="30" spans="1:12" x14ac:dyDescent="0.2">
      <c r="A30" s="1">
        <v>43160</v>
      </c>
      <c r="B30" s="68">
        <v>12.97</v>
      </c>
      <c r="C30" s="68" t="e">
        <v>#N/A</v>
      </c>
      <c r="E30" s="5"/>
      <c r="F30">
        <v>2019</v>
      </c>
      <c r="G30" s="5">
        <v>13.014351142000001</v>
      </c>
      <c r="H30" s="22">
        <f t="shared" ref="H30:H36" si="0">G30/G29-1</f>
        <v>1.1272824447635443E-2</v>
      </c>
    </row>
    <row r="31" spans="1:12" x14ac:dyDescent="0.2">
      <c r="A31" s="1">
        <v>43191</v>
      </c>
      <c r="B31" s="68">
        <v>12.88</v>
      </c>
      <c r="C31" s="68" t="e">
        <v>#N/A</v>
      </c>
      <c r="E31" s="5"/>
      <c r="F31">
        <v>2020</v>
      </c>
      <c r="G31" s="5">
        <v>13.155760722</v>
      </c>
      <c r="H31" s="22">
        <f t="shared" si="0"/>
        <v>1.0865665022948612E-2</v>
      </c>
    </row>
    <row r="32" spans="1:12" x14ac:dyDescent="0.2">
      <c r="A32" s="1">
        <v>43221</v>
      </c>
      <c r="B32" s="68">
        <v>13.12</v>
      </c>
      <c r="C32" s="68" t="e">
        <v>#N/A</v>
      </c>
      <c r="E32" s="5"/>
      <c r="F32">
        <v>2021</v>
      </c>
      <c r="G32" s="5">
        <v>13.657926442000001</v>
      </c>
      <c r="H32" s="22">
        <f t="shared" si="0"/>
        <v>3.8170785453724765E-2</v>
      </c>
    </row>
    <row r="33" spans="1:8" x14ac:dyDescent="0.2">
      <c r="A33" s="1">
        <v>43252</v>
      </c>
      <c r="B33" s="68">
        <v>13.03</v>
      </c>
      <c r="C33" s="68" t="e">
        <v>#N/A</v>
      </c>
      <c r="E33" s="5"/>
      <c r="F33">
        <v>2022</v>
      </c>
      <c r="G33" s="5">
        <v>15.038708516</v>
      </c>
      <c r="H33" s="22">
        <f t="shared" si="0"/>
        <v>0.1010974894222525</v>
      </c>
    </row>
    <row r="34" spans="1:8" x14ac:dyDescent="0.2">
      <c r="A34" s="1">
        <v>43282</v>
      </c>
      <c r="B34" s="68">
        <v>13.13</v>
      </c>
      <c r="C34" s="68" t="e">
        <v>#N/A</v>
      </c>
      <c r="E34" s="5"/>
      <c r="F34">
        <v>2023</v>
      </c>
      <c r="G34" s="5">
        <v>15.981897768</v>
      </c>
      <c r="H34" s="22">
        <f t="shared" si="0"/>
        <v>6.2717436872755439E-2</v>
      </c>
    </row>
    <row r="35" spans="1:8" x14ac:dyDescent="0.2">
      <c r="A35" s="1">
        <v>43313</v>
      </c>
      <c r="B35" s="68">
        <v>13.26</v>
      </c>
      <c r="C35" s="68" t="e">
        <v>#N/A</v>
      </c>
      <c r="E35" s="5"/>
      <c r="F35">
        <v>2024</v>
      </c>
      <c r="G35" s="5">
        <v>15.840461089</v>
      </c>
      <c r="H35" s="22">
        <f t="shared" si="0"/>
        <v>-8.8498050139698137E-3</v>
      </c>
    </row>
    <row r="36" spans="1:8" x14ac:dyDescent="0.2">
      <c r="A36" s="1">
        <v>43344</v>
      </c>
      <c r="B36" s="68">
        <v>13.01</v>
      </c>
      <c r="C36" s="68" t="e">
        <v>#N/A</v>
      </c>
      <c r="E36" s="5"/>
      <c r="F36">
        <v>2025</v>
      </c>
      <c r="G36" s="5">
        <v>16.120413396</v>
      </c>
      <c r="H36" s="22">
        <f t="shared" si="0"/>
        <v>1.7673242301917913E-2</v>
      </c>
    </row>
    <row r="37" spans="1:8" x14ac:dyDescent="0.2">
      <c r="A37" s="1">
        <v>43374</v>
      </c>
      <c r="B37" s="68">
        <v>12.85</v>
      </c>
      <c r="C37" s="68" t="e">
        <v>#N/A</v>
      </c>
      <c r="E37" s="5"/>
      <c r="G37" s="5"/>
      <c r="H37" s="22"/>
    </row>
    <row r="38" spans="1:8" x14ac:dyDescent="0.2">
      <c r="A38" s="1">
        <v>43405</v>
      </c>
      <c r="B38" s="68">
        <v>12.9</v>
      </c>
      <c r="C38" s="68" t="e">
        <v>#N/A</v>
      </c>
      <c r="E38" s="5"/>
      <c r="G38" s="5"/>
      <c r="H38" s="22"/>
    </row>
    <row r="39" spans="1:8" x14ac:dyDescent="0.2">
      <c r="A39" s="1">
        <v>43435</v>
      </c>
      <c r="B39" s="68">
        <v>12.43</v>
      </c>
      <c r="C39" s="68" t="e">
        <v>#N/A</v>
      </c>
      <c r="E39" s="5"/>
      <c r="G39" s="5"/>
      <c r="H39" s="22"/>
    </row>
    <row r="40" spans="1:8" x14ac:dyDescent="0.2">
      <c r="A40" s="1">
        <v>43466</v>
      </c>
      <c r="B40" s="68">
        <v>12.47</v>
      </c>
      <c r="C40" s="68" t="e">
        <v>#N/A</v>
      </c>
      <c r="E40" s="5"/>
      <c r="G40" s="5"/>
      <c r="H40" s="22"/>
    </row>
    <row r="41" spans="1:8" x14ac:dyDescent="0.2">
      <c r="A41" s="1">
        <v>43497</v>
      </c>
      <c r="B41" s="68">
        <v>12.72</v>
      </c>
      <c r="C41" s="68" t="e">
        <v>#N/A</v>
      </c>
      <c r="E41" s="5"/>
      <c r="G41" s="5"/>
      <c r="H41" s="22"/>
    </row>
    <row r="42" spans="1:8" x14ac:dyDescent="0.2">
      <c r="A42" s="1">
        <v>43525</v>
      </c>
      <c r="B42" s="68">
        <v>12.84</v>
      </c>
      <c r="C42" s="68" t="e">
        <v>#N/A</v>
      </c>
      <c r="E42" s="5"/>
    </row>
    <row r="43" spans="1:8" x14ac:dyDescent="0.2">
      <c r="A43" s="1">
        <v>43556</v>
      </c>
      <c r="B43" s="68">
        <v>13.25</v>
      </c>
      <c r="C43" s="68" t="e">
        <v>#N/A</v>
      </c>
      <c r="E43" s="5"/>
    </row>
    <row r="44" spans="1:8" x14ac:dyDescent="0.2">
      <c r="A44" s="1">
        <v>43586</v>
      </c>
      <c r="B44" s="68">
        <v>13.31</v>
      </c>
      <c r="C44" s="68" t="e">
        <v>#N/A</v>
      </c>
      <c r="E44" s="5"/>
    </row>
    <row r="45" spans="1:8" x14ac:dyDescent="0.2">
      <c r="A45" s="1">
        <v>43617</v>
      </c>
      <c r="B45" s="68">
        <v>13.32</v>
      </c>
      <c r="C45" s="68" t="e">
        <v>#N/A</v>
      </c>
      <c r="E45" s="5"/>
    </row>
    <row r="46" spans="1:8" x14ac:dyDescent="0.2">
      <c r="A46" s="1">
        <v>43647</v>
      </c>
      <c r="B46" s="68">
        <v>13.26</v>
      </c>
      <c r="C46" s="68" t="e">
        <v>#N/A</v>
      </c>
      <c r="E46" s="5"/>
    </row>
    <row r="47" spans="1:8" x14ac:dyDescent="0.2">
      <c r="A47" s="1">
        <v>43678</v>
      </c>
      <c r="B47" s="68">
        <v>13.3</v>
      </c>
      <c r="C47" s="68" t="e">
        <v>#N/A</v>
      </c>
      <c r="E47" s="5"/>
    </row>
    <row r="48" spans="1:8" x14ac:dyDescent="0.2">
      <c r="A48" s="1">
        <v>43709</v>
      </c>
      <c r="B48" s="68">
        <v>13.16</v>
      </c>
      <c r="C48" s="68" t="e">
        <v>#N/A</v>
      </c>
      <c r="E48" s="5"/>
    </row>
    <row r="49" spans="1:5" x14ac:dyDescent="0.2">
      <c r="A49" s="1">
        <v>43739</v>
      </c>
      <c r="B49" s="68">
        <v>12.81</v>
      </c>
      <c r="C49" s="68" t="e">
        <v>#N/A</v>
      </c>
      <c r="E49" s="5"/>
    </row>
    <row r="50" spans="1:5" x14ac:dyDescent="0.2">
      <c r="A50" s="1">
        <v>43770</v>
      </c>
      <c r="B50" s="68">
        <v>13.03</v>
      </c>
      <c r="C50" s="68" t="e">
        <v>#N/A</v>
      </c>
      <c r="E50" s="5"/>
    </row>
    <row r="51" spans="1:5" x14ac:dyDescent="0.2">
      <c r="A51" s="1">
        <v>43800</v>
      </c>
      <c r="B51" s="68">
        <v>12.68</v>
      </c>
      <c r="C51" s="68" t="e">
        <v>#N/A</v>
      </c>
      <c r="E51" s="5"/>
    </row>
    <row r="52" spans="1:5" x14ac:dyDescent="0.2">
      <c r="A52" s="1">
        <v>43831</v>
      </c>
      <c r="B52" s="68">
        <v>12.76</v>
      </c>
      <c r="C52" s="68" t="e">
        <v>#N/A</v>
      </c>
      <c r="E52" s="5"/>
    </row>
    <row r="53" spans="1:5" x14ac:dyDescent="0.2">
      <c r="A53" s="1">
        <v>43862</v>
      </c>
      <c r="B53" s="68">
        <v>12.82</v>
      </c>
      <c r="C53" s="68" t="e">
        <v>#N/A</v>
      </c>
      <c r="E53" s="5"/>
    </row>
    <row r="54" spans="1:5" x14ac:dyDescent="0.2">
      <c r="A54" s="1">
        <v>43891</v>
      </c>
      <c r="B54" s="68">
        <v>13.04</v>
      </c>
      <c r="C54" s="68" t="e">
        <v>#N/A</v>
      </c>
      <c r="E54" s="5"/>
    </row>
    <row r="55" spans="1:5" x14ac:dyDescent="0.2">
      <c r="A55" s="1">
        <v>43922</v>
      </c>
      <c r="B55" s="68">
        <v>13.24</v>
      </c>
      <c r="C55" s="68" t="e">
        <v>#N/A</v>
      </c>
      <c r="E55" s="5"/>
    </row>
    <row r="56" spans="1:5" x14ac:dyDescent="0.2">
      <c r="A56" s="1">
        <v>43952</v>
      </c>
      <c r="B56" s="68">
        <v>13.1</v>
      </c>
      <c r="C56" s="68" t="e">
        <v>#N/A</v>
      </c>
      <c r="E56" s="5"/>
    </row>
    <row r="57" spans="1:5" x14ac:dyDescent="0.2">
      <c r="A57" s="1">
        <v>43983</v>
      </c>
      <c r="B57" s="68">
        <v>13.22</v>
      </c>
      <c r="C57" s="68" t="e">
        <v>#N/A</v>
      </c>
      <c r="E57" s="5"/>
    </row>
    <row r="58" spans="1:5" x14ac:dyDescent="0.2">
      <c r="A58" s="1">
        <v>44013</v>
      </c>
      <c r="B58" s="68">
        <v>13.21</v>
      </c>
      <c r="C58" s="68" t="e">
        <v>#N/A</v>
      </c>
      <c r="E58" s="5"/>
    </row>
    <row r="59" spans="1:5" x14ac:dyDescent="0.2">
      <c r="A59" s="1">
        <v>44044</v>
      </c>
      <c r="B59" s="68">
        <v>13.26</v>
      </c>
      <c r="C59" s="68" t="e">
        <v>#N/A</v>
      </c>
      <c r="E59" s="5"/>
    </row>
    <row r="60" spans="1:5" x14ac:dyDescent="0.2">
      <c r="A60" s="1">
        <v>44075</v>
      </c>
      <c r="B60" s="68">
        <v>13.49</v>
      </c>
      <c r="C60" s="68" t="e">
        <v>#N/A</v>
      </c>
      <c r="E60" s="5"/>
    </row>
    <row r="61" spans="1:5" x14ac:dyDescent="0.2">
      <c r="A61" s="1">
        <v>44105</v>
      </c>
      <c r="B61" s="68">
        <v>13.66</v>
      </c>
      <c r="C61" s="68" t="e">
        <v>#N/A</v>
      </c>
      <c r="E61" s="5"/>
    </row>
    <row r="62" spans="1:5" x14ac:dyDescent="0.2">
      <c r="A62" s="1">
        <v>44136</v>
      </c>
      <c r="B62" s="68">
        <v>13.31</v>
      </c>
      <c r="C62" s="68" t="e">
        <v>#N/A</v>
      </c>
      <c r="E62" s="5"/>
    </row>
    <row r="63" spans="1:5" x14ac:dyDescent="0.2">
      <c r="A63" s="1">
        <v>44166</v>
      </c>
      <c r="B63" s="68">
        <v>12.78</v>
      </c>
      <c r="C63" s="68" t="e">
        <v>#N/A</v>
      </c>
      <c r="E63" s="5"/>
    </row>
    <row r="64" spans="1:5" x14ac:dyDescent="0.2">
      <c r="A64" s="1">
        <v>44197</v>
      </c>
      <c r="B64" s="68">
        <v>12.62</v>
      </c>
      <c r="C64" s="68" t="e">
        <v>#N/A</v>
      </c>
      <c r="E64" s="5"/>
    </row>
    <row r="65" spans="1:5" x14ac:dyDescent="0.2">
      <c r="A65" s="1">
        <v>44228</v>
      </c>
      <c r="B65" s="68">
        <v>13.01</v>
      </c>
      <c r="C65" s="68" t="e">
        <v>#N/A</v>
      </c>
      <c r="E65" s="5"/>
    </row>
    <row r="66" spans="1:5" x14ac:dyDescent="0.2">
      <c r="A66" s="1">
        <v>44256</v>
      </c>
      <c r="B66" s="68">
        <v>13.24</v>
      </c>
      <c r="C66" s="68" t="e">
        <v>#N/A</v>
      </c>
      <c r="E66" s="5"/>
    </row>
    <row r="67" spans="1:5" x14ac:dyDescent="0.2">
      <c r="A67" s="1">
        <v>44287</v>
      </c>
      <c r="B67" s="68">
        <v>13.73</v>
      </c>
      <c r="C67" s="68" t="e">
        <v>#N/A</v>
      </c>
      <c r="E67" s="5"/>
    </row>
    <row r="68" spans="1:5" x14ac:dyDescent="0.2">
      <c r="A68" s="1">
        <v>44317</v>
      </c>
      <c r="B68" s="68">
        <v>13.86</v>
      </c>
      <c r="C68" s="68" t="e">
        <v>#N/A</v>
      </c>
      <c r="E68" s="5"/>
    </row>
    <row r="69" spans="1:5" x14ac:dyDescent="0.2">
      <c r="A69" s="1">
        <v>44348</v>
      </c>
      <c r="B69" s="68">
        <v>13.83</v>
      </c>
      <c r="C69" s="68" t="e">
        <v>#N/A</v>
      </c>
      <c r="E69" s="5"/>
    </row>
    <row r="70" spans="1:5" x14ac:dyDescent="0.2">
      <c r="A70" s="1">
        <v>44378</v>
      </c>
      <c r="B70" s="68">
        <v>13.83</v>
      </c>
      <c r="C70" s="68" t="e">
        <v>#N/A</v>
      </c>
      <c r="E70" s="5"/>
    </row>
    <row r="71" spans="1:5" x14ac:dyDescent="0.2">
      <c r="A71" s="1">
        <v>44409</v>
      </c>
      <c r="B71" s="68">
        <v>13.92</v>
      </c>
      <c r="C71" s="68" t="e">
        <v>#N/A</v>
      </c>
      <c r="E71" s="5"/>
    </row>
    <row r="72" spans="1:5" x14ac:dyDescent="0.2">
      <c r="A72" s="1">
        <v>44440</v>
      </c>
      <c r="B72" s="68">
        <v>14.14</v>
      </c>
      <c r="C72" s="68" t="e">
        <v>#N/A</v>
      </c>
      <c r="E72" s="5"/>
    </row>
    <row r="73" spans="1:5" x14ac:dyDescent="0.2">
      <c r="A73" s="1">
        <v>44470</v>
      </c>
      <c r="B73" s="68">
        <v>14.06</v>
      </c>
      <c r="C73" s="68" t="e">
        <v>#N/A</v>
      </c>
      <c r="E73" s="5"/>
    </row>
    <row r="74" spans="1:5" x14ac:dyDescent="0.2">
      <c r="A74" s="1">
        <v>44501</v>
      </c>
      <c r="B74" s="68">
        <v>14.07</v>
      </c>
      <c r="C74" s="68" t="e">
        <v>#N/A</v>
      </c>
      <c r="E74" s="5"/>
    </row>
    <row r="75" spans="1:5" x14ac:dyDescent="0.2">
      <c r="A75" s="1">
        <v>44531</v>
      </c>
      <c r="B75" s="68">
        <v>13.72</v>
      </c>
      <c r="C75" s="68" t="e">
        <v>#N/A</v>
      </c>
      <c r="E75" s="5"/>
    </row>
    <row r="76" spans="1:5" x14ac:dyDescent="0.2">
      <c r="A76" s="1">
        <v>44562</v>
      </c>
      <c r="B76" s="68">
        <v>13.64</v>
      </c>
      <c r="C76" s="68" t="e">
        <v>#N/A</v>
      </c>
      <c r="E76" s="5"/>
    </row>
    <row r="77" spans="1:5" x14ac:dyDescent="0.2">
      <c r="A77" s="1">
        <v>44593</v>
      </c>
      <c r="B77" s="68">
        <v>13.76</v>
      </c>
      <c r="C77" s="68" t="e">
        <v>#N/A</v>
      </c>
      <c r="E77" s="5"/>
    </row>
    <row r="78" spans="1:5" x14ac:dyDescent="0.2">
      <c r="A78" s="1">
        <v>44621</v>
      </c>
      <c r="B78" s="68">
        <v>14.41</v>
      </c>
      <c r="C78" s="68" t="e">
        <v>#N/A</v>
      </c>
      <c r="E78" s="5"/>
    </row>
    <row r="79" spans="1:5" x14ac:dyDescent="0.2">
      <c r="A79" s="1">
        <v>44652</v>
      </c>
      <c r="B79" s="68">
        <v>14.57</v>
      </c>
      <c r="C79" s="68" t="e">
        <v>#N/A</v>
      </c>
      <c r="E79" s="5"/>
    </row>
    <row r="80" spans="1:5" x14ac:dyDescent="0.2">
      <c r="A80" s="1">
        <v>44682</v>
      </c>
      <c r="B80" s="68">
        <v>14.89</v>
      </c>
      <c r="C80" s="68" t="e">
        <v>#N/A</v>
      </c>
      <c r="E80" s="5"/>
    </row>
    <row r="81" spans="1:5" x14ac:dyDescent="0.2">
      <c r="A81" s="1">
        <v>44713</v>
      </c>
      <c r="B81" s="68">
        <v>15.3</v>
      </c>
      <c r="C81" s="68" t="e">
        <v>#N/A</v>
      </c>
      <c r="E81" s="5"/>
    </row>
    <row r="82" spans="1:5" x14ac:dyDescent="0.2">
      <c r="A82" s="1">
        <v>44743</v>
      </c>
      <c r="B82" s="68">
        <v>15.31</v>
      </c>
      <c r="C82" s="68" t="e">
        <v>#N/A</v>
      </c>
      <c r="E82" s="5"/>
    </row>
    <row r="83" spans="1:5" x14ac:dyDescent="0.2">
      <c r="A83" s="1">
        <v>44774</v>
      </c>
      <c r="B83" s="68">
        <v>15.82</v>
      </c>
      <c r="C83" s="68" t="e">
        <v>#N/A</v>
      </c>
      <c r="E83" s="5"/>
    </row>
    <row r="84" spans="1:5" x14ac:dyDescent="0.2">
      <c r="A84" s="1">
        <v>44805</v>
      </c>
      <c r="B84" s="68">
        <v>16.190000000000001</v>
      </c>
      <c r="C84" s="68" t="e">
        <v>#N/A</v>
      </c>
      <c r="E84" s="5"/>
    </row>
    <row r="85" spans="1:5" x14ac:dyDescent="0.2">
      <c r="A85" s="1">
        <v>44835</v>
      </c>
      <c r="B85" s="68">
        <v>15.99</v>
      </c>
      <c r="C85" s="68" t="e">
        <v>#N/A</v>
      </c>
      <c r="E85" s="5"/>
    </row>
    <row r="86" spans="1:5" x14ac:dyDescent="0.2">
      <c r="A86" s="1">
        <v>44866</v>
      </c>
      <c r="B86" s="68">
        <v>15.55</v>
      </c>
      <c r="C86" s="68" t="e">
        <v>#N/A</v>
      </c>
      <c r="E86" s="5"/>
    </row>
    <row r="87" spans="1:5" x14ac:dyDescent="0.2">
      <c r="A87" s="1">
        <v>44896</v>
      </c>
      <c r="B87" s="68">
        <v>14.94</v>
      </c>
      <c r="C87" s="68" t="e">
        <v>#N/A</v>
      </c>
      <c r="E87" s="5"/>
    </row>
    <row r="88" spans="1:5" x14ac:dyDescent="0.2">
      <c r="A88" s="1">
        <v>44927</v>
      </c>
      <c r="B88" s="68">
        <v>15.47</v>
      </c>
      <c r="C88" s="68" t="e">
        <v>#N/A</v>
      </c>
      <c r="E88" s="5"/>
    </row>
    <row r="89" spans="1:5" x14ac:dyDescent="0.2">
      <c r="A89" s="1">
        <v>44958</v>
      </c>
      <c r="B89" s="68">
        <v>15.98</v>
      </c>
      <c r="C89" s="68" t="e">
        <v>#N/A</v>
      </c>
      <c r="E89" s="5"/>
    </row>
    <row r="90" spans="1:5" x14ac:dyDescent="0.2">
      <c r="A90" s="1">
        <v>44986</v>
      </c>
      <c r="B90" s="68">
        <v>15.91</v>
      </c>
      <c r="C90" s="68" t="e">
        <v>#N/A</v>
      </c>
      <c r="E90" s="5"/>
    </row>
    <row r="91" spans="1:5" x14ac:dyDescent="0.2">
      <c r="A91" s="1">
        <v>45017</v>
      </c>
      <c r="B91" s="68">
        <v>16.100000000000001</v>
      </c>
      <c r="C91" s="68" t="e">
        <v>#N/A</v>
      </c>
      <c r="E91" s="5"/>
    </row>
    <row r="92" spans="1:5" x14ac:dyDescent="0.2">
      <c r="A92" s="1">
        <v>45047</v>
      </c>
      <c r="B92" s="68">
        <v>16.149999999999999</v>
      </c>
      <c r="C92" s="68" t="e">
        <v>#N/A</v>
      </c>
      <c r="E92" s="5"/>
    </row>
    <row r="93" spans="1:5" x14ac:dyDescent="0.2">
      <c r="A93" s="1">
        <v>45078</v>
      </c>
      <c r="B93" s="68">
        <v>16.11</v>
      </c>
      <c r="C93" s="68" t="e">
        <v>#N/A</v>
      </c>
      <c r="E93" s="5"/>
    </row>
    <row r="94" spans="1:5" x14ac:dyDescent="0.2">
      <c r="A94" s="1">
        <v>45108</v>
      </c>
      <c r="B94" s="68">
        <v>15.89</v>
      </c>
      <c r="C94" s="68" t="e">
        <v>#N/A</v>
      </c>
      <c r="E94" s="5"/>
    </row>
    <row r="95" spans="1:5" x14ac:dyDescent="0.2">
      <c r="A95" s="1">
        <v>45139</v>
      </c>
      <c r="B95" s="68">
        <v>15.93</v>
      </c>
      <c r="C95" s="68" t="e">
        <v>#N/A</v>
      </c>
      <c r="E95" s="5"/>
    </row>
    <row r="96" spans="1:5" x14ac:dyDescent="0.2">
      <c r="A96" s="1">
        <v>45170</v>
      </c>
      <c r="B96" s="68">
        <v>16.29</v>
      </c>
      <c r="C96" s="68" t="e">
        <v>#N/A</v>
      </c>
      <c r="E96" s="5"/>
    </row>
    <row r="97" spans="1:5" x14ac:dyDescent="0.2">
      <c r="A97" s="1">
        <v>45200</v>
      </c>
      <c r="B97" s="68">
        <v>16.2</v>
      </c>
      <c r="C97" s="68" t="e">
        <v>#N/A</v>
      </c>
      <c r="E97" s="5"/>
    </row>
    <row r="98" spans="1:5" x14ac:dyDescent="0.2">
      <c r="A98" s="1">
        <v>45231</v>
      </c>
      <c r="B98" s="68">
        <v>16.190000000000001</v>
      </c>
      <c r="C98" s="68" t="e">
        <v>#N/A</v>
      </c>
      <c r="E98" s="5"/>
    </row>
    <row r="99" spans="1:5" x14ac:dyDescent="0.2">
      <c r="A99" s="1">
        <v>45261</v>
      </c>
      <c r="B99" s="68">
        <v>15.73</v>
      </c>
      <c r="C99" s="68" t="e">
        <v>#N/A</v>
      </c>
      <c r="E99" s="5"/>
    </row>
    <row r="100" spans="1:5" x14ac:dyDescent="0.2">
      <c r="A100" s="1">
        <v>45292</v>
      </c>
      <c r="B100" s="68">
        <v>15.45</v>
      </c>
      <c r="C100" s="68" t="e">
        <v>#N/A</v>
      </c>
      <c r="E100" s="5"/>
    </row>
    <row r="101" spans="1:5" x14ac:dyDescent="0.2">
      <c r="A101" s="1">
        <v>45323</v>
      </c>
      <c r="B101" s="68">
        <v>16.100000000000001</v>
      </c>
      <c r="C101" s="68" t="e">
        <v>#N/A</v>
      </c>
      <c r="E101" s="5"/>
    </row>
    <row r="102" spans="1:5" x14ac:dyDescent="0.2">
      <c r="A102" s="1">
        <v>45352</v>
      </c>
      <c r="B102" s="68">
        <v>15.978400000000001</v>
      </c>
      <c r="C102" s="68" t="e">
        <v>#N/A</v>
      </c>
      <c r="E102" s="5"/>
    </row>
    <row r="103" spans="1:5" x14ac:dyDescent="0.2">
      <c r="A103" s="1">
        <v>45383</v>
      </c>
      <c r="B103" s="68">
        <v>16.09779</v>
      </c>
      <c r="C103" s="68">
        <v>16.09779</v>
      </c>
      <c r="E103" s="5"/>
    </row>
    <row r="104" spans="1:5" x14ac:dyDescent="0.2">
      <c r="A104" s="1">
        <v>45413</v>
      </c>
      <c r="B104" s="68" t="e">
        <v>#N/A</v>
      </c>
      <c r="C104" s="68">
        <v>15.95936</v>
      </c>
      <c r="E104" s="5"/>
    </row>
    <row r="105" spans="1:5" x14ac:dyDescent="0.2">
      <c r="A105" s="1">
        <v>45444</v>
      </c>
      <c r="B105" s="68" t="e">
        <v>#N/A</v>
      </c>
      <c r="C105" s="68">
        <v>15.83198</v>
      </c>
      <c r="E105" s="5"/>
    </row>
    <row r="106" spans="1:5" x14ac:dyDescent="0.2">
      <c r="A106" s="1">
        <v>45474</v>
      </c>
      <c r="B106" s="68" t="e">
        <v>#N/A</v>
      </c>
      <c r="C106" s="68">
        <v>15.61674</v>
      </c>
      <c r="E106" s="5"/>
    </row>
    <row r="107" spans="1:5" x14ac:dyDescent="0.2">
      <c r="A107" s="1">
        <v>45505</v>
      </c>
      <c r="B107" s="68" t="e">
        <v>#N/A</v>
      </c>
      <c r="C107" s="68">
        <v>15.78322</v>
      </c>
      <c r="E107" s="5"/>
    </row>
    <row r="108" spans="1:5" x14ac:dyDescent="0.2">
      <c r="A108" s="1">
        <v>45536</v>
      </c>
      <c r="B108" s="68" t="e">
        <v>#N/A</v>
      </c>
      <c r="C108" s="68">
        <v>16.219270000000002</v>
      </c>
      <c r="E108" s="5"/>
    </row>
    <row r="109" spans="1:5" x14ac:dyDescent="0.2">
      <c r="A109" s="1">
        <v>45566</v>
      </c>
      <c r="B109" s="68" t="e">
        <v>#N/A</v>
      </c>
      <c r="C109" s="68">
        <v>15.91677</v>
      </c>
      <c r="E109" s="5"/>
    </row>
    <row r="110" spans="1:5" x14ac:dyDescent="0.2">
      <c r="A110" s="1">
        <v>45597</v>
      </c>
      <c r="B110" s="68" t="e">
        <v>#N/A</v>
      </c>
      <c r="C110" s="68">
        <v>15.9339</v>
      </c>
      <c r="E110" s="5"/>
    </row>
    <row r="111" spans="1:5" x14ac:dyDescent="0.2">
      <c r="A111" s="1">
        <v>45627</v>
      </c>
      <c r="B111" s="68" t="e">
        <v>#N/A</v>
      </c>
      <c r="C111" s="68">
        <v>15.4602</v>
      </c>
      <c r="E111" s="5"/>
    </row>
    <row r="112" spans="1:5" x14ac:dyDescent="0.2">
      <c r="A112" s="1">
        <v>45658</v>
      </c>
      <c r="B112" s="68" t="e">
        <v>#N/A</v>
      </c>
      <c r="C112" s="68">
        <v>15.441269999999999</v>
      </c>
      <c r="E112" s="5"/>
    </row>
    <row r="113" spans="1:5" x14ac:dyDescent="0.2">
      <c r="A113" s="1">
        <v>45689</v>
      </c>
      <c r="B113" s="68" t="e">
        <v>#N/A</v>
      </c>
      <c r="C113" s="68">
        <v>16.01455</v>
      </c>
      <c r="E113" s="5"/>
    </row>
    <row r="114" spans="1:5" x14ac:dyDescent="0.2">
      <c r="A114" s="1">
        <v>45717</v>
      </c>
      <c r="B114" s="68" t="e">
        <v>#N/A</v>
      </c>
      <c r="C114" s="68">
        <v>15.942489999999999</v>
      </c>
      <c r="E114" s="5"/>
    </row>
    <row r="115" spans="1:5" x14ac:dyDescent="0.2">
      <c r="A115" s="1">
        <v>45748</v>
      </c>
      <c r="B115" s="68" t="e">
        <v>#N/A</v>
      </c>
      <c r="C115" s="68">
        <v>16.36</v>
      </c>
      <c r="E115" s="5"/>
    </row>
    <row r="116" spans="1:5" x14ac:dyDescent="0.2">
      <c r="A116" s="1">
        <v>45778</v>
      </c>
      <c r="B116" s="68" t="e">
        <v>#N/A</v>
      </c>
      <c r="C116" s="68">
        <v>16.195139999999999</v>
      </c>
      <c r="E116" s="5"/>
    </row>
    <row r="117" spans="1:5" x14ac:dyDescent="0.2">
      <c r="A117" s="1">
        <v>45809</v>
      </c>
      <c r="B117" s="68" t="e">
        <v>#N/A</v>
      </c>
      <c r="C117" s="68">
        <v>16.13355</v>
      </c>
      <c r="E117" s="5"/>
    </row>
    <row r="118" spans="1:5" x14ac:dyDescent="0.2">
      <c r="A118" s="1">
        <v>45839</v>
      </c>
      <c r="B118" s="68" t="e">
        <v>#N/A</v>
      </c>
      <c r="C118" s="68">
        <v>16.000910000000001</v>
      </c>
      <c r="E118" s="5"/>
    </row>
    <row r="119" spans="1:5" x14ac:dyDescent="0.2">
      <c r="A119" s="1">
        <v>45870</v>
      </c>
      <c r="B119" s="68" t="e">
        <v>#N/A</v>
      </c>
      <c r="C119" s="68">
        <v>16.181760000000001</v>
      </c>
      <c r="E119" s="5"/>
    </row>
    <row r="120" spans="1:5" x14ac:dyDescent="0.2">
      <c r="A120" s="1">
        <v>45901</v>
      </c>
      <c r="B120" s="68" t="e">
        <v>#N/A</v>
      </c>
      <c r="C120" s="68">
        <v>16.66357</v>
      </c>
      <c r="E120" s="5"/>
    </row>
    <row r="121" spans="1:5" x14ac:dyDescent="0.2">
      <c r="A121" s="1">
        <v>45931</v>
      </c>
      <c r="B121" s="68" t="e">
        <v>#N/A</v>
      </c>
      <c r="C121" s="68">
        <v>16.30359</v>
      </c>
      <c r="E121" s="5"/>
    </row>
    <row r="122" spans="1:5" x14ac:dyDescent="0.2">
      <c r="A122" s="1">
        <v>45962</v>
      </c>
      <c r="B122" s="68" t="e">
        <v>#N/A</v>
      </c>
      <c r="C122" s="68">
        <v>16.440180000000002</v>
      </c>
      <c r="E122" s="5"/>
    </row>
    <row r="123" spans="1:5" x14ac:dyDescent="0.2">
      <c r="A123" s="48">
        <v>45992</v>
      </c>
      <c r="B123" s="68" t="e">
        <v>#N/A</v>
      </c>
      <c r="C123" s="68">
        <v>15.95163</v>
      </c>
      <c r="E123" s="5"/>
    </row>
    <row r="124" spans="1:5" x14ac:dyDescent="0.2">
      <c r="A124" s="278" t="s">
        <v>674</v>
      </c>
      <c r="E124" s="5"/>
    </row>
    <row r="126" spans="1:5" x14ac:dyDescent="0.2">
      <c r="A126" s="4"/>
      <c r="B126" s="21" t="s">
        <v>342</v>
      </c>
    </row>
    <row r="127" spans="1:5" x14ac:dyDescent="0.2">
      <c r="A127">
        <v>6.5</v>
      </c>
      <c r="B127">
        <v>0</v>
      </c>
    </row>
    <row r="128" spans="1:5" x14ac:dyDescent="0.2">
      <c r="A128">
        <v>6.5</v>
      </c>
      <c r="B128">
        <v>4</v>
      </c>
    </row>
  </sheetData>
  <mergeCells count="3">
    <mergeCell ref="B25:C25"/>
    <mergeCell ref="B26:C26"/>
    <mergeCell ref="G26:H26"/>
  </mergeCells>
  <conditionalFormatting sqref="B28:C123">
    <cfRule type="expression" dxfId="3" priority="2" stopIfTrue="1">
      <formula>ISNA(B28)</formula>
    </cfRule>
  </conditionalFormatting>
  <hyperlinks>
    <hyperlink ref="A3" location="Contents!A1" display="Return to Contents" xr:uid="{00000000-0004-0000-1E00-000000000000}"/>
  </hyperlinks>
  <pageMargins left="0.75" right="0.75" top="1" bottom="1" header="0.5" footer="0.5"/>
  <pageSetup scale="89" fitToHeight="3" orientation="landscape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10DADF-B25D-44B3-BEC6-DCB763C3502F}">
  <sheetPr>
    <pageSetUpPr fitToPage="1"/>
  </sheetPr>
  <dimension ref="A1:AF190"/>
  <sheetViews>
    <sheetView zoomScaleNormal="100" workbookViewId="0"/>
  </sheetViews>
  <sheetFormatPr defaultRowHeight="12.75" x14ac:dyDescent="0.2"/>
  <cols>
    <col min="2" max="3" width="8.5703125" style="5"/>
    <col min="14" max="14" width="8.5703125" style="450"/>
    <col min="18" max="18" width="8.5703125" style="450"/>
    <col min="31" max="31" width="23.5703125" bestFit="1" customWidth="1"/>
    <col min="32" max="32" width="11.5703125" bestFit="1" customWidth="1"/>
  </cols>
  <sheetData>
    <row r="1" spans="1:32" x14ac:dyDescent="0.2">
      <c r="B1"/>
      <c r="C1"/>
    </row>
    <row r="2" spans="1:32" ht="15.75" x14ac:dyDescent="0.25">
      <c r="A2" s="31" t="s">
        <v>644</v>
      </c>
      <c r="B2"/>
      <c r="C2"/>
      <c r="AE2" s="176" t="s">
        <v>89</v>
      </c>
      <c r="AF2" s="242" t="s">
        <v>511</v>
      </c>
    </row>
    <row r="3" spans="1:32" x14ac:dyDescent="0.2">
      <c r="A3" s="16" t="s">
        <v>16</v>
      </c>
      <c r="B3" s="243"/>
      <c r="C3" s="243"/>
      <c r="D3" s="243"/>
      <c r="E3" s="243"/>
      <c r="F3" s="243"/>
      <c r="G3" s="243"/>
      <c r="H3" s="243"/>
      <c r="I3" s="243"/>
      <c r="J3" s="243"/>
      <c r="K3" s="243"/>
    </row>
    <row r="4" spans="1:32" x14ac:dyDescent="0.2">
      <c r="A4" s="243"/>
      <c r="B4" s="243"/>
      <c r="C4" s="243"/>
      <c r="D4" s="243"/>
      <c r="E4" s="243"/>
      <c r="F4" s="243"/>
      <c r="G4" s="243"/>
      <c r="H4" s="243"/>
      <c r="I4" s="243"/>
      <c r="J4" s="243"/>
      <c r="K4" s="243"/>
    </row>
    <row r="5" spans="1:32" x14ac:dyDescent="0.2">
      <c r="A5" s="243"/>
      <c r="B5" s="243"/>
      <c r="C5" s="243"/>
      <c r="D5" s="243"/>
      <c r="E5" s="243"/>
      <c r="F5" s="243"/>
      <c r="G5" s="243"/>
      <c r="H5" s="243"/>
      <c r="I5" s="243"/>
      <c r="J5" s="243"/>
      <c r="K5" s="243"/>
      <c r="AE5" s="142" t="s">
        <v>343</v>
      </c>
      <c r="AF5" s="143"/>
    </row>
    <row r="6" spans="1:32" x14ac:dyDescent="0.2">
      <c r="A6" s="243"/>
      <c r="B6" s="243"/>
      <c r="C6" s="243"/>
      <c r="D6" s="243"/>
      <c r="E6" s="243"/>
      <c r="F6" s="243"/>
      <c r="G6" s="243"/>
      <c r="H6" s="243"/>
      <c r="I6" s="243"/>
      <c r="J6" s="243"/>
      <c r="K6" s="243"/>
      <c r="AE6" s="175" t="s">
        <v>89</v>
      </c>
      <c r="AF6" s="292" t="s">
        <v>511</v>
      </c>
    </row>
    <row r="7" spans="1:32" x14ac:dyDescent="0.2">
      <c r="A7" s="243"/>
      <c r="B7" s="243"/>
      <c r="C7" s="243"/>
      <c r="D7" s="243"/>
      <c r="E7" s="243"/>
      <c r="F7" s="243"/>
      <c r="G7" s="243"/>
      <c r="H7" s="243"/>
      <c r="I7" s="243"/>
      <c r="J7" s="243"/>
      <c r="K7" s="243"/>
      <c r="AE7" s="175" t="s">
        <v>358</v>
      </c>
      <c r="AF7" s="292" t="s">
        <v>510</v>
      </c>
    </row>
    <row r="8" spans="1:32" x14ac:dyDescent="0.2">
      <c r="A8" s="243"/>
      <c r="B8" s="243"/>
      <c r="C8" s="243"/>
      <c r="D8" s="243"/>
      <c r="E8" s="243"/>
      <c r="F8" s="243"/>
      <c r="G8" s="243"/>
      <c r="H8" s="243"/>
      <c r="I8" s="243"/>
      <c r="J8" s="243"/>
      <c r="K8" s="243"/>
      <c r="AE8" s="177" t="s">
        <v>63</v>
      </c>
      <c r="AF8" s="242" t="s">
        <v>512</v>
      </c>
    </row>
    <row r="9" spans="1:32" x14ac:dyDescent="0.2">
      <c r="A9" s="243"/>
      <c r="B9" s="243"/>
      <c r="C9" s="243"/>
      <c r="D9" s="243"/>
      <c r="E9" s="243"/>
      <c r="F9" s="243"/>
      <c r="G9" s="243"/>
      <c r="H9" s="243"/>
      <c r="I9" s="243"/>
      <c r="J9" s="243"/>
      <c r="K9" s="243"/>
      <c r="AE9" s="176" t="s">
        <v>93</v>
      </c>
      <c r="AF9" s="242" t="s">
        <v>515</v>
      </c>
    </row>
    <row r="10" spans="1:32" x14ac:dyDescent="0.2">
      <c r="A10" s="243"/>
      <c r="B10" s="243"/>
      <c r="C10" s="243"/>
      <c r="D10" s="243"/>
      <c r="E10" s="243"/>
      <c r="F10" s="243"/>
      <c r="G10" s="243"/>
      <c r="H10" s="243"/>
      <c r="I10" s="243"/>
      <c r="J10" s="243"/>
      <c r="K10" s="243"/>
      <c r="AE10" s="176" t="s">
        <v>86</v>
      </c>
      <c r="AF10" s="242" t="s">
        <v>617</v>
      </c>
    </row>
    <row r="11" spans="1:32" x14ac:dyDescent="0.2">
      <c r="A11" s="243"/>
      <c r="B11" s="243"/>
      <c r="C11" s="243"/>
      <c r="D11" s="243"/>
      <c r="E11" s="243"/>
      <c r="F11" s="243"/>
      <c r="G11" s="243"/>
      <c r="H11" s="243"/>
      <c r="I11" s="243"/>
      <c r="J11" s="243"/>
      <c r="K11" s="243"/>
      <c r="AE11" s="176" t="s">
        <v>615</v>
      </c>
      <c r="AF11" s="242" t="s">
        <v>616</v>
      </c>
    </row>
    <row r="12" spans="1:32" x14ac:dyDescent="0.2">
      <c r="A12" s="243"/>
      <c r="B12" s="243"/>
      <c r="C12" s="243"/>
      <c r="D12" s="243"/>
      <c r="E12" s="243"/>
      <c r="F12" s="243"/>
      <c r="G12" s="243"/>
      <c r="H12" s="243"/>
      <c r="I12" s="243"/>
      <c r="J12" s="243"/>
      <c r="K12" s="243"/>
      <c r="AE12" s="176" t="s">
        <v>517</v>
      </c>
      <c r="AF12" s="242" t="s">
        <v>513</v>
      </c>
    </row>
    <row r="13" spans="1:32" x14ac:dyDescent="0.2">
      <c r="A13" s="243"/>
      <c r="B13" s="243"/>
      <c r="C13" s="243"/>
      <c r="D13" s="243"/>
      <c r="E13" s="243"/>
      <c r="F13" s="243"/>
      <c r="G13" s="243"/>
      <c r="H13" s="243"/>
      <c r="I13" s="243"/>
      <c r="J13" s="243"/>
      <c r="K13" s="243"/>
      <c r="AE13" s="176" t="s">
        <v>360</v>
      </c>
      <c r="AF13" s="242" t="s">
        <v>514</v>
      </c>
    </row>
    <row r="14" spans="1:32" x14ac:dyDescent="0.2">
      <c r="A14" s="243"/>
      <c r="B14" s="243"/>
      <c r="C14" s="243"/>
      <c r="D14" s="243"/>
      <c r="E14" s="243"/>
      <c r="F14" s="243"/>
      <c r="G14" s="243"/>
      <c r="H14" s="243"/>
      <c r="I14" s="243"/>
      <c r="J14" s="243"/>
      <c r="K14" s="243"/>
      <c r="AE14" s="176" t="s">
        <v>368</v>
      </c>
      <c r="AF14" s="242" t="s">
        <v>516</v>
      </c>
    </row>
    <row r="15" spans="1:32" x14ac:dyDescent="0.2">
      <c r="A15" s="243"/>
      <c r="B15" s="243"/>
      <c r="C15" s="243"/>
      <c r="D15" s="243"/>
      <c r="E15" s="243"/>
      <c r="F15" s="243"/>
      <c r="G15" s="243"/>
      <c r="H15" s="243"/>
      <c r="I15" s="243"/>
      <c r="J15" s="243"/>
      <c r="K15" s="243"/>
      <c r="AE15" s="176" t="s">
        <v>359</v>
      </c>
      <c r="AF15" s="242" t="s">
        <v>509</v>
      </c>
    </row>
    <row r="16" spans="1:32" x14ac:dyDescent="0.2">
      <c r="A16" s="243"/>
      <c r="B16" s="243"/>
      <c r="C16" s="243"/>
      <c r="D16" s="243"/>
      <c r="E16" s="243"/>
      <c r="F16" s="243"/>
      <c r="G16" s="243"/>
      <c r="H16" s="243"/>
      <c r="I16" s="243"/>
      <c r="J16" s="243"/>
      <c r="K16" s="243"/>
      <c r="AE16" s="176" t="s">
        <v>89</v>
      </c>
      <c r="AF16" s="242" t="s">
        <v>620</v>
      </c>
    </row>
    <row r="17" spans="1:32" x14ac:dyDescent="0.2">
      <c r="A17" s="243"/>
      <c r="B17" s="243"/>
      <c r="C17" s="243"/>
      <c r="D17" s="243"/>
      <c r="E17" s="243"/>
      <c r="F17" s="243"/>
      <c r="G17" s="243"/>
      <c r="H17" s="243"/>
      <c r="I17" s="243"/>
      <c r="J17" s="243"/>
      <c r="K17" s="243"/>
      <c r="AE17" s="176" t="s">
        <v>34</v>
      </c>
      <c r="AF17" s="242" t="s">
        <v>621</v>
      </c>
    </row>
    <row r="18" spans="1:32" x14ac:dyDescent="0.2">
      <c r="A18" s="243"/>
      <c r="B18" s="243"/>
      <c r="C18" s="243"/>
      <c r="D18" s="243"/>
      <c r="E18" s="243"/>
      <c r="F18" s="243"/>
      <c r="G18" s="243"/>
      <c r="H18" s="243"/>
      <c r="I18" s="243"/>
      <c r="J18" s="243"/>
      <c r="K18" s="243"/>
      <c r="AE18" s="176" t="s">
        <v>615</v>
      </c>
      <c r="AF18" s="242" t="s">
        <v>622</v>
      </c>
    </row>
    <row r="19" spans="1:32" x14ac:dyDescent="0.2">
      <c r="A19" s="243"/>
      <c r="B19" s="243"/>
      <c r="C19" s="243"/>
      <c r="D19" s="243"/>
      <c r="E19" s="243"/>
      <c r="F19" s="243"/>
      <c r="G19" s="243"/>
      <c r="H19" s="243"/>
      <c r="I19" s="243"/>
      <c r="J19" s="243"/>
      <c r="K19" s="243"/>
      <c r="AE19" s="176" t="s">
        <v>637</v>
      </c>
      <c r="AF19" s="242" t="s">
        <v>623</v>
      </c>
    </row>
    <row r="20" spans="1:32" ht="13.35" customHeight="1" x14ac:dyDescent="0.2">
      <c r="A20" s="243"/>
      <c r="B20" s="243"/>
      <c r="C20" s="243"/>
      <c r="D20" s="243"/>
      <c r="E20" s="243"/>
      <c r="F20" s="243"/>
      <c r="G20" s="243"/>
      <c r="H20" s="243"/>
      <c r="I20" s="243"/>
      <c r="J20" s="243"/>
      <c r="K20" s="243"/>
      <c r="AE20" s="176" t="s">
        <v>638</v>
      </c>
      <c r="AF20" s="242" t="s">
        <v>624</v>
      </c>
    </row>
    <row r="21" spans="1:32" x14ac:dyDescent="0.2">
      <c r="A21" s="243"/>
      <c r="B21" s="243"/>
      <c r="C21" s="243"/>
      <c r="D21" s="243"/>
      <c r="E21" s="243"/>
      <c r="F21" s="243"/>
      <c r="G21" s="243"/>
      <c r="H21" s="243"/>
      <c r="I21" s="243"/>
      <c r="J21" s="243"/>
      <c r="K21" s="243"/>
      <c r="AE21" s="176" t="s">
        <v>63</v>
      </c>
      <c r="AF21" s="242" t="s">
        <v>625</v>
      </c>
    </row>
    <row r="22" spans="1:32" x14ac:dyDescent="0.2">
      <c r="A22" s="243"/>
      <c r="B22" s="243"/>
      <c r="C22" s="243"/>
      <c r="D22" s="243"/>
      <c r="E22" s="243"/>
      <c r="F22" s="243"/>
      <c r="G22" s="243"/>
      <c r="H22" s="243"/>
      <c r="I22" s="243"/>
      <c r="J22" s="243"/>
      <c r="K22" s="243"/>
      <c r="N22" s="451"/>
      <c r="R22" s="451"/>
      <c r="AE22" s="176" t="s">
        <v>639</v>
      </c>
      <c r="AF22" s="242" t="s">
        <v>626</v>
      </c>
    </row>
    <row r="23" spans="1:32" x14ac:dyDescent="0.2">
      <c r="A23" s="243"/>
      <c r="B23" s="243"/>
      <c r="C23" s="243"/>
      <c r="D23" s="243"/>
      <c r="E23" s="243"/>
      <c r="F23" s="243"/>
      <c r="G23" s="243"/>
      <c r="H23" s="243"/>
      <c r="I23" s="243"/>
      <c r="J23" s="243"/>
      <c r="K23" s="243"/>
      <c r="AE23" s="176" t="s">
        <v>35</v>
      </c>
      <c r="AF23" s="242" t="s">
        <v>627</v>
      </c>
    </row>
    <row r="24" spans="1:32" x14ac:dyDescent="0.2">
      <c r="A24" s="243"/>
      <c r="B24" s="243"/>
      <c r="C24" s="243"/>
      <c r="D24" s="243"/>
      <c r="E24" s="243"/>
      <c r="F24" s="243"/>
      <c r="G24" s="243"/>
      <c r="H24" s="243"/>
      <c r="I24" s="243"/>
      <c r="J24" s="243"/>
      <c r="K24" s="243"/>
      <c r="AE24" s="176" t="s">
        <v>517</v>
      </c>
      <c r="AF24" s="242" t="s">
        <v>628</v>
      </c>
    </row>
    <row r="25" spans="1:32" x14ac:dyDescent="0.2">
      <c r="B25" s="36" t="s">
        <v>518</v>
      </c>
      <c r="C25" s="36"/>
      <c r="D25" s="36"/>
      <c r="E25" s="36"/>
      <c r="F25" s="36"/>
      <c r="G25" s="36"/>
      <c r="H25" s="36"/>
      <c r="I25" s="36"/>
      <c r="K25" s="35" t="s">
        <v>619</v>
      </c>
      <c r="L25" s="35"/>
      <c r="M25" s="35"/>
      <c r="N25" s="452"/>
      <c r="O25" s="35"/>
      <c r="P25" s="35"/>
      <c r="Q25" s="35"/>
      <c r="R25" s="452"/>
      <c r="S25" s="35"/>
      <c r="T25" s="35"/>
      <c r="U25" s="35"/>
      <c r="V25" s="35"/>
      <c r="W25" s="35"/>
      <c r="X25" s="35"/>
      <c r="Y25" s="35"/>
      <c r="Z25" s="35"/>
      <c r="AA25" s="35"/>
      <c r="AB25" s="35"/>
      <c r="AE25" s="176" t="s">
        <v>85</v>
      </c>
      <c r="AF25" s="242" t="s">
        <v>629</v>
      </c>
    </row>
    <row r="26" spans="1:32" x14ac:dyDescent="0.2">
      <c r="A26" s="2"/>
      <c r="B26" s="29" t="s">
        <v>66</v>
      </c>
      <c r="C26" s="29"/>
      <c r="D26" s="29"/>
      <c r="E26" s="29" t="s">
        <v>68</v>
      </c>
      <c r="F26" s="485" t="s">
        <v>642</v>
      </c>
      <c r="G26" s="485"/>
      <c r="H26" s="29" t="s">
        <v>6</v>
      </c>
      <c r="I26" s="29" t="s">
        <v>5</v>
      </c>
      <c r="K26" s="29"/>
      <c r="L26" s="29"/>
      <c r="M26" s="29"/>
      <c r="N26" s="453"/>
      <c r="O26" s="29"/>
      <c r="P26" s="29"/>
      <c r="Q26" s="29"/>
      <c r="R26" s="453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176" t="s">
        <v>455</v>
      </c>
      <c r="AF26" s="242" t="s">
        <v>630</v>
      </c>
    </row>
    <row r="27" spans="1:32" x14ac:dyDescent="0.2">
      <c r="A27" s="4" t="s">
        <v>12</v>
      </c>
      <c r="B27" s="27" t="s">
        <v>67</v>
      </c>
      <c r="C27" s="27" t="s">
        <v>34</v>
      </c>
      <c r="D27" s="27" t="s">
        <v>63</v>
      </c>
      <c r="E27" s="27" t="s">
        <v>71</v>
      </c>
      <c r="F27" s="96" t="s">
        <v>86</v>
      </c>
      <c r="G27" s="96" t="s">
        <v>615</v>
      </c>
      <c r="H27" s="27" t="s">
        <v>70</v>
      </c>
      <c r="I27" s="27" t="s">
        <v>69</v>
      </c>
      <c r="J27" s="8"/>
      <c r="K27" s="27" t="str">
        <f>AE16</f>
        <v>Natural gas</v>
      </c>
      <c r="L27" s="27" t="s">
        <v>34</v>
      </c>
      <c r="M27" s="27" t="str">
        <f>AE18</f>
        <v>Wind</v>
      </c>
      <c r="N27" s="454" t="s">
        <v>86</v>
      </c>
      <c r="O27" s="96" t="str">
        <f>AE19</f>
        <v>Solar photovoltaic</v>
      </c>
      <c r="P27" s="96" t="str">
        <f>AE20</f>
        <v>Solar thermal</v>
      </c>
      <c r="Q27" s="96" t="str">
        <f>AE21</f>
        <v>Nuclear</v>
      </c>
      <c r="R27" s="454" t="s">
        <v>93</v>
      </c>
      <c r="S27" s="96" t="str">
        <f>AE28</f>
        <v>Conventional hydroelectric</v>
      </c>
      <c r="T27" s="96" t="str">
        <f>AE29</f>
        <v>Pumped storage hydroelectric</v>
      </c>
      <c r="U27" s="96" t="s">
        <v>6</v>
      </c>
      <c r="V27" s="96" t="str">
        <f>AE22</f>
        <v>Battery storage</v>
      </c>
      <c r="W27" s="96" t="str">
        <f>AE23</f>
        <v>Petroleum</v>
      </c>
      <c r="X27" s="96" t="str">
        <f>AE24</f>
        <v>Other gases</v>
      </c>
      <c r="Y27" s="96" t="str">
        <f>AE25</f>
        <v>Geothermal</v>
      </c>
      <c r="Z27" s="96" t="str">
        <f>AE26</f>
        <v>Waste biomass</v>
      </c>
      <c r="AA27" s="96" t="str">
        <f>AE27</f>
        <v>Wood biomass</v>
      </c>
      <c r="AB27" s="96" t="str">
        <f>AE30</f>
        <v>Other nonreenwble sources</v>
      </c>
      <c r="AC27" s="29"/>
      <c r="AD27" s="17"/>
      <c r="AE27" s="176" t="s">
        <v>94</v>
      </c>
      <c r="AF27" s="242" t="s">
        <v>631</v>
      </c>
    </row>
    <row r="28" spans="1:32" x14ac:dyDescent="0.2">
      <c r="A28">
        <v>2014</v>
      </c>
      <c r="B28" s="446">
        <v>1.0331984834000001</v>
      </c>
      <c r="C28" s="446">
        <v>1.5687743588999998</v>
      </c>
      <c r="D28" s="446">
        <v>0.797165982</v>
      </c>
      <c r="E28" s="446">
        <v>0.25804620968000003</v>
      </c>
      <c r="F28" s="446">
        <v>1.7304136714999998E-2</v>
      </c>
      <c r="G28" s="446">
        <v>0.18149590347</v>
      </c>
      <c r="H28" s="447">
        <v>3.8679584509999997E-2</v>
      </c>
      <c r="I28" s="446">
        <v>3.9369614087999998</v>
      </c>
      <c r="J28">
        <v>2014</v>
      </c>
      <c r="K28" s="61">
        <v>415.59199999999998</v>
      </c>
      <c r="L28" s="61">
        <v>295.90550000000002</v>
      </c>
      <c r="M28" s="61">
        <v>64.155600000000007</v>
      </c>
      <c r="N28" s="455">
        <f>SUM(O28:P28)</f>
        <v>10.0922</v>
      </c>
      <c r="O28" s="61">
        <v>8.4254999999999995</v>
      </c>
      <c r="P28" s="61">
        <v>1.6667000000000001</v>
      </c>
      <c r="Q28" s="61">
        <v>98.569299999999998</v>
      </c>
      <c r="R28" s="455">
        <f>SUM(S28:T28)</f>
        <v>101.8563</v>
      </c>
      <c r="S28" s="61">
        <v>79.376599999999996</v>
      </c>
      <c r="T28" s="61">
        <v>22.479700000000001</v>
      </c>
      <c r="U28" s="61">
        <f>SUM(V28:AB28)</f>
        <v>51.384800000000006</v>
      </c>
      <c r="V28" s="61">
        <v>0.1991</v>
      </c>
      <c r="W28" s="61">
        <v>40.075299999999999</v>
      </c>
      <c r="X28" s="61">
        <v>0.14430000000000001</v>
      </c>
      <c r="Y28" s="61">
        <v>2.5143</v>
      </c>
      <c r="Z28" s="61">
        <v>4.2249999999999996</v>
      </c>
      <c r="AA28" s="61">
        <v>2.9369000000000001</v>
      </c>
      <c r="AB28" s="61">
        <v>1.2899</v>
      </c>
      <c r="AC28" s="29"/>
      <c r="AD28" s="279"/>
      <c r="AE28" s="176" t="s">
        <v>640</v>
      </c>
      <c r="AF28" s="242" t="s">
        <v>632</v>
      </c>
    </row>
    <row r="29" spans="1:32" x14ac:dyDescent="0.2">
      <c r="A29">
        <v>2015</v>
      </c>
      <c r="B29" s="446">
        <v>1.2388420999</v>
      </c>
      <c r="C29" s="446">
        <v>1.3409932993</v>
      </c>
      <c r="D29" s="446">
        <v>0.79717787699999998</v>
      </c>
      <c r="E29" s="446">
        <v>0.24763569222000001</v>
      </c>
      <c r="F29" s="446">
        <v>2.4455541250999999E-2</v>
      </c>
      <c r="G29" s="446">
        <v>0.19054678443</v>
      </c>
      <c r="H29" s="447">
        <v>3.7587258163999999E-2</v>
      </c>
      <c r="I29" s="446">
        <v>3.9204065482999999</v>
      </c>
      <c r="J29">
        <v>2015</v>
      </c>
      <c r="K29" s="61">
        <v>423.01889999999997</v>
      </c>
      <c r="L29" s="61">
        <v>276.98379999999997</v>
      </c>
      <c r="M29" s="61">
        <v>72.4863</v>
      </c>
      <c r="N29" s="455">
        <f t="shared" ref="N29:N39" si="0">SUM(O29:P29)</f>
        <v>13.369</v>
      </c>
      <c r="O29" s="61">
        <v>11.6111</v>
      </c>
      <c r="P29" s="61">
        <v>1.7579</v>
      </c>
      <c r="Q29" s="61">
        <v>98.671999999999997</v>
      </c>
      <c r="R29" s="455">
        <f t="shared" ref="R29:R39" si="1">SUM(S29:T29)</f>
        <v>101.9332</v>
      </c>
      <c r="S29" s="61">
        <v>79.363500000000002</v>
      </c>
      <c r="T29" s="61">
        <v>22.569700000000001</v>
      </c>
      <c r="U29" s="61">
        <f t="shared" ref="U29:U39" si="2">SUM(V29:AB29)</f>
        <v>46.393700000000003</v>
      </c>
      <c r="V29" s="61">
        <v>0.33169999999999999</v>
      </c>
      <c r="W29" s="61">
        <v>35.677500000000002</v>
      </c>
      <c r="X29" s="61">
        <v>0.36430000000000001</v>
      </c>
      <c r="Y29" s="61">
        <v>2.5415000000000001</v>
      </c>
      <c r="Z29" s="61">
        <v>4.1772999999999998</v>
      </c>
      <c r="AA29" s="61">
        <v>3.0653000000000001</v>
      </c>
      <c r="AB29" s="61">
        <v>0.2361</v>
      </c>
      <c r="AC29" s="29"/>
      <c r="AD29" s="279"/>
      <c r="AE29" s="176" t="s">
        <v>635</v>
      </c>
      <c r="AF29" s="242" t="s">
        <v>633</v>
      </c>
    </row>
    <row r="30" spans="1:32" x14ac:dyDescent="0.2">
      <c r="A30">
        <v>2016</v>
      </c>
      <c r="B30" s="446">
        <v>1.2803438195999999</v>
      </c>
      <c r="C30" s="446">
        <v>1.2296627001</v>
      </c>
      <c r="D30" s="446">
        <v>0.80569394799999994</v>
      </c>
      <c r="E30" s="446">
        <v>0.26632592190999999</v>
      </c>
      <c r="F30" s="446">
        <v>3.5497380290999997E-2</v>
      </c>
      <c r="G30" s="446">
        <v>0.22679029306000001</v>
      </c>
      <c r="H30" s="447">
        <v>3.4112482391000003E-2</v>
      </c>
      <c r="I30" s="446">
        <v>3.9189772170000001</v>
      </c>
      <c r="J30">
        <v>2016</v>
      </c>
      <c r="K30" s="61">
        <v>430.3553</v>
      </c>
      <c r="L30" s="61">
        <v>264.34269999999998</v>
      </c>
      <c r="M30" s="61">
        <v>81.197999999999993</v>
      </c>
      <c r="N30" s="455">
        <f t="shared" si="0"/>
        <v>21.630599999999998</v>
      </c>
      <c r="O30" s="61">
        <v>19.872699999999998</v>
      </c>
      <c r="P30" s="61">
        <v>1.7579</v>
      </c>
      <c r="Q30" s="61">
        <v>99.564800000000005</v>
      </c>
      <c r="R30" s="455">
        <f t="shared" si="1"/>
        <v>102.3349</v>
      </c>
      <c r="S30" s="61">
        <v>79.556200000000004</v>
      </c>
      <c r="T30" s="61">
        <v>22.778700000000001</v>
      </c>
      <c r="U30" s="61">
        <f t="shared" si="2"/>
        <v>44.163199999999989</v>
      </c>
      <c r="V30" s="61">
        <v>0.59860000000000002</v>
      </c>
      <c r="W30" s="61">
        <v>33.171799999999998</v>
      </c>
      <c r="X30" s="61">
        <v>0.36430000000000001</v>
      </c>
      <c r="Y30" s="61">
        <v>2.5165999999999999</v>
      </c>
      <c r="Z30" s="61">
        <v>4.2023000000000001</v>
      </c>
      <c r="AA30" s="61">
        <v>3.1656</v>
      </c>
      <c r="AB30" s="61">
        <v>0.14399999999999999</v>
      </c>
      <c r="AC30" s="29"/>
      <c r="AD30" s="279"/>
      <c r="AE30" s="178" t="s">
        <v>636</v>
      </c>
      <c r="AF30" s="245" t="s">
        <v>634</v>
      </c>
    </row>
    <row r="31" spans="1:32" x14ac:dyDescent="0.2">
      <c r="A31">
        <v>2017</v>
      </c>
      <c r="B31" s="446">
        <v>1.1980135336000002</v>
      </c>
      <c r="C31" s="446">
        <v>1.1978379313</v>
      </c>
      <c r="D31" s="446">
        <v>0.80494963499999994</v>
      </c>
      <c r="E31" s="446">
        <v>0.29871091006</v>
      </c>
      <c r="F31" s="446">
        <v>5.2723540126000001E-2</v>
      </c>
      <c r="G31" s="446">
        <v>0.25407402290999997</v>
      </c>
      <c r="H31" s="447">
        <v>3.1252738244000003E-2</v>
      </c>
      <c r="I31" s="446">
        <v>3.8786250654000001</v>
      </c>
      <c r="J31">
        <v>2017</v>
      </c>
      <c r="K31" s="61">
        <v>439.50889999999998</v>
      </c>
      <c r="L31" s="61">
        <v>254.38040000000001</v>
      </c>
      <c r="M31" s="61">
        <v>87.497399999999999</v>
      </c>
      <c r="N31" s="455">
        <f t="shared" si="0"/>
        <v>26.611899999999999</v>
      </c>
      <c r="O31" s="61">
        <v>24.853999999999999</v>
      </c>
      <c r="P31" s="61">
        <v>1.7579</v>
      </c>
      <c r="Q31" s="61">
        <v>99.628900000000002</v>
      </c>
      <c r="R31" s="455">
        <f t="shared" si="1"/>
        <v>102.2478</v>
      </c>
      <c r="S31" s="61">
        <v>79.437399999999997</v>
      </c>
      <c r="T31" s="61">
        <v>22.810400000000001</v>
      </c>
      <c r="U31" s="61">
        <f t="shared" si="2"/>
        <v>43.729500000000002</v>
      </c>
      <c r="V31" s="61">
        <v>0.70789999999999997</v>
      </c>
      <c r="W31" s="61">
        <v>32.075800000000001</v>
      </c>
      <c r="X31" s="61">
        <v>0.36430000000000001</v>
      </c>
      <c r="Y31" s="61">
        <v>2.4832999999999998</v>
      </c>
      <c r="Z31" s="61">
        <v>4.2340999999999998</v>
      </c>
      <c r="AA31" s="61">
        <v>3.0424000000000002</v>
      </c>
      <c r="AB31" s="61">
        <v>0.82169999999999999</v>
      </c>
      <c r="AC31" s="29"/>
      <c r="AD31" s="279"/>
    </row>
    <row r="32" spans="1:32" x14ac:dyDescent="0.2">
      <c r="A32">
        <v>2018</v>
      </c>
      <c r="B32" s="446">
        <v>1.3685324511999999</v>
      </c>
      <c r="C32" s="446">
        <v>1.1421730106000001</v>
      </c>
      <c r="D32" s="446">
        <v>0.80708447699999997</v>
      </c>
      <c r="E32" s="446">
        <v>0.29114766448000001</v>
      </c>
      <c r="F32" s="446">
        <v>6.3252826816000002E-2</v>
      </c>
      <c r="G32" s="446">
        <v>0.27239642786000001</v>
      </c>
      <c r="H32" s="447">
        <v>3.5368412230999999E-2</v>
      </c>
      <c r="I32" s="446">
        <v>4.0208769357999996</v>
      </c>
      <c r="J32">
        <v>2018</v>
      </c>
      <c r="K32" s="61">
        <v>453.67720000000003</v>
      </c>
      <c r="L32" s="61">
        <v>240.68600000000001</v>
      </c>
      <c r="M32" s="61">
        <v>94.299300000000002</v>
      </c>
      <c r="N32" s="455">
        <f t="shared" si="0"/>
        <v>31.500499999999999</v>
      </c>
      <c r="O32" s="61">
        <v>29.742599999999999</v>
      </c>
      <c r="P32" s="61">
        <v>1.7579</v>
      </c>
      <c r="Q32" s="61">
        <v>99.432900000000004</v>
      </c>
      <c r="R32" s="455">
        <f t="shared" si="1"/>
        <v>102.41840000000001</v>
      </c>
      <c r="S32" s="61">
        <v>79.588200000000001</v>
      </c>
      <c r="T32" s="61">
        <v>22.830200000000001</v>
      </c>
      <c r="U32" s="61">
        <f t="shared" si="2"/>
        <v>41.6663</v>
      </c>
      <c r="V32" s="61">
        <v>0.89480000000000004</v>
      </c>
      <c r="W32" s="61">
        <v>30.831499999999998</v>
      </c>
      <c r="X32" s="61">
        <v>0.36430000000000001</v>
      </c>
      <c r="Y32" s="61">
        <v>2.3948999999999998</v>
      </c>
      <c r="Z32" s="61">
        <v>4.1668000000000003</v>
      </c>
      <c r="AA32" s="61">
        <v>2.8759000000000001</v>
      </c>
      <c r="AB32" s="61">
        <v>0.1381</v>
      </c>
      <c r="AC32" s="29"/>
      <c r="AD32" s="279"/>
    </row>
    <row r="33" spans="1:30" x14ac:dyDescent="0.2">
      <c r="A33">
        <v>2019</v>
      </c>
      <c r="B33" s="446">
        <v>1.4798578905999999</v>
      </c>
      <c r="C33" s="446">
        <v>0.95873199527999997</v>
      </c>
      <c r="D33" s="446">
        <v>0.80940926199999996</v>
      </c>
      <c r="E33" s="446">
        <v>0.28665204170999997</v>
      </c>
      <c r="F33" s="446">
        <v>7.1264746444999999E-2</v>
      </c>
      <c r="G33" s="446">
        <v>0.29560402480999998</v>
      </c>
      <c r="H33" s="447">
        <v>2.9066046727999999E-2</v>
      </c>
      <c r="I33" s="446">
        <v>3.9683475278000002</v>
      </c>
      <c r="J33">
        <v>2019</v>
      </c>
      <c r="K33" s="61">
        <v>459.51650000000001</v>
      </c>
      <c r="L33" s="61">
        <v>226.80930000000001</v>
      </c>
      <c r="M33" s="61">
        <v>103.4528</v>
      </c>
      <c r="N33" s="455">
        <f t="shared" si="0"/>
        <v>37.029199999999996</v>
      </c>
      <c r="O33" s="61">
        <v>35.271099999999997</v>
      </c>
      <c r="P33" s="61">
        <v>1.7581</v>
      </c>
      <c r="Q33" s="61">
        <v>98.119</v>
      </c>
      <c r="R33" s="455">
        <f t="shared" si="1"/>
        <v>102.2623</v>
      </c>
      <c r="S33" s="61">
        <v>79.483999999999995</v>
      </c>
      <c r="T33" s="61">
        <v>22.778300000000002</v>
      </c>
      <c r="U33" s="61">
        <f t="shared" si="2"/>
        <v>40.859399999999994</v>
      </c>
      <c r="V33" s="61">
        <v>1.0206</v>
      </c>
      <c r="W33" s="61">
        <v>30.031099999999999</v>
      </c>
      <c r="X33" s="61">
        <v>0.36430000000000001</v>
      </c>
      <c r="Y33" s="61">
        <v>2.5059999999999998</v>
      </c>
      <c r="Z33" s="61">
        <v>3.9403999999999999</v>
      </c>
      <c r="AA33" s="61">
        <v>2.7265999999999999</v>
      </c>
      <c r="AB33" s="61">
        <v>0.27039999999999997</v>
      </c>
      <c r="AC33" s="29"/>
      <c r="AD33" s="279"/>
    </row>
    <row r="34" spans="1:30" x14ac:dyDescent="0.2">
      <c r="A34">
        <v>2020</v>
      </c>
      <c r="B34" s="446">
        <v>1.5222990802</v>
      </c>
      <c r="C34" s="446">
        <v>0.76770158556000001</v>
      </c>
      <c r="D34" s="446">
        <v>0.78987886299999999</v>
      </c>
      <c r="E34" s="446">
        <v>0.28405931514000005</v>
      </c>
      <c r="F34" s="446">
        <v>8.8511447906000004E-2</v>
      </c>
      <c r="G34" s="446">
        <v>0.33715292219999998</v>
      </c>
      <c r="H34" s="447">
        <v>2.7249452480000002E-2</v>
      </c>
      <c r="I34" s="446">
        <v>3.8536564537999998</v>
      </c>
      <c r="J34">
        <v>2020</v>
      </c>
      <c r="K34" s="61">
        <v>468.15949999999998</v>
      </c>
      <c r="L34" s="61">
        <v>213.9503</v>
      </c>
      <c r="M34" s="61">
        <v>118.0311</v>
      </c>
      <c r="N34" s="455">
        <f t="shared" si="0"/>
        <v>47.585999999999999</v>
      </c>
      <c r="O34" s="61">
        <v>45.838099999999997</v>
      </c>
      <c r="P34" s="61">
        <v>1.7479</v>
      </c>
      <c r="Q34" s="61">
        <v>96.500600000000006</v>
      </c>
      <c r="R34" s="455">
        <f t="shared" si="1"/>
        <v>102.6521</v>
      </c>
      <c r="S34" s="61">
        <v>79.635900000000007</v>
      </c>
      <c r="T34" s="61">
        <v>23.016200000000001</v>
      </c>
      <c r="U34" s="61">
        <f t="shared" si="2"/>
        <v>37.354599999999998</v>
      </c>
      <c r="V34" s="61">
        <v>1.5113000000000001</v>
      </c>
      <c r="W34" s="61">
        <v>26.179600000000001</v>
      </c>
      <c r="X34" s="61">
        <v>0.36430000000000001</v>
      </c>
      <c r="Y34" s="61">
        <v>2.5225</v>
      </c>
      <c r="Z34" s="61">
        <v>3.8351999999999999</v>
      </c>
      <c r="AA34" s="61">
        <v>2.6972999999999998</v>
      </c>
      <c r="AB34" s="61">
        <v>0.24440000000000001</v>
      </c>
      <c r="AC34" s="29"/>
      <c r="AD34" s="279"/>
    </row>
    <row r="35" spans="1:30" x14ac:dyDescent="0.2">
      <c r="A35">
        <v>2021</v>
      </c>
      <c r="B35" s="446">
        <v>1.4766033879</v>
      </c>
      <c r="C35" s="446">
        <v>0.89243998186999995</v>
      </c>
      <c r="D35" s="446">
        <v>0.77964459499999994</v>
      </c>
      <c r="E35" s="446">
        <v>0.25039097713000003</v>
      </c>
      <c r="F35" s="446">
        <v>0.11452330057</v>
      </c>
      <c r="G35" s="446">
        <v>0.37791732656999999</v>
      </c>
      <c r="H35" s="447">
        <v>2.8854774343E-2</v>
      </c>
      <c r="I35" s="446">
        <v>3.9576229653000001</v>
      </c>
      <c r="J35">
        <v>2021</v>
      </c>
      <c r="K35" s="61">
        <v>473.4588</v>
      </c>
      <c r="L35" s="61">
        <v>208.32599999999999</v>
      </c>
      <c r="M35" s="61">
        <v>132.62889999999999</v>
      </c>
      <c r="N35" s="455">
        <f t="shared" si="0"/>
        <v>61.0092</v>
      </c>
      <c r="O35" s="61">
        <v>59.529200000000003</v>
      </c>
      <c r="P35" s="61">
        <v>1.48</v>
      </c>
      <c r="Q35" s="61">
        <v>95.546400000000006</v>
      </c>
      <c r="R35" s="455">
        <f t="shared" si="1"/>
        <v>102.61839999999999</v>
      </c>
      <c r="S35" s="61">
        <v>79.610699999999994</v>
      </c>
      <c r="T35" s="61">
        <v>23.0077</v>
      </c>
      <c r="U35" s="61">
        <f t="shared" si="2"/>
        <v>40.719799999999992</v>
      </c>
      <c r="V35" s="61">
        <v>4.7454000000000001</v>
      </c>
      <c r="W35" s="61">
        <v>26.783000000000001</v>
      </c>
      <c r="X35" s="61">
        <v>0.36430000000000001</v>
      </c>
      <c r="Y35" s="61">
        <v>2.5225</v>
      </c>
      <c r="Z35" s="61">
        <v>3.6520999999999999</v>
      </c>
      <c r="AA35" s="61">
        <v>2.4346999999999999</v>
      </c>
      <c r="AB35" s="61">
        <v>0.21779999999999999</v>
      </c>
      <c r="AC35" s="29"/>
      <c r="AD35" s="279"/>
    </row>
    <row r="36" spans="1:30" x14ac:dyDescent="0.2">
      <c r="A36">
        <v>2022</v>
      </c>
      <c r="B36" s="446">
        <v>1.5826866362000001</v>
      </c>
      <c r="C36" s="446">
        <v>0.82609651799999995</v>
      </c>
      <c r="D36" s="446">
        <v>0.77153717648999998</v>
      </c>
      <c r="E36" s="446">
        <v>0.25362650325999997</v>
      </c>
      <c r="F36" s="446">
        <v>0.14285190051000002</v>
      </c>
      <c r="G36" s="446">
        <v>0.43399424068000003</v>
      </c>
      <c r="H36" s="447">
        <v>3.0008994963E-2</v>
      </c>
      <c r="I36" s="446">
        <v>4.0743460798999998</v>
      </c>
      <c r="J36">
        <v>2022</v>
      </c>
      <c r="K36" s="61">
        <v>483.61470000000003</v>
      </c>
      <c r="L36" s="61">
        <v>187.87209999999999</v>
      </c>
      <c r="M36" s="61">
        <v>141.27529999999999</v>
      </c>
      <c r="N36" s="455">
        <f t="shared" si="0"/>
        <v>72.247799999999998</v>
      </c>
      <c r="O36" s="61">
        <v>70.767799999999994</v>
      </c>
      <c r="P36" s="61">
        <v>1.48</v>
      </c>
      <c r="Q36" s="61">
        <v>94.658900000000003</v>
      </c>
      <c r="R36" s="455">
        <f t="shared" si="1"/>
        <v>102.8152</v>
      </c>
      <c r="S36" s="61">
        <v>79.771299999999997</v>
      </c>
      <c r="T36" s="61">
        <v>23.043900000000001</v>
      </c>
      <c r="U36" s="61">
        <f t="shared" si="2"/>
        <v>46.721400000000003</v>
      </c>
      <c r="V36" s="61">
        <v>8.9763000000000002</v>
      </c>
      <c r="W36" s="61">
        <v>29.2455</v>
      </c>
      <c r="X36" s="61">
        <v>0.36430000000000001</v>
      </c>
      <c r="Y36" s="61">
        <v>2.6486000000000001</v>
      </c>
      <c r="Z36" s="61">
        <v>2.9224000000000001</v>
      </c>
      <c r="AA36" s="61">
        <v>2.4140999999999999</v>
      </c>
      <c r="AB36" s="61">
        <v>0.1502</v>
      </c>
      <c r="AC36" s="29"/>
      <c r="AD36" s="279"/>
    </row>
    <row r="37" spans="1:30" x14ac:dyDescent="0.2">
      <c r="A37">
        <v>2023</v>
      </c>
      <c r="B37" s="446">
        <v>1.6952593004000001</v>
      </c>
      <c r="C37" s="446">
        <v>0.6707000958999999</v>
      </c>
      <c r="D37" s="446">
        <v>0.77534715100000007</v>
      </c>
      <c r="E37" s="446">
        <v>0.23871190757999999</v>
      </c>
      <c r="F37" s="446">
        <v>0.16348493744000001</v>
      </c>
      <c r="G37" s="446">
        <v>0.42496264637000003</v>
      </c>
      <c r="H37" s="447">
        <v>2.3224281502E-2</v>
      </c>
      <c r="I37" s="446">
        <v>4.0223385500999997</v>
      </c>
      <c r="J37">
        <v>2023</v>
      </c>
      <c r="K37" s="61">
        <v>489.13330000000002</v>
      </c>
      <c r="L37" s="61">
        <v>177.1523</v>
      </c>
      <c r="M37" s="61">
        <v>147.6275</v>
      </c>
      <c r="N37" s="455">
        <f t="shared" si="0"/>
        <v>91.621499999999997</v>
      </c>
      <c r="O37" s="61">
        <v>90.141499999999994</v>
      </c>
      <c r="P37" s="61">
        <v>1.48</v>
      </c>
      <c r="Q37" s="61">
        <v>95.772900000000007</v>
      </c>
      <c r="R37" s="455">
        <f t="shared" si="1"/>
        <v>102.82759999999999</v>
      </c>
      <c r="S37" s="61">
        <v>79.688599999999994</v>
      </c>
      <c r="T37" s="61">
        <v>23.138999999999999</v>
      </c>
      <c r="U37" s="61">
        <f t="shared" si="2"/>
        <v>52.110700000000001</v>
      </c>
      <c r="V37" s="61">
        <v>15.758900000000001</v>
      </c>
      <c r="W37" s="61">
        <v>27.8996</v>
      </c>
      <c r="X37" s="61">
        <v>0.36430000000000001</v>
      </c>
      <c r="Y37" s="61">
        <v>2.7425999999999999</v>
      </c>
      <c r="Z37" s="61">
        <v>2.8660000000000001</v>
      </c>
      <c r="AA37" s="61">
        <v>2.3290999999999999</v>
      </c>
      <c r="AB37" s="61">
        <v>0.1502</v>
      </c>
      <c r="AC37" s="29"/>
      <c r="AD37" s="279"/>
    </row>
    <row r="38" spans="1:30" x14ac:dyDescent="0.2">
      <c r="A38">
        <v>2024</v>
      </c>
      <c r="B38" s="446">
        <v>1.7201685134</v>
      </c>
      <c r="C38" s="446">
        <v>0.6427972945</v>
      </c>
      <c r="D38" s="446">
        <v>0.79049435700000004</v>
      </c>
      <c r="E38" s="446">
        <v>0.25300209204000002</v>
      </c>
      <c r="F38" s="446">
        <v>0.22987002300000001</v>
      </c>
      <c r="G38" s="446">
        <v>0.44616043954000001</v>
      </c>
      <c r="H38" s="447">
        <v>2.4417198389999999E-2</v>
      </c>
      <c r="I38" s="446">
        <v>4.1364182938000003</v>
      </c>
      <c r="J38">
        <v>2024</v>
      </c>
      <c r="K38" s="61">
        <v>488.52170000000001</v>
      </c>
      <c r="L38" s="61">
        <v>174.34270000000001</v>
      </c>
      <c r="M38" s="61">
        <v>154.89359999999999</v>
      </c>
      <c r="N38" s="455">
        <f t="shared" si="0"/>
        <v>128.2174</v>
      </c>
      <c r="O38" s="61">
        <v>126.73739999999999</v>
      </c>
      <c r="P38" s="61">
        <v>1.48</v>
      </c>
      <c r="Q38" s="61">
        <v>96.886899999999997</v>
      </c>
      <c r="R38" s="455">
        <f t="shared" si="1"/>
        <v>102.95580000000001</v>
      </c>
      <c r="S38" s="61">
        <v>79.736800000000002</v>
      </c>
      <c r="T38" s="61">
        <v>23.219000000000001</v>
      </c>
      <c r="U38" s="61">
        <f t="shared" si="2"/>
        <v>67.245799999999988</v>
      </c>
      <c r="V38" s="61">
        <v>31.358599999999999</v>
      </c>
      <c r="W38" s="61">
        <v>27.4816</v>
      </c>
      <c r="X38" s="61">
        <v>0.33629999999999999</v>
      </c>
      <c r="Y38" s="61">
        <v>2.7425999999999999</v>
      </c>
      <c r="Z38" s="61">
        <v>2.8441999999999998</v>
      </c>
      <c r="AA38" s="61">
        <v>2.3319999999999999</v>
      </c>
      <c r="AB38" s="61">
        <v>0.15049999999999999</v>
      </c>
      <c r="AC38" s="29"/>
      <c r="AD38" s="279"/>
    </row>
    <row r="39" spans="1:30" x14ac:dyDescent="0.2">
      <c r="A39" s="8">
        <v>2025</v>
      </c>
      <c r="B39" s="448">
        <v>1.7115547</v>
      </c>
      <c r="C39" s="448">
        <v>0.59514011</v>
      </c>
      <c r="D39" s="448">
        <v>0.79664907000000007</v>
      </c>
      <c r="E39" s="448">
        <v>0.26738324999999996</v>
      </c>
      <c r="F39" s="448">
        <v>0.28793909000000001</v>
      </c>
      <c r="G39" s="448">
        <v>0.46060179000000001</v>
      </c>
      <c r="H39" s="449">
        <v>2.4456612999999999E-2</v>
      </c>
      <c r="I39" s="448">
        <v>4.1698198</v>
      </c>
      <c r="J39" s="8">
        <v>2025</v>
      </c>
      <c r="K39" s="62">
        <v>492.0127</v>
      </c>
      <c r="L39" s="62">
        <v>162.21360000000001</v>
      </c>
      <c r="M39" s="62">
        <v>159.9522</v>
      </c>
      <c r="N39" s="456">
        <f t="shared" si="0"/>
        <v>158.17189999999999</v>
      </c>
      <c r="O39" s="62">
        <v>156.6919</v>
      </c>
      <c r="P39" s="62">
        <v>1.48</v>
      </c>
      <c r="Q39" s="62">
        <v>96.931899999999999</v>
      </c>
      <c r="R39" s="456">
        <f t="shared" si="1"/>
        <v>103.02680000000001</v>
      </c>
      <c r="S39" s="62">
        <v>79.8078</v>
      </c>
      <c r="T39" s="62">
        <v>23.219000000000001</v>
      </c>
      <c r="U39" s="62">
        <f t="shared" si="2"/>
        <v>76.39849999999997</v>
      </c>
      <c r="V39" s="62">
        <v>41.695599999999999</v>
      </c>
      <c r="W39" s="62">
        <v>26.2653</v>
      </c>
      <c r="X39" s="62">
        <v>0.33629999999999999</v>
      </c>
      <c r="Y39" s="62">
        <v>2.7425999999999999</v>
      </c>
      <c r="Z39" s="62">
        <v>2.8761999999999999</v>
      </c>
      <c r="AA39" s="62">
        <v>2.3319999999999999</v>
      </c>
      <c r="AB39" s="62">
        <v>0.15049999999999999</v>
      </c>
      <c r="AC39" s="29"/>
      <c r="AD39" s="279"/>
    </row>
    <row r="40" spans="1:30" ht="13.35" customHeight="1" x14ac:dyDescent="0.2">
      <c r="A40" s="278" t="s">
        <v>674</v>
      </c>
      <c r="C40"/>
      <c r="AC40" s="29"/>
    </row>
    <row r="41" spans="1:30" ht="13.35" customHeight="1" x14ac:dyDescent="0.2">
      <c r="A41" s="278"/>
      <c r="C41"/>
      <c r="AC41" s="29"/>
    </row>
    <row r="42" spans="1:30" ht="13.35" customHeight="1" x14ac:dyDescent="0.2">
      <c r="A42" s="23">
        <f t="shared" ref="A42:A45" si="3">A33</f>
        <v>2019</v>
      </c>
      <c r="B42" s="442">
        <f>(B33/$I$33)</f>
        <v>0.37291539620281539</v>
      </c>
      <c r="C42" s="442">
        <f t="shared" ref="C42:H42" si="4">(C33/$I$33)</f>
        <v>0.24159476672939187</v>
      </c>
      <c r="D42" s="442">
        <f t="shared" si="4"/>
        <v>0.20396632510881069</v>
      </c>
      <c r="E42" s="442">
        <f t="shared" si="4"/>
        <v>7.2234611435081669E-2</v>
      </c>
      <c r="F42" s="442">
        <f t="shared" si="4"/>
        <v>1.7958292701372412E-2</v>
      </c>
      <c r="G42" s="442">
        <f t="shared" si="4"/>
        <v>7.4490457990174813E-2</v>
      </c>
      <c r="H42" s="442">
        <f t="shared" si="4"/>
        <v>7.3244710863601794E-3</v>
      </c>
      <c r="AC42" s="29"/>
    </row>
    <row r="43" spans="1:30" ht="13.35" customHeight="1" x14ac:dyDescent="0.2">
      <c r="A43" s="23">
        <f t="shared" si="3"/>
        <v>2020</v>
      </c>
      <c r="B43" s="442">
        <f>(B34/$I$34)</f>
        <v>0.39502719000779035</v>
      </c>
      <c r="C43" s="442">
        <f t="shared" ref="C43:H43" si="5">(C34/$I$34)</f>
        <v>0.19921381025103771</v>
      </c>
      <c r="D43" s="442">
        <f t="shared" si="5"/>
        <v>0.20496867649453263</v>
      </c>
      <c r="E43" s="442">
        <f t="shared" si="5"/>
        <v>7.3711634273962295E-2</v>
      </c>
      <c r="F43" s="442">
        <f t="shared" si="5"/>
        <v>2.2968172946169332E-2</v>
      </c>
      <c r="G43" s="442">
        <f t="shared" si="5"/>
        <v>8.7489096716844447E-2</v>
      </c>
      <c r="H43" s="442">
        <f t="shared" si="5"/>
        <v>7.0710642753663107E-3</v>
      </c>
      <c r="AC43" s="29"/>
    </row>
    <row r="44" spans="1:30" ht="13.35" customHeight="1" x14ac:dyDescent="0.2">
      <c r="A44" s="23">
        <f t="shared" si="3"/>
        <v>2021</v>
      </c>
      <c r="B44" s="442">
        <f>(B35/$I$35)</f>
        <v>0.37310360305837492</v>
      </c>
      <c r="C44" s="442">
        <f t="shared" ref="C44:H44" si="6">(C35/$I$35)</f>
        <v>0.22549899009956606</v>
      </c>
      <c r="D44" s="442">
        <f t="shared" si="6"/>
        <v>0.1969981986247395</v>
      </c>
      <c r="E44" s="442">
        <f t="shared" si="6"/>
        <v>6.3268022074209798E-2</v>
      </c>
      <c r="F44" s="442">
        <f t="shared" si="6"/>
        <v>2.893739539469212E-2</v>
      </c>
      <c r="G44" s="442">
        <f t="shared" si="6"/>
        <v>9.5490987869116709E-2</v>
      </c>
      <c r="H44" s="442">
        <f t="shared" si="6"/>
        <v>7.2909356439447275E-3</v>
      </c>
      <c r="AC44" s="29"/>
    </row>
    <row r="45" spans="1:30" ht="13.35" customHeight="1" x14ac:dyDescent="0.2">
      <c r="A45" s="23">
        <f t="shared" si="3"/>
        <v>2022</v>
      </c>
      <c r="B45" s="442">
        <f>(B36/$I$36)</f>
        <v>0.38845169388233347</v>
      </c>
      <c r="C45" s="442">
        <f t="shared" ref="C45:H45" si="7">(C36/$I$36)</f>
        <v>0.20275560833562659</v>
      </c>
      <c r="D45" s="442">
        <f t="shared" si="7"/>
        <v>0.18936466401227667</v>
      </c>
      <c r="E45" s="442">
        <f t="shared" si="7"/>
        <v>6.2249621972766962E-2</v>
      </c>
      <c r="F45" s="442">
        <f t="shared" si="7"/>
        <v>3.5061307436482211E-2</v>
      </c>
      <c r="G45" s="442">
        <f t="shared" si="7"/>
        <v>0.10651874734476457</v>
      </c>
      <c r="H45" s="442">
        <f t="shared" si="7"/>
        <v>7.3653524699444622E-3</v>
      </c>
      <c r="AC45" s="29"/>
    </row>
    <row r="46" spans="1:30" x14ac:dyDescent="0.2">
      <c r="A46" s="23">
        <f>A37</f>
        <v>2023</v>
      </c>
      <c r="B46" s="442">
        <f>(B37/$I$37)</f>
        <v>0.42146111752772625</v>
      </c>
      <c r="C46" s="442">
        <f t="shared" ref="C46:H46" si="8">(C37/$I$37)</f>
        <v>0.16674382017976225</v>
      </c>
      <c r="D46" s="442">
        <f t="shared" si="8"/>
        <v>0.19276029139335477</v>
      </c>
      <c r="E46" s="442">
        <f t="shared" si="8"/>
        <v>5.9346547936415084E-2</v>
      </c>
      <c r="F46" s="442">
        <f t="shared" si="8"/>
        <v>4.0644250950963738E-2</v>
      </c>
      <c r="G46" s="442">
        <f t="shared" si="8"/>
        <v>0.10565064105790772</v>
      </c>
      <c r="H46" s="442">
        <f t="shared" si="8"/>
        <v>5.7738256521004724E-3</v>
      </c>
      <c r="AC46" s="29"/>
    </row>
    <row r="47" spans="1:30" x14ac:dyDescent="0.2">
      <c r="A47" s="23">
        <f t="shared" ref="A47:A48" si="9">A38</f>
        <v>2024</v>
      </c>
      <c r="B47" s="442">
        <f>(B38/$I$38)</f>
        <v>0.41585942020862066</v>
      </c>
      <c r="C47" s="442">
        <f t="shared" ref="C47:H47" si="10">(C38/$I$38)</f>
        <v>0.15539949029416991</v>
      </c>
      <c r="D47" s="442">
        <f t="shared" si="10"/>
        <v>0.19110600061528041</v>
      </c>
      <c r="E47" s="442">
        <f t="shared" si="10"/>
        <v>6.1164532711602236E-2</v>
      </c>
      <c r="F47" s="442">
        <f t="shared" si="10"/>
        <v>5.5572238268201228E-2</v>
      </c>
      <c r="G47" s="442">
        <f t="shared" si="10"/>
        <v>0.10786153813523683</v>
      </c>
      <c r="H47" s="442">
        <f t="shared" si="10"/>
        <v>5.9029809501129227E-3</v>
      </c>
      <c r="AC47" s="29"/>
    </row>
    <row r="48" spans="1:30" x14ac:dyDescent="0.2">
      <c r="A48" s="23">
        <f t="shared" si="9"/>
        <v>2025</v>
      </c>
      <c r="B48" s="442">
        <f>(B39/$I$39)</f>
        <v>0.41046250967487852</v>
      </c>
      <c r="C48" s="442">
        <f t="shared" ref="C48:H48" si="11">(C39/$I$39)</f>
        <v>0.14272561850274681</v>
      </c>
      <c r="D48" s="442">
        <f t="shared" si="11"/>
        <v>0.19105119842349064</v>
      </c>
      <c r="E48" s="442">
        <f t="shared" si="11"/>
        <v>6.4123454447599856E-2</v>
      </c>
      <c r="F48" s="442">
        <f t="shared" si="11"/>
        <v>6.9053125509164689E-2</v>
      </c>
      <c r="G48" s="442">
        <f t="shared" si="11"/>
        <v>0.11046083813981603</v>
      </c>
      <c r="H48" s="442">
        <f t="shared" si="11"/>
        <v>5.8651486570234996E-3</v>
      </c>
      <c r="AC48" s="29"/>
    </row>
    <row r="49" spans="1:8" x14ac:dyDescent="0.2">
      <c r="C49"/>
    </row>
    <row r="50" spans="1:8" x14ac:dyDescent="0.2">
      <c r="A50" s="4"/>
      <c r="B50" s="4" t="s">
        <v>0</v>
      </c>
      <c r="C50"/>
      <c r="G50" s="4"/>
      <c r="H50" s="4" t="s">
        <v>0</v>
      </c>
    </row>
    <row r="51" spans="1:8" x14ac:dyDescent="0.2">
      <c r="A51">
        <v>10.5</v>
      </c>
      <c r="B51">
        <v>0</v>
      </c>
      <c r="C51"/>
      <c r="E51">
        <v>1000</v>
      </c>
      <c r="G51">
        <v>11</v>
      </c>
      <c r="H51">
        <v>0</v>
      </c>
    </row>
    <row r="52" spans="1:8" x14ac:dyDescent="0.2">
      <c r="A52">
        <v>10.5</v>
      </c>
      <c r="B52">
        <v>1</v>
      </c>
      <c r="C52"/>
      <c r="G52">
        <v>11</v>
      </c>
      <c r="H52">
        <v>1</v>
      </c>
    </row>
    <row r="53" spans="1:8" x14ac:dyDescent="0.2">
      <c r="C53"/>
    </row>
    <row r="54" spans="1:8" x14ac:dyDescent="0.2">
      <c r="C54"/>
    </row>
    <row r="55" spans="1:8" x14ac:dyDescent="0.2">
      <c r="C55"/>
    </row>
    <row r="56" spans="1:8" x14ac:dyDescent="0.2">
      <c r="C56"/>
    </row>
    <row r="57" spans="1:8" x14ac:dyDescent="0.2">
      <c r="C57"/>
    </row>
    <row r="58" spans="1:8" x14ac:dyDescent="0.2">
      <c r="C58"/>
    </row>
    <row r="59" spans="1:8" x14ac:dyDescent="0.2">
      <c r="C59"/>
    </row>
    <row r="60" spans="1:8" x14ac:dyDescent="0.2">
      <c r="C60"/>
    </row>
    <row r="61" spans="1:8" x14ac:dyDescent="0.2">
      <c r="C61"/>
    </row>
    <row r="62" spans="1:8" x14ac:dyDescent="0.2">
      <c r="C62"/>
    </row>
    <row r="63" spans="1:8" x14ac:dyDescent="0.2">
      <c r="C63"/>
    </row>
    <row r="64" spans="1:8" x14ac:dyDescent="0.2">
      <c r="C64"/>
    </row>
    <row r="65" spans="3:3" x14ac:dyDescent="0.2">
      <c r="C65"/>
    </row>
    <row r="66" spans="3:3" x14ac:dyDescent="0.2">
      <c r="C66"/>
    </row>
    <row r="67" spans="3:3" x14ac:dyDescent="0.2">
      <c r="C67"/>
    </row>
    <row r="68" spans="3:3" x14ac:dyDescent="0.2">
      <c r="C68"/>
    </row>
    <row r="69" spans="3:3" x14ac:dyDescent="0.2">
      <c r="C69"/>
    </row>
    <row r="70" spans="3:3" x14ac:dyDescent="0.2">
      <c r="C70"/>
    </row>
    <row r="71" spans="3:3" x14ac:dyDescent="0.2">
      <c r="C71"/>
    </row>
    <row r="72" spans="3:3" x14ac:dyDescent="0.2">
      <c r="C72"/>
    </row>
    <row r="73" spans="3:3" x14ac:dyDescent="0.2">
      <c r="C73"/>
    </row>
    <row r="74" spans="3:3" x14ac:dyDescent="0.2">
      <c r="C74"/>
    </row>
    <row r="75" spans="3:3" x14ac:dyDescent="0.2">
      <c r="C75"/>
    </row>
    <row r="76" spans="3:3" x14ac:dyDescent="0.2">
      <c r="C76"/>
    </row>
    <row r="77" spans="3:3" x14ac:dyDescent="0.2">
      <c r="C77"/>
    </row>
    <row r="78" spans="3:3" x14ac:dyDescent="0.2">
      <c r="C78"/>
    </row>
    <row r="79" spans="3:3" x14ac:dyDescent="0.2">
      <c r="C79"/>
    </row>
    <row r="80" spans="3:3" x14ac:dyDescent="0.2">
      <c r="C80"/>
    </row>
    <row r="81" spans="3:3" x14ac:dyDescent="0.2">
      <c r="C81"/>
    </row>
    <row r="82" spans="3:3" x14ac:dyDescent="0.2">
      <c r="C82"/>
    </row>
    <row r="83" spans="3:3" x14ac:dyDescent="0.2">
      <c r="C83"/>
    </row>
    <row r="84" spans="3:3" x14ac:dyDescent="0.2">
      <c r="C84"/>
    </row>
    <row r="85" spans="3:3" x14ac:dyDescent="0.2">
      <c r="C85"/>
    </row>
    <row r="86" spans="3:3" x14ac:dyDescent="0.2">
      <c r="C86"/>
    </row>
    <row r="87" spans="3:3" x14ac:dyDescent="0.2">
      <c r="C87"/>
    </row>
    <row r="88" spans="3:3" x14ac:dyDescent="0.2">
      <c r="C88"/>
    </row>
    <row r="89" spans="3:3" x14ac:dyDescent="0.2">
      <c r="C89"/>
    </row>
    <row r="90" spans="3:3" x14ac:dyDescent="0.2">
      <c r="C90"/>
    </row>
    <row r="91" spans="3:3" x14ac:dyDescent="0.2">
      <c r="C91"/>
    </row>
    <row r="92" spans="3:3" x14ac:dyDescent="0.2">
      <c r="C92"/>
    </row>
    <row r="93" spans="3:3" x14ac:dyDescent="0.2">
      <c r="C93"/>
    </row>
    <row r="94" spans="3:3" x14ac:dyDescent="0.2">
      <c r="C94"/>
    </row>
    <row r="95" spans="3:3" x14ac:dyDescent="0.2">
      <c r="C95"/>
    </row>
    <row r="96" spans="3:3" x14ac:dyDescent="0.2">
      <c r="C96"/>
    </row>
    <row r="97" spans="3:3" x14ac:dyDescent="0.2">
      <c r="C97"/>
    </row>
    <row r="98" spans="3:3" x14ac:dyDescent="0.2">
      <c r="C98"/>
    </row>
    <row r="99" spans="3:3" x14ac:dyDescent="0.2">
      <c r="C99"/>
    </row>
    <row r="100" spans="3:3" x14ac:dyDescent="0.2">
      <c r="C100"/>
    </row>
    <row r="101" spans="3:3" x14ac:dyDescent="0.2">
      <c r="C101"/>
    </row>
    <row r="102" spans="3:3" x14ac:dyDescent="0.2">
      <c r="C102"/>
    </row>
    <row r="103" spans="3:3" x14ac:dyDescent="0.2">
      <c r="C103"/>
    </row>
    <row r="104" spans="3:3" x14ac:dyDescent="0.2">
      <c r="C104"/>
    </row>
    <row r="105" spans="3:3" x14ac:dyDescent="0.2">
      <c r="C105"/>
    </row>
    <row r="106" spans="3:3" x14ac:dyDescent="0.2">
      <c r="C106"/>
    </row>
    <row r="107" spans="3:3" x14ac:dyDescent="0.2">
      <c r="C107"/>
    </row>
    <row r="108" spans="3:3" x14ac:dyDescent="0.2">
      <c r="C108"/>
    </row>
    <row r="109" spans="3:3" x14ac:dyDescent="0.2">
      <c r="C109"/>
    </row>
    <row r="110" spans="3:3" x14ac:dyDescent="0.2">
      <c r="C110"/>
    </row>
    <row r="111" spans="3:3" x14ac:dyDescent="0.2">
      <c r="C111"/>
    </row>
    <row r="112" spans="3:3" x14ac:dyDescent="0.2">
      <c r="C112"/>
    </row>
    <row r="113" spans="3:3" x14ac:dyDescent="0.2">
      <c r="C113"/>
    </row>
    <row r="114" spans="3:3" x14ac:dyDescent="0.2">
      <c r="C114"/>
    </row>
    <row r="115" spans="3:3" x14ac:dyDescent="0.2">
      <c r="C115"/>
    </row>
    <row r="116" spans="3:3" x14ac:dyDescent="0.2">
      <c r="C116"/>
    </row>
    <row r="117" spans="3:3" x14ac:dyDescent="0.2">
      <c r="C117"/>
    </row>
    <row r="118" spans="3:3" x14ac:dyDescent="0.2">
      <c r="C118"/>
    </row>
    <row r="119" spans="3:3" x14ac:dyDescent="0.2">
      <c r="C119"/>
    </row>
    <row r="120" spans="3:3" x14ac:dyDescent="0.2">
      <c r="C120"/>
    </row>
    <row r="121" spans="3:3" x14ac:dyDescent="0.2">
      <c r="C121"/>
    </row>
    <row r="122" spans="3:3" x14ac:dyDescent="0.2">
      <c r="C122"/>
    </row>
    <row r="123" spans="3:3" x14ac:dyDescent="0.2">
      <c r="C123"/>
    </row>
    <row r="124" spans="3:3" x14ac:dyDescent="0.2">
      <c r="C124"/>
    </row>
    <row r="125" spans="3:3" x14ac:dyDescent="0.2">
      <c r="C125"/>
    </row>
    <row r="126" spans="3:3" x14ac:dyDescent="0.2">
      <c r="C126"/>
    </row>
    <row r="127" spans="3:3" x14ac:dyDescent="0.2">
      <c r="C127"/>
    </row>
    <row r="128" spans="3:3" x14ac:dyDescent="0.2">
      <c r="C128"/>
    </row>
    <row r="129" spans="3:3" x14ac:dyDescent="0.2">
      <c r="C129"/>
    </row>
    <row r="130" spans="3:3" x14ac:dyDescent="0.2">
      <c r="C130"/>
    </row>
    <row r="131" spans="3:3" x14ac:dyDescent="0.2">
      <c r="C131"/>
    </row>
    <row r="132" spans="3:3" x14ac:dyDescent="0.2">
      <c r="C132"/>
    </row>
    <row r="133" spans="3:3" x14ac:dyDescent="0.2">
      <c r="C133"/>
    </row>
    <row r="134" spans="3:3" x14ac:dyDescent="0.2">
      <c r="C134"/>
    </row>
    <row r="135" spans="3:3" x14ac:dyDescent="0.2">
      <c r="C135"/>
    </row>
    <row r="136" spans="3:3" x14ac:dyDescent="0.2">
      <c r="C136"/>
    </row>
    <row r="137" spans="3:3" x14ac:dyDescent="0.2">
      <c r="C137"/>
    </row>
    <row r="138" spans="3:3" x14ac:dyDescent="0.2">
      <c r="C138"/>
    </row>
    <row r="139" spans="3:3" x14ac:dyDescent="0.2">
      <c r="C139"/>
    </row>
    <row r="140" spans="3:3" x14ac:dyDescent="0.2">
      <c r="C140"/>
    </row>
    <row r="141" spans="3:3" x14ac:dyDescent="0.2">
      <c r="C141"/>
    </row>
    <row r="142" spans="3:3" x14ac:dyDescent="0.2">
      <c r="C142"/>
    </row>
    <row r="143" spans="3:3" x14ac:dyDescent="0.2">
      <c r="C143"/>
    </row>
    <row r="144" spans="3:3" x14ac:dyDescent="0.2">
      <c r="C144"/>
    </row>
    <row r="145" spans="3:3" x14ac:dyDescent="0.2">
      <c r="C145"/>
    </row>
    <row r="146" spans="3:3" x14ac:dyDescent="0.2">
      <c r="C146"/>
    </row>
    <row r="147" spans="3:3" x14ac:dyDescent="0.2">
      <c r="C147"/>
    </row>
    <row r="148" spans="3:3" x14ac:dyDescent="0.2">
      <c r="C148"/>
    </row>
    <row r="149" spans="3:3" x14ac:dyDescent="0.2">
      <c r="C149"/>
    </row>
    <row r="150" spans="3:3" x14ac:dyDescent="0.2">
      <c r="C150"/>
    </row>
    <row r="151" spans="3:3" x14ac:dyDescent="0.2">
      <c r="C151"/>
    </row>
    <row r="152" spans="3:3" x14ac:dyDescent="0.2">
      <c r="C152"/>
    </row>
    <row r="153" spans="3:3" x14ac:dyDescent="0.2">
      <c r="C153"/>
    </row>
    <row r="154" spans="3:3" x14ac:dyDescent="0.2">
      <c r="C154"/>
    </row>
    <row r="155" spans="3:3" x14ac:dyDescent="0.2">
      <c r="C155"/>
    </row>
    <row r="156" spans="3:3" x14ac:dyDescent="0.2">
      <c r="C156"/>
    </row>
    <row r="157" spans="3:3" x14ac:dyDescent="0.2">
      <c r="C157"/>
    </row>
    <row r="158" spans="3:3" x14ac:dyDescent="0.2">
      <c r="C158"/>
    </row>
    <row r="159" spans="3:3" x14ac:dyDescent="0.2">
      <c r="C159"/>
    </row>
    <row r="160" spans="3:3" x14ac:dyDescent="0.2">
      <c r="C160"/>
    </row>
    <row r="161" spans="3:3" x14ac:dyDescent="0.2">
      <c r="C161"/>
    </row>
    <row r="162" spans="3:3" x14ac:dyDescent="0.2">
      <c r="C162"/>
    </row>
    <row r="163" spans="3:3" x14ac:dyDescent="0.2">
      <c r="C163"/>
    </row>
    <row r="164" spans="3:3" x14ac:dyDescent="0.2">
      <c r="C164"/>
    </row>
    <row r="165" spans="3:3" x14ac:dyDescent="0.2">
      <c r="C165"/>
    </row>
    <row r="166" spans="3:3" x14ac:dyDescent="0.2">
      <c r="C166"/>
    </row>
    <row r="167" spans="3:3" x14ac:dyDescent="0.2">
      <c r="C167"/>
    </row>
    <row r="168" spans="3:3" x14ac:dyDescent="0.2">
      <c r="C168"/>
    </row>
    <row r="169" spans="3:3" x14ac:dyDescent="0.2">
      <c r="C169"/>
    </row>
    <row r="170" spans="3:3" x14ac:dyDescent="0.2">
      <c r="C170"/>
    </row>
    <row r="171" spans="3:3" x14ac:dyDescent="0.2">
      <c r="C171"/>
    </row>
    <row r="172" spans="3:3" x14ac:dyDescent="0.2">
      <c r="C172"/>
    </row>
    <row r="173" spans="3:3" x14ac:dyDescent="0.2">
      <c r="C173"/>
    </row>
    <row r="174" spans="3:3" x14ac:dyDescent="0.2">
      <c r="C174"/>
    </row>
    <row r="175" spans="3:3" x14ac:dyDescent="0.2">
      <c r="C175"/>
    </row>
    <row r="176" spans="3:3" x14ac:dyDescent="0.2">
      <c r="C176"/>
    </row>
    <row r="177" spans="3:3" x14ac:dyDescent="0.2">
      <c r="C177"/>
    </row>
    <row r="178" spans="3:3" x14ac:dyDescent="0.2">
      <c r="C178"/>
    </row>
    <row r="179" spans="3:3" x14ac:dyDescent="0.2">
      <c r="C179"/>
    </row>
    <row r="180" spans="3:3" x14ac:dyDescent="0.2">
      <c r="C180"/>
    </row>
    <row r="181" spans="3:3" x14ac:dyDescent="0.2">
      <c r="C181"/>
    </row>
    <row r="182" spans="3:3" x14ac:dyDescent="0.2">
      <c r="C182"/>
    </row>
    <row r="183" spans="3:3" x14ac:dyDescent="0.2">
      <c r="C183"/>
    </row>
    <row r="184" spans="3:3" x14ac:dyDescent="0.2">
      <c r="C184"/>
    </row>
    <row r="185" spans="3:3" x14ac:dyDescent="0.2">
      <c r="C185"/>
    </row>
    <row r="186" spans="3:3" x14ac:dyDescent="0.2">
      <c r="C186"/>
    </row>
    <row r="187" spans="3:3" x14ac:dyDescent="0.2">
      <c r="C187"/>
    </row>
    <row r="188" spans="3:3" x14ac:dyDescent="0.2">
      <c r="C188"/>
    </row>
    <row r="189" spans="3:3" x14ac:dyDescent="0.2">
      <c r="C189"/>
    </row>
    <row r="190" spans="3:3" x14ac:dyDescent="0.2">
      <c r="C190"/>
    </row>
  </sheetData>
  <mergeCells count="1">
    <mergeCell ref="F26:G26"/>
  </mergeCells>
  <hyperlinks>
    <hyperlink ref="A3" location="Contents!A1" display="Return to Contents" xr:uid="{45FCDEFA-7BDC-4E85-81E7-56762C3C075B}"/>
  </hyperlinks>
  <pageMargins left="0.75" right="0.75" top="1" bottom="1" header="0.5" footer="0.5"/>
  <pageSetup scale="90" fitToHeight="2" orientation="landscape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37"/>
  <dimension ref="A2:AB142"/>
  <sheetViews>
    <sheetView zoomScale="93" zoomScaleNormal="93" workbookViewId="0"/>
  </sheetViews>
  <sheetFormatPr defaultColWidth="9.42578125" defaultRowHeight="15" x14ac:dyDescent="0.25"/>
  <cols>
    <col min="1" max="1" width="9.42578125" style="107"/>
    <col min="2" max="2" width="14.5703125" style="107" customWidth="1"/>
    <col min="3" max="3" width="10.42578125" style="107" bestFit="1" customWidth="1"/>
    <col min="4" max="4" width="9.42578125" style="107"/>
    <col min="5" max="6" width="9.5703125" style="107" bestFit="1" customWidth="1"/>
    <col min="7" max="13" width="9.42578125" style="107"/>
    <col min="14" max="15" width="9.42578125" style="108"/>
    <col min="16" max="16" width="9.42578125" style="107"/>
    <col min="17" max="17" width="25.42578125" style="107" customWidth="1"/>
    <col min="18" max="18" width="11.42578125" style="107" customWidth="1"/>
    <col min="19" max="26" width="9.42578125" style="107"/>
    <col min="27" max="28" width="9.42578125" style="108"/>
    <col min="29" max="16384" width="9.42578125" style="107"/>
  </cols>
  <sheetData>
    <row r="2" spans="1:18" ht="15.75" x14ac:dyDescent="0.25">
      <c r="A2" s="31" t="s">
        <v>644</v>
      </c>
    </row>
    <row r="3" spans="1:18" x14ac:dyDescent="0.25">
      <c r="A3" s="16" t="s">
        <v>16</v>
      </c>
      <c r="Q3" s="112"/>
    </row>
    <row r="4" spans="1:18" x14ac:dyDescent="0.25">
      <c r="A4" s="116"/>
      <c r="B4" s="116"/>
      <c r="C4" s="116"/>
      <c r="D4" s="116"/>
      <c r="E4" s="116"/>
      <c r="F4" s="116"/>
      <c r="G4" s="116"/>
      <c r="H4" s="116"/>
      <c r="I4" s="116"/>
      <c r="J4" s="116"/>
      <c r="Q4" s="112"/>
    </row>
    <row r="5" spans="1:18" x14ac:dyDescent="0.25">
      <c r="A5" s="116"/>
      <c r="B5" s="116"/>
      <c r="C5" s="116"/>
      <c r="D5" s="116"/>
      <c r="E5" s="116"/>
      <c r="F5" s="116"/>
      <c r="G5" s="116"/>
      <c r="H5" s="116"/>
      <c r="I5" s="116"/>
      <c r="J5" s="116"/>
      <c r="Q5" s="142" t="s">
        <v>343</v>
      </c>
      <c r="R5" s="143"/>
    </row>
    <row r="6" spans="1:18" x14ac:dyDescent="0.25">
      <c r="A6" s="116"/>
      <c r="B6" s="116"/>
      <c r="C6" s="116"/>
      <c r="D6" s="116"/>
      <c r="E6" s="116"/>
      <c r="F6" s="116"/>
      <c r="G6" s="116"/>
      <c r="H6" s="116"/>
      <c r="I6" s="116"/>
      <c r="J6" s="116"/>
      <c r="Q6" s="175" t="s">
        <v>266</v>
      </c>
      <c r="R6" s="185" t="s">
        <v>581</v>
      </c>
    </row>
    <row r="7" spans="1:18" x14ac:dyDescent="0.25">
      <c r="A7" s="116"/>
      <c r="B7" s="116"/>
      <c r="C7" s="116"/>
      <c r="D7" s="116"/>
      <c r="E7" s="116"/>
      <c r="F7" s="116"/>
      <c r="G7" s="116"/>
      <c r="H7" s="116"/>
      <c r="I7" s="116"/>
      <c r="J7" s="116"/>
      <c r="Q7" s="176" t="s">
        <v>267</v>
      </c>
      <c r="R7" s="186" t="s">
        <v>582</v>
      </c>
    </row>
    <row r="8" spans="1:18" x14ac:dyDescent="0.25">
      <c r="A8" s="116"/>
      <c r="B8" s="116"/>
      <c r="C8" s="116"/>
      <c r="D8" s="116"/>
      <c r="E8" s="116"/>
      <c r="F8" s="116"/>
      <c r="G8" s="116"/>
      <c r="H8" s="116"/>
      <c r="I8" s="116"/>
      <c r="J8" s="116"/>
      <c r="Q8" s="176" t="s">
        <v>441</v>
      </c>
      <c r="R8" s="186" t="s">
        <v>583</v>
      </c>
    </row>
    <row r="9" spans="1:18" x14ac:dyDescent="0.25">
      <c r="A9" s="116"/>
      <c r="B9" s="116"/>
      <c r="C9" s="116"/>
      <c r="D9" s="116"/>
      <c r="E9" s="116"/>
      <c r="F9" s="116"/>
      <c r="G9" s="116"/>
      <c r="H9" s="116"/>
      <c r="I9" s="116"/>
      <c r="J9" s="116"/>
      <c r="Q9" s="176" t="s">
        <v>444</v>
      </c>
      <c r="R9" s="186" t="s">
        <v>584</v>
      </c>
    </row>
    <row r="10" spans="1:18" x14ac:dyDescent="0.25">
      <c r="A10" s="116"/>
      <c r="B10" s="116"/>
      <c r="C10" s="116"/>
      <c r="D10" s="116"/>
      <c r="E10" s="116"/>
      <c r="F10" s="116"/>
      <c r="G10" s="116"/>
      <c r="H10" s="116"/>
      <c r="I10" s="116"/>
      <c r="J10" s="116"/>
      <c r="Q10" s="176" t="s">
        <v>269</v>
      </c>
      <c r="R10" s="186" t="s">
        <v>505</v>
      </c>
    </row>
    <row r="11" spans="1:18" x14ac:dyDescent="0.25">
      <c r="A11" s="116"/>
      <c r="B11" s="116"/>
      <c r="C11" s="116"/>
      <c r="D11" s="116"/>
      <c r="E11" s="116"/>
      <c r="F11" s="116"/>
      <c r="G11" s="116"/>
      <c r="H11" s="116"/>
      <c r="I11" s="116"/>
      <c r="J11" s="116"/>
      <c r="Q11" s="178" t="s">
        <v>483</v>
      </c>
      <c r="R11" s="173" t="s">
        <v>506</v>
      </c>
    </row>
    <row r="12" spans="1:18" x14ac:dyDescent="0.25">
      <c r="A12" s="116"/>
      <c r="B12" s="116"/>
      <c r="C12" s="116"/>
      <c r="D12" s="116"/>
      <c r="E12" s="116"/>
      <c r="F12" s="116"/>
      <c r="G12" s="116"/>
      <c r="H12" s="116"/>
      <c r="I12" s="116"/>
      <c r="J12" s="116"/>
    </row>
    <row r="13" spans="1:18" x14ac:dyDescent="0.25">
      <c r="A13" s="116"/>
      <c r="B13" s="116"/>
      <c r="C13" s="116"/>
      <c r="D13" s="116"/>
      <c r="E13" s="116"/>
      <c r="F13" s="116"/>
      <c r="G13" s="116"/>
      <c r="H13" s="116"/>
      <c r="I13" s="116"/>
      <c r="J13" s="116"/>
    </row>
    <row r="14" spans="1:18" x14ac:dyDescent="0.25">
      <c r="A14" s="116"/>
      <c r="B14" s="116"/>
      <c r="C14" s="116"/>
      <c r="D14" s="116"/>
      <c r="E14" s="116"/>
      <c r="F14" s="116"/>
      <c r="G14" s="116"/>
      <c r="H14" s="116"/>
      <c r="I14" s="116"/>
      <c r="J14" s="116"/>
    </row>
    <row r="15" spans="1:18" x14ac:dyDescent="0.25">
      <c r="A15" s="116"/>
      <c r="B15" s="116"/>
      <c r="C15" s="116"/>
      <c r="D15" s="116"/>
      <c r="E15" s="116"/>
      <c r="F15" s="116"/>
      <c r="G15" s="116"/>
      <c r="H15" s="116"/>
      <c r="I15" s="116"/>
      <c r="J15" s="116"/>
    </row>
    <row r="16" spans="1:18" x14ac:dyDescent="0.25">
      <c r="A16" s="116"/>
      <c r="B16" s="116"/>
      <c r="C16" s="116"/>
      <c r="D16" s="116"/>
      <c r="E16" s="116"/>
      <c r="F16" s="116"/>
      <c r="G16" s="116"/>
      <c r="H16" s="116"/>
      <c r="I16" s="116"/>
      <c r="J16" s="116"/>
    </row>
    <row r="17" spans="1:12" x14ac:dyDescent="0.25">
      <c r="A17" s="116"/>
      <c r="B17" s="116"/>
      <c r="C17" s="116"/>
      <c r="D17" s="116"/>
      <c r="E17" s="116"/>
      <c r="F17" s="116"/>
      <c r="G17" s="116"/>
      <c r="H17" s="116"/>
      <c r="I17" s="116"/>
      <c r="J17" s="116"/>
    </row>
    <row r="18" spans="1:12" x14ac:dyDescent="0.25">
      <c r="A18" s="116"/>
      <c r="B18" s="116"/>
      <c r="C18" s="116"/>
      <c r="D18" s="116"/>
      <c r="E18" s="116"/>
      <c r="F18" s="116"/>
      <c r="G18" s="116"/>
      <c r="H18" s="116"/>
      <c r="I18" s="116"/>
      <c r="J18" s="116"/>
    </row>
    <row r="19" spans="1:12" x14ac:dyDescent="0.25">
      <c r="A19" s="116"/>
      <c r="B19" s="116"/>
      <c r="C19" s="116"/>
      <c r="D19" s="116"/>
      <c r="E19" s="116"/>
      <c r="F19" s="116"/>
      <c r="G19" s="116"/>
      <c r="H19" s="116"/>
      <c r="I19" s="116"/>
      <c r="J19" s="116"/>
    </row>
    <row r="20" spans="1:12" x14ac:dyDescent="0.25">
      <c r="A20" s="116"/>
      <c r="B20" s="116"/>
      <c r="C20" s="116"/>
      <c r="D20" s="116"/>
      <c r="E20" s="116"/>
      <c r="F20" s="116"/>
      <c r="G20" s="116"/>
      <c r="H20" s="116"/>
      <c r="I20" s="116"/>
      <c r="J20" s="116"/>
    </row>
    <row r="21" spans="1:12" x14ac:dyDescent="0.25">
      <c r="A21" s="116"/>
      <c r="B21" s="116"/>
      <c r="C21" s="116"/>
      <c r="D21" s="116"/>
      <c r="E21" s="116"/>
      <c r="F21" s="116"/>
      <c r="G21" s="116"/>
      <c r="H21" s="116"/>
      <c r="I21" s="116"/>
      <c r="J21" s="116"/>
    </row>
    <row r="24" spans="1:12" x14ac:dyDescent="0.25">
      <c r="A24"/>
      <c r="B24"/>
      <c r="C24" s="473" t="s">
        <v>507</v>
      </c>
      <c r="D24" s="473"/>
      <c r="E24" s="473"/>
      <c r="F24" s="473"/>
      <c r="G24" s="473"/>
      <c r="H24" s="23"/>
      <c r="I24" s="473" t="s">
        <v>508</v>
      </c>
      <c r="J24" s="473"/>
      <c r="K24" s="473"/>
      <c r="L24" s="473"/>
    </row>
    <row r="25" spans="1:12" x14ac:dyDescent="0.25">
      <c r="A25" s="8"/>
      <c r="B25" s="8"/>
      <c r="C25" s="65">
        <v>2021</v>
      </c>
      <c r="D25" s="65">
        <v>2022</v>
      </c>
      <c r="E25" s="65">
        <v>2023</v>
      </c>
      <c r="F25" s="65">
        <v>2024</v>
      </c>
      <c r="G25" s="65">
        <v>2025</v>
      </c>
      <c r="H25" s="25"/>
      <c r="I25" s="65">
        <v>2022</v>
      </c>
      <c r="J25" s="65">
        <v>2023</v>
      </c>
      <c r="K25" s="65">
        <v>2024</v>
      </c>
      <c r="L25" s="65">
        <v>2025</v>
      </c>
    </row>
    <row r="26" spans="1:12" x14ac:dyDescent="0.25">
      <c r="B26" s="21" t="s">
        <v>266</v>
      </c>
      <c r="C26" s="420">
        <v>1470.4868822999999</v>
      </c>
      <c r="D26" s="420">
        <v>1509.2331626</v>
      </c>
      <c r="E26" s="420">
        <v>1454.6666355</v>
      </c>
      <c r="F26" s="420">
        <v>1509.8523863999999</v>
      </c>
      <c r="G26" s="420">
        <v>1532.8032800000001</v>
      </c>
      <c r="H26" s="9"/>
      <c r="I26" s="13">
        <f t="shared" ref="I26:L29" si="0">D26-C26</f>
        <v>38.74628030000008</v>
      </c>
      <c r="J26" s="13">
        <f t="shared" si="0"/>
        <v>-54.56652710000003</v>
      </c>
      <c r="K26" s="13">
        <f t="shared" si="0"/>
        <v>55.185750899999903</v>
      </c>
      <c r="L26" s="13">
        <f t="shared" si="0"/>
        <v>22.9508936000002</v>
      </c>
    </row>
    <row r="27" spans="1:12" x14ac:dyDescent="0.25">
      <c r="B27" s="21" t="s">
        <v>267</v>
      </c>
      <c r="C27" s="9">
        <v>1000.6134905</v>
      </c>
      <c r="D27" s="9">
        <v>1020.4639864</v>
      </c>
      <c r="E27" s="9">
        <v>1024.9492625</v>
      </c>
      <c r="F27" s="9">
        <v>1048.2165847000001</v>
      </c>
      <c r="G27" s="9">
        <v>1086.1285</v>
      </c>
      <c r="H27" s="9"/>
      <c r="I27" s="13">
        <f t="shared" si="0"/>
        <v>19.850495899999942</v>
      </c>
      <c r="J27" s="13">
        <f t="shared" si="0"/>
        <v>4.4852761000000783</v>
      </c>
      <c r="K27" s="13">
        <f t="shared" si="0"/>
        <v>23.267322200000081</v>
      </c>
      <c r="L27" s="13">
        <f t="shared" si="0"/>
        <v>37.911915299999919</v>
      </c>
    </row>
    <row r="28" spans="1:12" x14ac:dyDescent="0.25">
      <c r="A28"/>
      <c r="B28" s="21" t="s">
        <v>268</v>
      </c>
      <c r="C28" s="9">
        <v>1334.7738764999999</v>
      </c>
      <c r="D28" s="9">
        <v>1397.471914</v>
      </c>
      <c r="E28" s="9">
        <v>1381.72637575</v>
      </c>
      <c r="F28" s="9">
        <v>1402.3757385693</v>
      </c>
      <c r="G28" s="9">
        <v>1397.3150123</v>
      </c>
      <c r="H28" s="9"/>
      <c r="I28" s="13">
        <f t="shared" si="0"/>
        <v>62.698037500000055</v>
      </c>
      <c r="J28" s="13">
        <f t="shared" si="0"/>
        <v>-15.745538249999981</v>
      </c>
      <c r="K28" s="13">
        <f t="shared" si="0"/>
        <v>20.649362819299995</v>
      </c>
      <c r="L28" s="13">
        <f t="shared" si="0"/>
        <v>-5.0607262692999484</v>
      </c>
    </row>
    <row r="29" spans="1:12" x14ac:dyDescent="0.25">
      <c r="B29" s="21" t="s">
        <v>269</v>
      </c>
      <c r="C29" s="52">
        <v>138.91506792999999</v>
      </c>
      <c r="D29" s="52">
        <v>139.72570069</v>
      </c>
      <c r="E29" s="52">
        <v>138.88138178</v>
      </c>
      <c r="F29" s="52">
        <v>142.96407278999999</v>
      </c>
      <c r="G29" s="52">
        <v>142.4769</v>
      </c>
      <c r="H29" s="55"/>
      <c r="I29" s="52">
        <f t="shared" si="0"/>
        <v>0.81063276000000428</v>
      </c>
      <c r="J29" s="52">
        <f t="shared" si="0"/>
        <v>-0.84431890999999837</v>
      </c>
      <c r="K29" s="52">
        <f t="shared" si="0"/>
        <v>4.0826910099999907</v>
      </c>
      <c r="L29" s="52">
        <f t="shared" si="0"/>
        <v>-0.48717278999998825</v>
      </c>
    </row>
    <row r="30" spans="1:12" x14ac:dyDescent="0.25">
      <c r="B30" s="21" t="s">
        <v>483</v>
      </c>
      <c r="C30" s="9">
        <v>3944.7893211000001</v>
      </c>
      <c r="D30" s="9">
        <v>4066.8947701000002</v>
      </c>
      <c r="E30" s="9">
        <v>4000.2236554999999</v>
      </c>
      <c r="F30" s="9">
        <v>4103.4085095999999</v>
      </c>
      <c r="G30" s="9">
        <v>4158.7236000000003</v>
      </c>
      <c r="H30" s="397" t="s">
        <v>419</v>
      </c>
      <c r="I30" s="13">
        <f>D30-C30</f>
        <v>122.10544900000014</v>
      </c>
      <c r="J30" s="13">
        <f>E30-D30</f>
        <v>-66.671114600000237</v>
      </c>
      <c r="K30" s="13">
        <f>F30-E30</f>
        <v>103.18485409999994</v>
      </c>
      <c r="L30" s="13">
        <f>G30-F30</f>
        <v>55.315090400000372</v>
      </c>
    </row>
    <row r="31" spans="1:12" x14ac:dyDescent="0.25">
      <c r="A31" s="278" t="s">
        <v>674</v>
      </c>
      <c r="B31"/>
      <c r="C31"/>
      <c r="D31" s="2"/>
      <c r="E31"/>
      <c r="F31"/>
      <c r="G31"/>
      <c r="H31"/>
      <c r="I31" s="421"/>
      <c r="J31" s="421"/>
      <c r="K31" s="421"/>
      <c r="L31" s="421"/>
    </row>
    <row r="34" spans="1:7" x14ac:dyDescent="0.25">
      <c r="A34" s="119"/>
      <c r="B34" s="119"/>
      <c r="C34" s="119" t="s">
        <v>265</v>
      </c>
      <c r="D34" s="119" t="s">
        <v>223</v>
      </c>
      <c r="E34" s="344" t="s">
        <v>222</v>
      </c>
      <c r="F34" s="344" t="s">
        <v>457</v>
      </c>
    </row>
    <row r="35" spans="1:7" x14ac:dyDescent="0.25">
      <c r="A35" s="119">
        <f t="shared" ref="A35:A46" si="1">YEAR(B35)</f>
        <v>2021</v>
      </c>
      <c r="B35" s="331">
        <v>44197</v>
      </c>
      <c r="C35" s="395">
        <v>333.97652964000002</v>
      </c>
      <c r="D35" s="295" t="e">
        <v>#N/A</v>
      </c>
      <c r="E35" s="356"/>
      <c r="F35" s="356">
        <v>333.97652964000002</v>
      </c>
      <c r="G35" s="113"/>
    </row>
    <row r="36" spans="1:7" x14ac:dyDescent="0.25">
      <c r="A36" s="119">
        <f t="shared" si="1"/>
        <v>2021</v>
      </c>
      <c r="B36" s="331">
        <v>44228</v>
      </c>
      <c r="C36" s="395">
        <v>309.81628327999999</v>
      </c>
      <c r="D36" s="295" t="e">
        <v>#N/A</v>
      </c>
      <c r="E36" s="396">
        <f t="shared" ref="E36:E45" si="2">AVERAGEIF($A$35:$A$46,A36,$F$35:$F$46)</f>
        <v>328.73244342666669</v>
      </c>
      <c r="F36" s="356">
        <v>309.81628327999999</v>
      </c>
      <c r="G36" s="113"/>
    </row>
    <row r="37" spans="1:7" x14ac:dyDescent="0.25">
      <c r="A37" s="119">
        <f t="shared" si="1"/>
        <v>2021</v>
      </c>
      <c r="B37" s="331">
        <v>44256</v>
      </c>
      <c r="C37" s="395">
        <v>306.27265677999998</v>
      </c>
      <c r="D37" s="295" t="e">
        <v>#N/A</v>
      </c>
      <c r="E37" s="396">
        <f t="shared" si="2"/>
        <v>328.73244342666669</v>
      </c>
      <c r="F37" s="356">
        <v>306.27265677999998</v>
      </c>
      <c r="G37" s="113"/>
    </row>
    <row r="38" spans="1:7" x14ac:dyDescent="0.25">
      <c r="A38" s="119">
        <f t="shared" si="1"/>
        <v>2021</v>
      </c>
      <c r="B38" s="331">
        <v>44287</v>
      </c>
      <c r="C38" s="395">
        <v>283.32878970000002</v>
      </c>
      <c r="D38" s="295" t="e">
        <v>#N/A</v>
      </c>
      <c r="E38" s="396">
        <f t="shared" si="2"/>
        <v>328.73244342666669</v>
      </c>
      <c r="F38" s="356">
        <v>283.32878970000002</v>
      </c>
      <c r="G38" s="113"/>
    </row>
    <row r="39" spans="1:7" x14ac:dyDescent="0.25">
      <c r="A39" s="119">
        <f t="shared" si="1"/>
        <v>2021</v>
      </c>
      <c r="B39" s="331">
        <v>44317</v>
      </c>
      <c r="C39" s="395">
        <v>301.12229180000003</v>
      </c>
      <c r="D39" s="295" t="e">
        <v>#N/A</v>
      </c>
      <c r="E39" s="396">
        <f t="shared" si="2"/>
        <v>328.73244342666669</v>
      </c>
      <c r="F39" s="356">
        <v>301.12229180000003</v>
      </c>
      <c r="G39" s="113"/>
    </row>
    <row r="40" spans="1:7" x14ac:dyDescent="0.25">
      <c r="A40" s="119">
        <f t="shared" si="1"/>
        <v>2021</v>
      </c>
      <c r="B40" s="331">
        <v>44348</v>
      </c>
      <c r="C40" s="395">
        <v>350.19926939999999</v>
      </c>
      <c r="D40" s="295" t="e">
        <v>#N/A</v>
      </c>
      <c r="E40" s="396">
        <f t="shared" si="2"/>
        <v>328.73244342666669</v>
      </c>
      <c r="F40" s="356">
        <v>350.19926939999999</v>
      </c>
      <c r="G40" s="113"/>
    </row>
    <row r="41" spans="1:7" x14ac:dyDescent="0.25">
      <c r="A41" s="119">
        <f t="shared" si="1"/>
        <v>2021</v>
      </c>
      <c r="B41" s="331">
        <v>44378</v>
      </c>
      <c r="C41" s="395">
        <v>386.62592275999998</v>
      </c>
      <c r="D41" s="295" t="e">
        <v>#N/A</v>
      </c>
      <c r="E41" s="396">
        <f t="shared" si="2"/>
        <v>328.73244342666669</v>
      </c>
      <c r="F41" s="356">
        <v>386.62592275999998</v>
      </c>
      <c r="G41" s="113"/>
    </row>
    <row r="42" spans="1:7" x14ac:dyDescent="0.25">
      <c r="A42" s="119">
        <f t="shared" si="1"/>
        <v>2021</v>
      </c>
      <c r="B42" s="331">
        <v>44409</v>
      </c>
      <c r="C42" s="395">
        <v>393.62794143000002</v>
      </c>
      <c r="D42" s="295" t="e">
        <v>#N/A</v>
      </c>
      <c r="E42" s="396">
        <f t="shared" si="2"/>
        <v>328.73244342666669</v>
      </c>
      <c r="F42" s="356">
        <v>393.62794143000002</v>
      </c>
      <c r="G42" s="113"/>
    </row>
    <row r="43" spans="1:7" x14ac:dyDescent="0.25">
      <c r="A43" s="119">
        <f t="shared" si="1"/>
        <v>2021</v>
      </c>
      <c r="B43" s="331">
        <v>44440</v>
      </c>
      <c r="C43" s="395">
        <v>347.8322928</v>
      </c>
      <c r="D43" s="295" t="e">
        <v>#N/A</v>
      </c>
      <c r="E43" s="396">
        <f t="shared" si="2"/>
        <v>328.73244342666669</v>
      </c>
      <c r="F43" s="356">
        <v>347.8322928</v>
      </c>
      <c r="G43" s="113"/>
    </row>
    <row r="44" spans="1:7" x14ac:dyDescent="0.25">
      <c r="A44" s="119">
        <f t="shared" si="1"/>
        <v>2021</v>
      </c>
      <c r="B44" s="331">
        <v>44470</v>
      </c>
      <c r="C44" s="395">
        <v>313.61334202</v>
      </c>
      <c r="D44" s="295" t="e">
        <v>#N/A</v>
      </c>
      <c r="E44" s="396">
        <f t="shared" si="2"/>
        <v>328.73244342666669</v>
      </c>
      <c r="F44" s="356">
        <v>313.61334202</v>
      </c>
      <c r="G44" s="113"/>
    </row>
    <row r="45" spans="1:7" x14ac:dyDescent="0.25">
      <c r="A45" s="119">
        <f t="shared" si="1"/>
        <v>2021</v>
      </c>
      <c r="B45" s="331">
        <v>44501</v>
      </c>
      <c r="C45" s="395">
        <v>298.83886619999998</v>
      </c>
      <c r="D45" s="295" t="e">
        <v>#N/A</v>
      </c>
      <c r="E45" s="396">
        <f t="shared" si="2"/>
        <v>328.73244342666669</v>
      </c>
      <c r="F45" s="356">
        <v>298.83886619999998</v>
      </c>
      <c r="G45" s="113"/>
    </row>
    <row r="46" spans="1:7" x14ac:dyDescent="0.25">
      <c r="A46" s="119">
        <f t="shared" si="1"/>
        <v>2021</v>
      </c>
      <c r="B46" s="331">
        <v>44531</v>
      </c>
      <c r="C46" s="395">
        <v>319.53513530999999</v>
      </c>
      <c r="D46" s="295" t="e">
        <v>#N/A</v>
      </c>
      <c r="E46" s="356"/>
      <c r="F46" s="356">
        <v>319.53513530999999</v>
      </c>
      <c r="G46" s="113"/>
    </row>
    <row r="47" spans="1:7" x14ac:dyDescent="0.25">
      <c r="A47" s="119">
        <f t="shared" ref="A47:A94" si="3">YEAR(B47)</f>
        <v>2022</v>
      </c>
      <c r="B47" s="331">
        <v>44562</v>
      </c>
      <c r="C47" s="395">
        <v>351.05315956999999</v>
      </c>
      <c r="D47" s="295" t="e">
        <v>#N/A</v>
      </c>
      <c r="E47" s="356"/>
      <c r="F47" s="356">
        <v>351.05315956999999</v>
      </c>
      <c r="G47" s="113"/>
    </row>
    <row r="48" spans="1:7" x14ac:dyDescent="0.25">
      <c r="A48" s="119">
        <f t="shared" si="3"/>
        <v>2022</v>
      </c>
      <c r="B48" s="331">
        <v>44593</v>
      </c>
      <c r="C48" s="395">
        <v>316.69409267999998</v>
      </c>
      <c r="D48" s="295" t="e">
        <v>#N/A</v>
      </c>
      <c r="E48" s="356">
        <f t="shared" ref="E48:E57" si="4">AVERAGEIF($A$47:$A$108,A48,$F$47:$F$108)</f>
        <v>338.90789750583332</v>
      </c>
      <c r="F48" s="356">
        <v>316.69409267999998</v>
      </c>
      <c r="G48" s="113"/>
    </row>
    <row r="49" spans="1:7" x14ac:dyDescent="0.25">
      <c r="A49" s="119">
        <f t="shared" si="3"/>
        <v>2022</v>
      </c>
      <c r="B49" s="331">
        <v>44621</v>
      </c>
      <c r="C49" s="395">
        <v>315.88661138999998</v>
      </c>
      <c r="D49" s="295" t="e">
        <v>#N/A</v>
      </c>
      <c r="E49" s="356">
        <f t="shared" si="4"/>
        <v>338.90789750583332</v>
      </c>
      <c r="F49" s="356">
        <v>315.88661138999998</v>
      </c>
      <c r="G49" s="113"/>
    </row>
    <row r="50" spans="1:7" x14ac:dyDescent="0.25">
      <c r="A50" s="119">
        <f t="shared" si="3"/>
        <v>2022</v>
      </c>
      <c r="B50" s="331">
        <v>44652</v>
      </c>
      <c r="C50" s="395">
        <v>295.78754154000001</v>
      </c>
      <c r="D50" s="295" t="e">
        <v>#N/A</v>
      </c>
      <c r="E50" s="356">
        <f t="shared" si="4"/>
        <v>338.90789750583332</v>
      </c>
      <c r="F50" s="356">
        <v>295.78754154000001</v>
      </c>
      <c r="G50" s="113"/>
    </row>
    <row r="51" spans="1:7" x14ac:dyDescent="0.25">
      <c r="A51" s="119">
        <f t="shared" si="3"/>
        <v>2022</v>
      </c>
      <c r="B51" s="331">
        <v>44682</v>
      </c>
      <c r="C51" s="395">
        <v>321.16406472</v>
      </c>
      <c r="D51" s="295" t="e">
        <v>#N/A</v>
      </c>
      <c r="E51" s="356">
        <f t="shared" si="4"/>
        <v>338.90789750583332</v>
      </c>
      <c r="F51" s="356">
        <v>321.16406472</v>
      </c>
      <c r="G51" s="113"/>
    </row>
    <row r="52" spans="1:7" x14ac:dyDescent="0.25">
      <c r="A52" s="119">
        <f t="shared" si="3"/>
        <v>2022</v>
      </c>
      <c r="B52" s="331">
        <v>44713</v>
      </c>
      <c r="C52" s="395">
        <v>358.79582370000003</v>
      </c>
      <c r="D52" s="295" t="e">
        <v>#N/A</v>
      </c>
      <c r="E52" s="356">
        <f t="shared" si="4"/>
        <v>338.90789750583332</v>
      </c>
      <c r="F52" s="356">
        <v>358.79582370000003</v>
      </c>
      <c r="G52" s="113"/>
    </row>
    <row r="53" spans="1:7" x14ac:dyDescent="0.25">
      <c r="A53" s="119">
        <f t="shared" si="3"/>
        <v>2022</v>
      </c>
      <c r="B53" s="331">
        <v>44743</v>
      </c>
      <c r="C53" s="395">
        <v>401.78160607000001</v>
      </c>
      <c r="D53" s="295" t="e">
        <v>#N/A</v>
      </c>
      <c r="E53" s="356">
        <f t="shared" si="4"/>
        <v>338.90789750583332</v>
      </c>
      <c r="F53" s="356">
        <v>401.78160607000001</v>
      </c>
      <c r="G53" s="113"/>
    </row>
    <row r="54" spans="1:7" x14ac:dyDescent="0.25">
      <c r="A54" s="119">
        <f t="shared" si="3"/>
        <v>2022</v>
      </c>
      <c r="B54" s="331">
        <v>44774</v>
      </c>
      <c r="C54" s="395">
        <v>402.18583862999998</v>
      </c>
      <c r="D54" s="295" t="e">
        <v>#N/A</v>
      </c>
      <c r="E54" s="356">
        <f t="shared" si="4"/>
        <v>338.90789750583332</v>
      </c>
      <c r="F54" s="356">
        <v>402.18583862999998</v>
      </c>
      <c r="G54" s="113"/>
    </row>
    <row r="55" spans="1:7" x14ac:dyDescent="0.25">
      <c r="A55" s="119">
        <f t="shared" si="3"/>
        <v>2022</v>
      </c>
      <c r="B55" s="331">
        <v>44805</v>
      </c>
      <c r="C55" s="395">
        <v>351.85252559999998</v>
      </c>
      <c r="D55" s="295" t="e">
        <v>#N/A</v>
      </c>
      <c r="E55" s="356">
        <f t="shared" si="4"/>
        <v>338.90789750583332</v>
      </c>
      <c r="F55" s="356">
        <v>351.85252559999998</v>
      </c>
      <c r="G55" s="113"/>
    </row>
    <row r="56" spans="1:7" x14ac:dyDescent="0.25">
      <c r="A56" s="119">
        <f t="shared" si="3"/>
        <v>2022</v>
      </c>
      <c r="B56" s="331">
        <v>44835</v>
      </c>
      <c r="C56" s="395">
        <v>308.36291234999999</v>
      </c>
      <c r="D56" s="295" t="e">
        <v>#N/A</v>
      </c>
      <c r="E56" s="356">
        <f t="shared" si="4"/>
        <v>338.90789750583332</v>
      </c>
      <c r="F56" s="356">
        <v>308.36291234999999</v>
      </c>
      <c r="G56" s="113"/>
    </row>
    <row r="57" spans="1:7" x14ac:dyDescent="0.25">
      <c r="A57" s="119">
        <f t="shared" si="3"/>
        <v>2022</v>
      </c>
      <c r="B57" s="331">
        <v>44866</v>
      </c>
      <c r="C57" s="395">
        <v>303.81233429999997</v>
      </c>
      <c r="D57" s="295" t="e">
        <v>#N/A</v>
      </c>
      <c r="E57" s="356">
        <f t="shared" si="4"/>
        <v>338.90789750583332</v>
      </c>
      <c r="F57" s="356">
        <v>303.81233429999997</v>
      </c>
      <c r="G57" s="113"/>
    </row>
    <row r="58" spans="1:7" x14ac:dyDescent="0.25">
      <c r="A58" s="119">
        <f t="shared" si="3"/>
        <v>2022</v>
      </c>
      <c r="B58" s="331">
        <v>44896</v>
      </c>
      <c r="C58" s="395">
        <v>339.51825952000002</v>
      </c>
      <c r="D58" s="295" t="e">
        <v>#N/A</v>
      </c>
      <c r="E58" s="356"/>
      <c r="F58" s="356">
        <v>339.51825952000002</v>
      </c>
      <c r="G58" s="113"/>
    </row>
    <row r="59" spans="1:7" x14ac:dyDescent="0.25">
      <c r="A59" s="119">
        <f t="shared" si="3"/>
        <v>2023</v>
      </c>
      <c r="B59" s="331">
        <v>44927</v>
      </c>
      <c r="C59" s="395">
        <v>333.96829916000002</v>
      </c>
      <c r="D59" s="295" t="e">
        <v>#N/A</v>
      </c>
      <c r="E59" s="356"/>
      <c r="F59" s="356">
        <v>333.96829916000002</v>
      </c>
      <c r="G59" s="113"/>
    </row>
    <row r="60" spans="1:7" x14ac:dyDescent="0.25">
      <c r="A60" s="119">
        <f t="shared" si="3"/>
        <v>2023</v>
      </c>
      <c r="B60" s="331">
        <v>44958</v>
      </c>
      <c r="C60" s="395">
        <v>301.59095559000002</v>
      </c>
      <c r="D60" s="295" t="e">
        <v>#N/A</v>
      </c>
      <c r="E60" s="356">
        <f t="shared" ref="E60:E69" si="5">AVERAGEIF($A$47:$A$108,A60,$F$47:$F$108)</f>
        <v>333.35197129333329</v>
      </c>
      <c r="F60" s="356">
        <v>301.59095559000002</v>
      </c>
      <c r="G60" s="113"/>
    </row>
    <row r="61" spans="1:7" x14ac:dyDescent="0.25">
      <c r="A61" s="119">
        <f t="shared" si="3"/>
        <v>2023</v>
      </c>
      <c r="B61" s="331">
        <v>44986</v>
      </c>
      <c r="C61" s="395">
        <v>317.39448083000002</v>
      </c>
      <c r="D61" s="295" t="e">
        <v>#N/A</v>
      </c>
      <c r="E61" s="356">
        <f t="shared" si="5"/>
        <v>333.35197129333329</v>
      </c>
      <c r="F61" s="356">
        <v>317.39448083000002</v>
      </c>
      <c r="G61" s="113"/>
    </row>
    <row r="62" spans="1:7" x14ac:dyDescent="0.25">
      <c r="A62" s="119">
        <f t="shared" si="3"/>
        <v>2023</v>
      </c>
      <c r="B62" s="331">
        <v>45017</v>
      </c>
      <c r="C62" s="395">
        <v>290.35440440000002</v>
      </c>
      <c r="D62" s="295" t="e">
        <v>#N/A</v>
      </c>
      <c r="E62" s="356">
        <f t="shared" si="5"/>
        <v>333.35197129333329</v>
      </c>
      <c r="F62" s="356">
        <v>290.35440440000002</v>
      </c>
      <c r="G62" s="113"/>
    </row>
    <row r="63" spans="1:7" x14ac:dyDescent="0.25">
      <c r="A63" s="119">
        <f t="shared" si="3"/>
        <v>2023</v>
      </c>
      <c r="B63" s="331">
        <v>45047</v>
      </c>
      <c r="C63" s="395">
        <v>308.82499510000002</v>
      </c>
      <c r="D63" s="295" t="e">
        <v>#N/A</v>
      </c>
      <c r="E63" s="356">
        <f t="shared" si="5"/>
        <v>333.35197129333329</v>
      </c>
      <c r="F63" s="356">
        <v>308.82499510000002</v>
      </c>
      <c r="G63" s="113"/>
    </row>
    <row r="64" spans="1:7" x14ac:dyDescent="0.25">
      <c r="A64" s="119">
        <f t="shared" si="3"/>
        <v>2023</v>
      </c>
      <c r="B64" s="331">
        <v>45078</v>
      </c>
      <c r="C64" s="395">
        <v>339.502589</v>
      </c>
      <c r="D64" s="295" t="e">
        <v>#N/A</v>
      </c>
      <c r="E64" s="356">
        <f t="shared" si="5"/>
        <v>333.35197129333329</v>
      </c>
      <c r="F64" s="356">
        <v>339.502589</v>
      </c>
      <c r="G64" s="113"/>
    </row>
    <row r="65" spans="1:7" x14ac:dyDescent="0.25">
      <c r="A65" s="119">
        <f t="shared" si="3"/>
        <v>2023</v>
      </c>
      <c r="B65" s="331">
        <v>45108</v>
      </c>
      <c r="C65" s="395">
        <v>398.61235506999998</v>
      </c>
      <c r="D65" s="295" t="e">
        <v>#N/A</v>
      </c>
      <c r="E65" s="356">
        <f t="shared" si="5"/>
        <v>333.35197129333329</v>
      </c>
      <c r="F65" s="356">
        <v>398.61235506999998</v>
      </c>
      <c r="G65" s="113"/>
    </row>
    <row r="66" spans="1:7" x14ac:dyDescent="0.25">
      <c r="A66" s="119">
        <f t="shared" si="3"/>
        <v>2023</v>
      </c>
      <c r="B66" s="331">
        <v>45139</v>
      </c>
      <c r="C66" s="395">
        <v>404.33627056</v>
      </c>
      <c r="D66" s="295" t="e">
        <v>#N/A</v>
      </c>
      <c r="E66" s="356">
        <f t="shared" si="5"/>
        <v>333.35197129333329</v>
      </c>
      <c r="F66" s="356">
        <v>404.33627056</v>
      </c>
      <c r="G66" s="113"/>
    </row>
    <row r="67" spans="1:7" x14ac:dyDescent="0.25">
      <c r="A67" s="119">
        <f t="shared" si="3"/>
        <v>2023</v>
      </c>
      <c r="B67" s="331">
        <v>45170</v>
      </c>
      <c r="C67" s="395">
        <v>357.79539915999999</v>
      </c>
      <c r="D67" s="295" t="e">
        <v>#N/A</v>
      </c>
      <c r="E67" s="356">
        <f t="shared" si="5"/>
        <v>333.35197129333329</v>
      </c>
      <c r="F67" s="356">
        <v>357.79539915999999</v>
      </c>
      <c r="G67" s="113"/>
    </row>
    <row r="68" spans="1:7" x14ac:dyDescent="0.25">
      <c r="A68" s="119">
        <f t="shared" si="3"/>
        <v>2023</v>
      </c>
      <c r="B68" s="331">
        <v>45200</v>
      </c>
      <c r="C68" s="395">
        <v>319.18800763000002</v>
      </c>
      <c r="D68" s="295" t="e">
        <v>#N/A</v>
      </c>
      <c r="E68" s="356">
        <f t="shared" si="5"/>
        <v>333.35197129333329</v>
      </c>
      <c r="F68" s="356">
        <v>319.18800763000002</v>
      </c>
      <c r="G68" s="113"/>
    </row>
    <row r="69" spans="1:7" x14ac:dyDescent="0.25">
      <c r="A69" s="119">
        <f t="shared" si="3"/>
        <v>2023</v>
      </c>
      <c r="B69" s="331">
        <v>45231</v>
      </c>
      <c r="C69" s="395">
        <v>305.22375299999999</v>
      </c>
      <c r="D69" s="295" t="e">
        <v>#N/A</v>
      </c>
      <c r="E69" s="356">
        <f t="shared" si="5"/>
        <v>333.35197129333329</v>
      </c>
      <c r="F69" s="356">
        <v>305.22375299999999</v>
      </c>
      <c r="G69" s="113"/>
    </row>
    <row r="70" spans="1:7" x14ac:dyDescent="0.25">
      <c r="A70" s="119">
        <f t="shared" si="3"/>
        <v>2023</v>
      </c>
      <c r="B70" s="331">
        <v>45261</v>
      </c>
      <c r="C70" s="395">
        <v>323.43214602</v>
      </c>
      <c r="D70" s="295" t="e">
        <v>#N/A</v>
      </c>
      <c r="E70" s="356"/>
      <c r="F70" s="356">
        <v>323.43214602</v>
      </c>
      <c r="G70" s="113"/>
    </row>
    <row r="71" spans="1:7" x14ac:dyDescent="0.25">
      <c r="A71" s="119">
        <f t="shared" si="3"/>
        <v>2024</v>
      </c>
      <c r="B71" s="331">
        <v>45292</v>
      </c>
      <c r="C71" s="395">
        <v>353.64272779999999</v>
      </c>
      <c r="D71" s="295" t="e">
        <v>#N/A</v>
      </c>
      <c r="E71" s="356"/>
      <c r="F71" s="356">
        <v>353.64272779999999</v>
      </c>
      <c r="G71" s="113"/>
    </row>
    <row r="72" spans="1:7" x14ac:dyDescent="0.25">
      <c r="A72" s="119">
        <f t="shared" si="3"/>
        <v>2024</v>
      </c>
      <c r="B72" s="331">
        <v>45323</v>
      </c>
      <c r="C72" s="395">
        <v>313.69138177999997</v>
      </c>
      <c r="D72" s="295" t="e">
        <v>#N/A</v>
      </c>
      <c r="E72" s="356">
        <f t="shared" ref="E72:E81" si="6">AVERAGEIF($A$47:$A$108,A72,$F$47:$F$108)</f>
        <v>341.95070913166666</v>
      </c>
      <c r="F72" s="356">
        <v>313.69138177999997</v>
      </c>
      <c r="G72" s="113"/>
    </row>
    <row r="73" spans="1:7" x14ac:dyDescent="0.25">
      <c r="A73" s="119">
        <f t="shared" si="3"/>
        <v>2024</v>
      </c>
      <c r="B73" s="331">
        <v>45352</v>
      </c>
      <c r="C73" s="395">
        <v>311.77839999999998</v>
      </c>
      <c r="D73" s="295" t="e">
        <v>#N/A</v>
      </c>
      <c r="E73" s="356">
        <f t="shared" si="6"/>
        <v>341.95070913166666</v>
      </c>
      <c r="F73" s="356">
        <v>311.77839999999998</v>
      </c>
      <c r="G73" s="113"/>
    </row>
    <row r="74" spans="1:7" x14ac:dyDescent="0.25">
      <c r="A74" s="119">
        <f t="shared" si="3"/>
        <v>2024</v>
      </c>
      <c r="B74" s="331">
        <v>45383</v>
      </c>
      <c r="C74" s="395">
        <v>292.91460000000001</v>
      </c>
      <c r="D74" s="295">
        <v>292.91460000000001</v>
      </c>
      <c r="E74" s="356">
        <f t="shared" si="6"/>
        <v>341.95070913166666</v>
      </c>
      <c r="F74" s="356">
        <v>292.91460000000001</v>
      </c>
      <c r="G74" s="113"/>
    </row>
    <row r="75" spans="1:7" x14ac:dyDescent="0.25">
      <c r="A75" s="119">
        <f t="shared" si="3"/>
        <v>2024</v>
      </c>
      <c r="B75" s="331">
        <v>45413</v>
      </c>
      <c r="C75" s="395" t="e">
        <v>#N/A</v>
      </c>
      <c r="D75" s="295">
        <v>314.76819999999998</v>
      </c>
      <c r="E75" s="356">
        <f t="shared" si="6"/>
        <v>341.95070913166666</v>
      </c>
      <c r="F75" s="356">
        <v>314.76819999999998</v>
      </c>
      <c r="G75" s="113"/>
    </row>
    <row r="76" spans="1:7" x14ac:dyDescent="0.25">
      <c r="A76" s="119">
        <f t="shared" si="3"/>
        <v>2024</v>
      </c>
      <c r="B76" s="331">
        <v>45444</v>
      </c>
      <c r="C76" s="395" t="e">
        <v>#N/A</v>
      </c>
      <c r="D76" s="295">
        <v>356.51710000000003</v>
      </c>
      <c r="E76" s="356">
        <f t="shared" si="6"/>
        <v>341.95070913166666</v>
      </c>
      <c r="F76" s="356">
        <v>356.51710000000003</v>
      </c>
      <c r="G76" s="113"/>
    </row>
    <row r="77" spans="1:7" x14ac:dyDescent="0.25">
      <c r="A77" s="119">
        <f t="shared" si="3"/>
        <v>2024</v>
      </c>
      <c r="B77" s="331">
        <v>45474</v>
      </c>
      <c r="C77" s="395" t="e">
        <v>#N/A</v>
      </c>
      <c r="D77" s="295">
        <v>411.62329999999997</v>
      </c>
      <c r="E77" s="356">
        <f t="shared" si="6"/>
        <v>341.95070913166666</v>
      </c>
      <c r="F77" s="356">
        <v>411.62329999999997</v>
      </c>
      <c r="G77" s="113"/>
    </row>
    <row r="78" spans="1:7" x14ac:dyDescent="0.25">
      <c r="A78" s="119">
        <f t="shared" si="3"/>
        <v>2024</v>
      </c>
      <c r="B78" s="331">
        <v>45505</v>
      </c>
      <c r="C78" s="395" t="e">
        <v>#N/A</v>
      </c>
      <c r="D78" s="295">
        <v>414.22250000000003</v>
      </c>
      <c r="E78" s="356">
        <f t="shared" si="6"/>
        <v>341.95070913166666</v>
      </c>
      <c r="F78" s="356">
        <v>414.22250000000003</v>
      </c>
      <c r="G78" s="113"/>
    </row>
    <row r="79" spans="1:7" x14ac:dyDescent="0.25">
      <c r="A79" s="119">
        <f t="shared" si="3"/>
        <v>2024</v>
      </c>
      <c r="B79" s="331">
        <v>45536</v>
      </c>
      <c r="C79" s="395" t="e">
        <v>#N/A</v>
      </c>
      <c r="D79" s="295">
        <v>363.84199999999998</v>
      </c>
      <c r="E79" s="356">
        <f t="shared" si="6"/>
        <v>341.95070913166666</v>
      </c>
      <c r="F79" s="356">
        <v>363.84199999999998</v>
      </c>
      <c r="G79" s="113"/>
    </row>
    <row r="80" spans="1:7" x14ac:dyDescent="0.25">
      <c r="A80" s="119">
        <f t="shared" si="3"/>
        <v>2024</v>
      </c>
      <c r="B80" s="331">
        <v>45566</v>
      </c>
      <c r="C80" s="395" t="e">
        <v>#N/A</v>
      </c>
      <c r="D80" s="295">
        <v>326.49990000000003</v>
      </c>
      <c r="E80" s="356">
        <f t="shared" si="6"/>
        <v>341.95070913166666</v>
      </c>
      <c r="F80" s="356">
        <v>326.49990000000003</v>
      </c>
      <c r="G80" s="113"/>
    </row>
    <row r="81" spans="1:7" x14ac:dyDescent="0.25">
      <c r="A81" s="119">
        <f t="shared" si="3"/>
        <v>2024</v>
      </c>
      <c r="B81" s="331">
        <v>45597</v>
      </c>
      <c r="C81" s="395" t="e">
        <v>#N/A</v>
      </c>
      <c r="D81" s="295">
        <v>309.60199999999998</v>
      </c>
      <c r="E81" s="356">
        <f t="shared" si="6"/>
        <v>341.95070913166666</v>
      </c>
      <c r="F81" s="356">
        <v>309.60199999999998</v>
      </c>
      <c r="G81" s="113"/>
    </row>
    <row r="82" spans="1:7" x14ac:dyDescent="0.25">
      <c r="A82" s="119">
        <f t="shared" si="3"/>
        <v>2024</v>
      </c>
      <c r="B82" s="331">
        <v>45627</v>
      </c>
      <c r="C82" s="395" t="e">
        <v>#N/A</v>
      </c>
      <c r="D82" s="295">
        <v>334.3064</v>
      </c>
      <c r="E82" s="356"/>
      <c r="F82" s="356">
        <v>334.3064</v>
      </c>
      <c r="G82" s="113"/>
    </row>
    <row r="83" spans="1:7" x14ac:dyDescent="0.25">
      <c r="A83" s="119">
        <f t="shared" si="3"/>
        <v>2025</v>
      </c>
      <c r="B83" s="331">
        <v>45658</v>
      </c>
      <c r="C83" s="395" t="e">
        <v>#N/A</v>
      </c>
      <c r="D83" s="295">
        <v>357.10270000000003</v>
      </c>
      <c r="E83" s="356"/>
      <c r="F83" s="356">
        <v>357.10270000000003</v>
      </c>
      <c r="G83" s="113"/>
    </row>
    <row r="84" spans="1:7" x14ac:dyDescent="0.25">
      <c r="A84" s="119">
        <f t="shared" si="3"/>
        <v>2025</v>
      </c>
      <c r="B84" s="331">
        <v>45689</v>
      </c>
      <c r="C84" s="395" t="e">
        <v>#N/A</v>
      </c>
      <c r="D84" s="295">
        <v>311.4905</v>
      </c>
      <c r="E84" s="356">
        <f t="shared" ref="E84:E93" si="7">AVERAGEIF($A$47:$A$108,A84,$F$47:$F$108)</f>
        <v>346.56030000000004</v>
      </c>
      <c r="F84" s="356">
        <v>311.4905</v>
      </c>
      <c r="G84" s="113"/>
    </row>
    <row r="85" spans="1:7" x14ac:dyDescent="0.25">
      <c r="A85" s="119">
        <f t="shared" si="3"/>
        <v>2025</v>
      </c>
      <c r="B85" s="331">
        <v>45717</v>
      </c>
      <c r="C85" s="395" t="e">
        <v>#N/A</v>
      </c>
      <c r="D85" s="295">
        <v>321.35509999999999</v>
      </c>
      <c r="E85" s="356">
        <f t="shared" si="7"/>
        <v>346.56030000000004</v>
      </c>
      <c r="F85" s="356">
        <v>321.35509999999999</v>
      </c>
      <c r="G85" s="113"/>
    </row>
    <row r="86" spans="1:7" x14ac:dyDescent="0.25">
      <c r="A86" s="119">
        <f t="shared" si="3"/>
        <v>2025</v>
      </c>
      <c r="B86" s="331">
        <v>45748</v>
      </c>
      <c r="C86" s="395" t="e">
        <v>#N/A</v>
      </c>
      <c r="D86" s="295">
        <v>298.82859999999999</v>
      </c>
      <c r="E86" s="356">
        <f t="shared" si="7"/>
        <v>346.56030000000004</v>
      </c>
      <c r="F86" s="356">
        <v>298.82859999999999</v>
      </c>
      <c r="G86" s="113"/>
    </row>
    <row r="87" spans="1:7" x14ac:dyDescent="0.25">
      <c r="A87" s="119">
        <f t="shared" si="3"/>
        <v>2025</v>
      </c>
      <c r="B87" s="331">
        <v>45778</v>
      </c>
      <c r="C87" s="395" t="e">
        <v>#N/A</v>
      </c>
      <c r="D87" s="295">
        <v>321.39109999999999</v>
      </c>
      <c r="E87" s="356">
        <f t="shared" si="7"/>
        <v>346.56030000000004</v>
      </c>
      <c r="F87" s="356">
        <v>321.39109999999999</v>
      </c>
      <c r="G87" s="113"/>
    </row>
    <row r="88" spans="1:7" x14ac:dyDescent="0.25">
      <c r="A88" s="119">
        <f t="shared" si="3"/>
        <v>2025</v>
      </c>
      <c r="B88" s="331">
        <v>45809</v>
      </c>
      <c r="C88" s="395" t="e">
        <v>#N/A</v>
      </c>
      <c r="D88" s="295">
        <v>362.45179999999999</v>
      </c>
      <c r="E88" s="356">
        <f t="shared" si="7"/>
        <v>346.56030000000004</v>
      </c>
      <c r="F88" s="356">
        <v>362.45179999999999</v>
      </c>
      <c r="G88" s="113"/>
    </row>
    <row r="89" spans="1:7" x14ac:dyDescent="0.25">
      <c r="A89" s="119">
        <f t="shared" si="3"/>
        <v>2025</v>
      </c>
      <c r="B89" s="331">
        <v>45839</v>
      </c>
      <c r="C89" s="395" t="e">
        <v>#N/A</v>
      </c>
      <c r="D89" s="295">
        <v>417.01369999999997</v>
      </c>
      <c r="E89" s="356">
        <f t="shared" si="7"/>
        <v>346.56030000000004</v>
      </c>
      <c r="F89" s="356">
        <v>417.01369999999997</v>
      </c>
      <c r="G89" s="113"/>
    </row>
    <row r="90" spans="1:7" x14ac:dyDescent="0.25">
      <c r="A90" s="119">
        <f t="shared" si="3"/>
        <v>2025</v>
      </c>
      <c r="B90" s="331">
        <v>45870</v>
      </c>
      <c r="C90" s="395" t="e">
        <v>#N/A</v>
      </c>
      <c r="D90" s="295">
        <v>419.68579999999997</v>
      </c>
      <c r="E90" s="356">
        <f t="shared" si="7"/>
        <v>346.56030000000004</v>
      </c>
      <c r="F90" s="356">
        <v>419.68579999999997</v>
      </c>
      <c r="G90" s="113"/>
    </row>
    <row r="91" spans="1:7" x14ac:dyDescent="0.25">
      <c r="A91" s="119">
        <f t="shared" si="3"/>
        <v>2025</v>
      </c>
      <c r="B91" s="331">
        <v>45901</v>
      </c>
      <c r="C91" s="395" t="e">
        <v>#N/A</v>
      </c>
      <c r="D91" s="295">
        <v>368.36869999999999</v>
      </c>
      <c r="E91" s="356">
        <f t="shared" si="7"/>
        <v>346.56030000000004</v>
      </c>
      <c r="F91" s="356">
        <v>368.36869999999999</v>
      </c>
      <c r="G91" s="113"/>
    </row>
    <row r="92" spans="1:7" x14ac:dyDescent="0.25">
      <c r="A92" s="119">
        <f t="shared" si="3"/>
        <v>2025</v>
      </c>
      <c r="B92" s="331">
        <v>45931</v>
      </c>
      <c r="C92" s="395" t="e">
        <v>#N/A</v>
      </c>
      <c r="D92" s="295">
        <v>330.52839999999998</v>
      </c>
      <c r="E92" s="356">
        <f t="shared" si="7"/>
        <v>346.56030000000004</v>
      </c>
      <c r="F92" s="356">
        <v>330.52839999999998</v>
      </c>
      <c r="G92" s="113"/>
    </row>
    <row r="93" spans="1:7" x14ac:dyDescent="0.25">
      <c r="A93" s="119">
        <f t="shared" si="3"/>
        <v>2025</v>
      </c>
      <c r="B93" s="331">
        <v>45962</v>
      </c>
      <c r="C93" s="395" t="e">
        <v>#N/A</v>
      </c>
      <c r="D93" s="295">
        <v>312.96550000000002</v>
      </c>
      <c r="E93" s="356">
        <f t="shared" si="7"/>
        <v>346.56030000000004</v>
      </c>
      <c r="F93" s="356">
        <v>312.96550000000002</v>
      </c>
      <c r="G93" s="113"/>
    </row>
    <row r="94" spans="1:7" x14ac:dyDescent="0.25">
      <c r="A94" s="119">
        <f t="shared" si="3"/>
        <v>2025</v>
      </c>
      <c r="B94" s="331">
        <v>45992</v>
      </c>
      <c r="C94" s="395" t="e">
        <v>#N/A</v>
      </c>
      <c r="D94" s="295">
        <v>337.54169999999999</v>
      </c>
      <c r="E94" s="356"/>
      <c r="F94" s="356">
        <v>337.54169999999999</v>
      </c>
      <c r="G94" s="113"/>
    </row>
    <row r="95" spans="1:7" x14ac:dyDescent="0.25">
      <c r="A95" s="119"/>
      <c r="B95" s="331"/>
      <c r="C95" s="119"/>
      <c r="D95" s="333"/>
      <c r="E95" s="119"/>
      <c r="F95" s="333"/>
      <c r="G95" s="113"/>
    </row>
    <row r="96" spans="1:7" x14ac:dyDescent="0.25">
      <c r="A96" s="119"/>
      <c r="B96" s="331"/>
      <c r="C96" s="119"/>
      <c r="D96" s="333"/>
      <c r="E96" s="119"/>
      <c r="F96" s="333"/>
      <c r="G96" s="113"/>
    </row>
    <row r="97" spans="1:7" x14ac:dyDescent="0.25">
      <c r="A97" s="119"/>
      <c r="B97" s="331"/>
      <c r="C97" s="119"/>
      <c r="D97" s="333"/>
      <c r="E97" s="119"/>
      <c r="F97" s="333"/>
      <c r="G97" s="113"/>
    </row>
    <row r="98" spans="1:7" x14ac:dyDescent="0.25">
      <c r="A98" s="119"/>
      <c r="B98" s="331"/>
      <c r="C98" s="119"/>
      <c r="D98" s="333"/>
      <c r="E98" s="119"/>
      <c r="F98" s="333"/>
      <c r="G98" s="113"/>
    </row>
    <row r="99" spans="1:7" x14ac:dyDescent="0.25">
      <c r="A99" s="58"/>
      <c r="B99" s="58" t="s">
        <v>0</v>
      </c>
      <c r="C99" s="119"/>
      <c r="D99" s="333"/>
      <c r="E99" s="119"/>
      <c r="F99" s="333"/>
      <c r="G99" s="113"/>
    </row>
    <row r="100" spans="1:7" x14ac:dyDescent="0.25">
      <c r="A100" s="21">
        <v>2.5</v>
      </c>
      <c r="B100" s="20">
        <v>-0.3</v>
      </c>
      <c r="C100" s="119"/>
      <c r="D100" s="333"/>
      <c r="E100" s="119"/>
      <c r="F100" s="333"/>
      <c r="G100" s="113"/>
    </row>
    <row r="101" spans="1:7" x14ac:dyDescent="0.25">
      <c r="A101" s="21">
        <v>2.5</v>
      </c>
      <c r="B101" s="20">
        <v>0.3</v>
      </c>
      <c r="C101" s="119"/>
      <c r="D101" s="333"/>
      <c r="E101" s="119"/>
      <c r="F101" s="333"/>
      <c r="G101" s="113"/>
    </row>
    <row r="102" spans="1:7" x14ac:dyDescent="0.25">
      <c r="B102" s="109"/>
      <c r="D102" s="114"/>
      <c r="F102" s="114"/>
      <c r="G102" s="113"/>
    </row>
    <row r="103" spans="1:7" x14ac:dyDescent="0.25">
      <c r="B103" s="109"/>
      <c r="D103" s="114"/>
      <c r="F103" s="114"/>
      <c r="G103" s="113"/>
    </row>
    <row r="104" spans="1:7" x14ac:dyDescent="0.25">
      <c r="B104" s="109"/>
      <c r="D104" s="114"/>
      <c r="F104" s="114"/>
      <c r="G104" s="113"/>
    </row>
    <row r="105" spans="1:7" x14ac:dyDescent="0.25">
      <c r="B105" s="109"/>
      <c r="D105" s="114"/>
      <c r="F105" s="114"/>
      <c r="G105" s="113"/>
    </row>
    <row r="106" spans="1:7" x14ac:dyDescent="0.25">
      <c r="B106" s="109"/>
      <c r="D106" s="114"/>
      <c r="F106" s="114"/>
      <c r="G106" s="113"/>
    </row>
    <row r="107" spans="1:7" x14ac:dyDescent="0.25">
      <c r="B107" s="109"/>
      <c r="D107" s="114"/>
      <c r="F107" s="114"/>
      <c r="G107" s="113"/>
    </row>
    <row r="108" spans="1:7" x14ac:dyDescent="0.25">
      <c r="B108" s="109"/>
      <c r="D108" s="114"/>
      <c r="F108" s="114"/>
      <c r="G108" s="113"/>
    </row>
    <row r="109" spans="1:7" x14ac:dyDescent="0.25">
      <c r="D109" s="114"/>
      <c r="F109" s="114"/>
      <c r="G109" s="113"/>
    </row>
    <row r="110" spans="1:7" x14ac:dyDescent="0.25">
      <c r="D110" s="114"/>
      <c r="F110" s="114"/>
      <c r="G110" s="113"/>
    </row>
    <row r="111" spans="1:7" x14ac:dyDescent="0.25">
      <c r="F111" s="114"/>
      <c r="G111" s="113"/>
    </row>
    <row r="112" spans="1:7" x14ac:dyDescent="0.25">
      <c r="F112" s="114"/>
      <c r="G112" s="113"/>
    </row>
    <row r="113" spans="6:7" x14ac:dyDescent="0.25">
      <c r="F113" s="114"/>
      <c r="G113" s="113"/>
    </row>
    <row r="114" spans="6:7" x14ac:dyDescent="0.25">
      <c r="F114" s="114"/>
      <c r="G114" s="113"/>
    </row>
    <row r="115" spans="6:7" x14ac:dyDescent="0.25">
      <c r="F115" s="114"/>
      <c r="G115" s="113"/>
    </row>
    <row r="116" spans="6:7" x14ac:dyDescent="0.25">
      <c r="F116" s="114"/>
      <c r="G116" s="113"/>
    </row>
    <row r="117" spans="6:7" x14ac:dyDescent="0.25">
      <c r="F117" s="114"/>
      <c r="G117" s="113"/>
    </row>
    <row r="118" spans="6:7" x14ac:dyDescent="0.25">
      <c r="F118" s="114"/>
    </row>
    <row r="119" spans="6:7" x14ac:dyDescent="0.25">
      <c r="F119" s="114"/>
    </row>
    <row r="120" spans="6:7" x14ac:dyDescent="0.25">
      <c r="F120" s="114"/>
    </row>
    <row r="121" spans="6:7" x14ac:dyDescent="0.25">
      <c r="F121" s="114"/>
    </row>
    <row r="122" spans="6:7" x14ac:dyDescent="0.25">
      <c r="F122" s="114"/>
    </row>
    <row r="123" spans="6:7" x14ac:dyDescent="0.25">
      <c r="F123" s="114"/>
    </row>
    <row r="124" spans="6:7" x14ac:dyDescent="0.25">
      <c r="F124" s="114"/>
    </row>
    <row r="125" spans="6:7" x14ac:dyDescent="0.25">
      <c r="F125" s="114"/>
    </row>
    <row r="126" spans="6:7" x14ac:dyDescent="0.25">
      <c r="F126" s="114"/>
    </row>
    <row r="127" spans="6:7" x14ac:dyDescent="0.25">
      <c r="F127" s="114"/>
    </row>
    <row r="128" spans="6:7" x14ac:dyDescent="0.25">
      <c r="F128" s="114"/>
    </row>
    <row r="129" spans="6:6" x14ac:dyDescent="0.25">
      <c r="F129" s="114"/>
    </row>
    <row r="130" spans="6:6" x14ac:dyDescent="0.25">
      <c r="F130" s="114"/>
    </row>
    <row r="131" spans="6:6" x14ac:dyDescent="0.25">
      <c r="F131" s="114"/>
    </row>
    <row r="132" spans="6:6" x14ac:dyDescent="0.25">
      <c r="F132" s="114"/>
    </row>
    <row r="133" spans="6:6" x14ac:dyDescent="0.25">
      <c r="F133" s="114"/>
    </row>
    <row r="134" spans="6:6" x14ac:dyDescent="0.25">
      <c r="F134" s="114"/>
    </row>
    <row r="135" spans="6:6" x14ac:dyDescent="0.25">
      <c r="F135" s="114"/>
    </row>
    <row r="136" spans="6:6" x14ac:dyDescent="0.25">
      <c r="F136" s="114"/>
    </row>
    <row r="137" spans="6:6" x14ac:dyDescent="0.25">
      <c r="F137" s="114"/>
    </row>
    <row r="138" spans="6:6" x14ac:dyDescent="0.25">
      <c r="F138" s="114"/>
    </row>
    <row r="139" spans="6:6" x14ac:dyDescent="0.25">
      <c r="F139" s="114"/>
    </row>
    <row r="140" spans="6:6" x14ac:dyDescent="0.25">
      <c r="F140" s="114"/>
    </row>
    <row r="141" spans="6:6" x14ac:dyDescent="0.25">
      <c r="F141" s="114"/>
    </row>
    <row r="142" spans="6:6" x14ac:dyDescent="0.25">
      <c r="F142" s="114"/>
    </row>
  </sheetData>
  <mergeCells count="2">
    <mergeCell ref="C24:G24"/>
    <mergeCell ref="I24:L24"/>
  </mergeCells>
  <conditionalFormatting sqref="C35:D94">
    <cfRule type="expression" dxfId="2" priority="1" stopIfTrue="1">
      <formula>ISNA(C35)</formula>
    </cfRule>
  </conditionalFormatting>
  <hyperlinks>
    <hyperlink ref="A3" location="Contents!A1" display="Return to Contents" xr:uid="{00000000-0004-0000-2000-000000000000}"/>
  </hyperlinks>
  <pageMargins left="0.7" right="0.7" top="0.75" bottom="0.75" header="0.3" footer="0.3"/>
  <pageSetup orientation="landscape" verticalDpi="599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33"/>
  <dimension ref="A1:AB141"/>
  <sheetViews>
    <sheetView zoomScaleNormal="100" workbookViewId="0"/>
  </sheetViews>
  <sheetFormatPr defaultColWidth="9.42578125" defaultRowHeight="15" x14ac:dyDescent="0.25"/>
  <cols>
    <col min="1" max="1" width="9.42578125" style="107"/>
    <col min="2" max="2" width="14.5703125" style="107" customWidth="1"/>
    <col min="3" max="13" width="9.42578125" style="107"/>
    <col min="14" max="15" width="9.42578125" style="108"/>
    <col min="16" max="16" width="9.42578125" style="107"/>
    <col min="17" max="17" width="16.5703125" style="107" customWidth="1"/>
    <col min="18" max="18" width="15.5703125" style="107" customWidth="1"/>
    <col min="19" max="26" width="9.42578125" style="107"/>
    <col min="27" max="28" width="9.42578125" style="108"/>
    <col min="29" max="16384" width="9.42578125" style="107"/>
  </cols>
  <sheetData>
    <row r="1" spans="1:18" x14ac:dyDescent="0.25">
      <c r="A1" s="149"/>
    </row>
    <row r="2" spans="1:18" ht="15.75" x14ac:dyDescent="0.25">
      <c r="A2" s="31" t="s">
        <v>644</v>
      </c>
      <c r="L2" s="108"/>
    </row>
    <row r="3" spans="1:18" x14ac:dyDescent="0.25">
      <c r="A3" s="16" t="s">
        <v>16</v>
      </c>
      <c r="L3" s="108"/>
      <c r="Q3" s="112"/>
    </row>
    <row r="4" spans="1:18" x14ac:dyDescent="0.25">
      <c r="A4" s="116"/>
      <c r="B4" s="116"/>
      <c r="C4" s="116"/>
      <c r="D4" s="116"/>
      <c r="E4" s="116"/>
      <c r="F4" s="116"/>
      <c r="G4" s="116"/>
      <c r="H4" s="116"/>
      <c r="I4" s="116"/>
      <c r="J4" s="116"/>
      <c r="L4" s="108"/>
      <c r="Q4" s="112"/>
    </row>
    <row r="5" spans="1:18" x14ac:dyDescent="0.25">
      <c r="A5" s="116"/>
      <c r="B5" s="116"/>
      <c r="C5" s="116"/>
      <c r="D5" s="116"/>
      <c r="E5" s="116"/>
      <c r="F5" s="116"/>
      <c r="G5" s="116"/>
      <c r="H5" s="116"/>
      <c r="I5" s="116"/>
      <c r="J5" s="116"/>
      <c r="L5" s="108"/>
      <c r="Q5" s="142" t="s">
        <v>343</v>
      </c>
      <c r="R5" s="143"/>
    </row>
    <row r="6" spans="1:18" x14ac:dyDescent="0.25">
      <c r="A6" s="116"/>
      <c r="B6" s="116"/>
      <c r="C6" s="116"/>
      <c r="D6" s="116"/>
      <c r="E6" s="116"/>
      <c r="F6" s="116"/>
      <c r="G6" s="116"/>
      <c r="H6" s="116"/>
      <c r="I6" s="116"/>
      <c r="J6" s="116"/>
      <c r="Q6" s="244" t="s">
        <v>78</v>
      </c>
      <c r="R6" s="170" t="s">
        <v>296</v>
      </c>
    </row>
    <row r="7" spans="1:18" x14ac:dyDescent="0.25">
      <c r="A7" s="116"/>
      <c r="B7" s="116"/>
      <c r="C7" s="116"/>
      <c r="D7" s="116"/>
      <c r="E7" s="116"/>
      <c r="F7" s="116"/>
      <c r="G7" s="116"/>
      <c r="H7" s="116"/>
      <c r="I7" s="116"/>
      <c r="J7" s="116"/>
      <c r="Q7" s="177" t="s">
        <v>79</v>
      </c>
      <c r="R7" s="171" t="s">
        <v>297</v>
      </c>
    </row>
    <row r="8" spans="1:18" x14ac:dyDescent="0.25">
      <c r="A8" s="116"/>
      <c r="B8" s="116"/>
      <c r="C8" s="116"/>
      <c r="D8" s="116"/>
      <c r="E8" s="116"/>
      <c r="F8" s="116"/>
      <c r="G8" s="116"/>
      <c r="H8" s="116"/>
      <c r="I8" s="116"/>
      <c r="J8" s="116"/>
      <c r="Q8" s="177" t="s">
        <v>80</v>
      </c>
      <c r="R8" s="171" t="s">
        <v>298</v>
      </c>
    </row>
    <row r="9" spans="1:18" x14ac:dyDescent="0.25">
      <c r="A9" s="116"/>
      <c r="B9" s="116"/>
      <c r="C9" s="116"/>
      <c r="D9" s="116"/>
      <c r="E9" s="116"/>
      <c r="F9" s="116"/>
      <c r="G9" s="116"/>
      <c r="H9" s="116"/>
      <c r="I9" s="116"/>
      <c r="J9" s="116"/>
      <c r="Q9" s="182" t="s">
        <v>81</v>
      </c>
      <c r="R9" s="173" t="s">
        <v>295</v>
      </c>
    </row>
    <row r="10" spans="1:18" x14ac:dyDescent="0.25">
      <c r="A10" s="116"/>
      <c r="B10" s="116"/>
      <c r="C10" s="116"/>
      <c r="D10" s="116"/>
      <c r="E10" s="116"/>
      <c r="F10" s="116"/>
      <c r="G10" s="116"/>
      <c r="H10" s="116"/>
      <c r="I10" s="116"/>
      <c r="J10" s="116"/>
      <c r="R10" s="29"/>
    </row>
    <row r="11" spans="1:18" x14ac:dyDescent="0.25">
      <c r="A11" s="116"/>
      <c r="B11" s="116"/>
      <c r="C11" s="116"/>
      <c r="D11" s="116"/>
      <c r="E11" s="116"/>
      <c r="F11" s="116"/>
      <c r="G11" s="116"/>
      <c r="H11" s="116"/>
      <c r="I11" s="116"/>
      <c r="J11" s="116"/>
    </row>
    <row r="12" spans="1:18" x14ac:dyDescent="0.25">
      <c r="A12" s="116"/>
      <c r="B12" s="116"/>
      <c r="C12" s="116"/>
      <c r="D12" s="116"/>
      <c r="E12" s="116"/>
      <c r="F12" s="116"/>
      <c r="G12" s="116"/>
      <c r="H12" s="116"/>
      <c r="I12" s="116"/>
      <c r="J12" s="116"/>
    </row>
    <row r="13" spans="1:18" x14ac:dyDescent="0.25">
      <c r="A13" s="116"/>
      <c r="B13" s="116"/>
      <c r="C13" s="116"/>
      <c r="D13" s="116"/>
      <c r="E13" s="116"/>
      <c r="F13" s="116"/>
      <c r="G13" s="116"/>
      <c r="H13" s="116"/>
      <c r="I13" s="116"/>
      <c r="J13" s="116"/>
    </row>
    <row r="14" spans="1:18" x14ac:dyDescent="0.25">
      <c r="A14" s="116"/>
      <c r="B14" s="116"/>
      <c r="C14" s="116"/>
      <c r="D14" s="116"/>
      <c r="E14" s="116"/>
      <c r="F14" s="116"/>
      <c r="G14" s="116"/>
      <c r="H14" s="116"/>
      <c r="I14" s="116"/>
      <c r="J14" s="116"/>
    </row>
    <row r="15" spans="1:18" x14ac:dyDescent="0.25">
      <c r="A15" s="116"/>
      <c r="B15" s="116"/>
      <c r="C15" s="116"/>
      <c r="D15" s="116"/>
      <c r="E15" s="116"/>
      <c r="F15" s="116"/>
      <c r="G15" s="116"/>
      <c r="H15" s="116"/>
      <c r="I15" s="116"/>
      <c r="J15" s="116"/>
    </row>
    <row r="16" spans="1:18" x14ac:dyDescent="0.25">
      <c r="A16" s="116"/>
      <c r="B16" s="116"/>
      <c r="C16" s="116"/>
      <c r="D16" s="116"/>
      <c r="E16" s="116"/>
      <c r="F16" s="116"/>
      <c r="G16" s="116"/>
      <c r="H16" s="116"/>
      <c r="I16" s="116"/>
      <c r="J16" s="116"/>
    </row>
    <row r="17" spans="1:12" x14ac:dyDescent="0.25">
      <c r="A17" s="116"/>
      <c r="B17" s="116"/>
      <c r="C17" s="116"/>
      <c r="D17" s="116"/>
      <c r="E17" s="116"/>
      <c r="F17" s="116"/>
      <c r="G17" s="116"/>
      <c r="H17" s="116"/>
      <c r="I17" s="116"/>
      <c r="J17" s="116"/>
    </row>
    <row r="18" spans="1:12" x14ac:dyDescent="0.25">
      <c r="A18" s="116"/>
      <c r="B18" s="116"/>
      <c r="C18" s="116"/>
      <c r="D18" s="116"/>
      <c r="E18" s="116"/>
      <c r="F18" s="116"/>
      <c r="G18" s="116"/>
      <c r="H18" s="116"/>
      <c r="I18" s="116"/>
      <c r="J18" s="116"/>
    </row>
    <row r="19" spans="1:12" x14ac:dyDescent="0.25">
      <c r="A19" s="116"/>
      <c r="B19" s="116"/>
      <c r="C19" s="116"/>
      <c r="D19" s="116"/>
      <c r="E19" s="116"/>
      <c r="F19" s="116"/>
      <c r="G19" s="147"/>
      <c r="H19" s="147"/>
      <c r="I19" s="116"/>
      <c r="J19" s="116"/>
    </row>
    <row r="20" spans="1:12" x14ac:dyDescent="0.25">
      <c r="A20" s="116"/>
      <c r="B20" s="116"/>
      <c r="C20" s="116"/>
      <c r="D20" s="116"/>
      <c r="E20" s="116"/>
      <c r="F20" s="116"/>
      <c r="G20" s="116"/>
      <c r="H20" s="116"/>
      <c r="I20" s="116"/>
      <c r="J20" s="116"/>
    </row>
    <row r="21" spans="1:12" x14ac:dyDescent="0.25">
      <c r="A21" s="116"/>
      <c r="B21" s="116"/>
      <c r="C21" s="116"/>
      <c r="D21" s="116"/>
      <c r="E21" s="116"/>
      <c r="F21" s="116"/>
      <c r="G21" s="116"/>
      <c r="H21" s="116"/>
      <c r="I21" s="116"/>
      <c r="J21" s="116"/>
    </row>
    <row r="22" spans="1:12" x14ac:dyDescent="0.25">
      <c r="A22" s="116"/>
      <c r="B22" s="116"/>
      <c r="C22" s="116"/>
      <c r="D22" s="116"/>
      <c r="E22" s="116"/>
      <c r="F22" s="116"/>
      <c r="G22" s="116"/>
      <c r="H22" s="116"/>
      <c r="I22" s="116"/>
      <c r="J22" s="116"/>
    </row>
    <row r="24" spans="1:12" x14ac:dyDescent="0.25">
      <c r="A24"/>
      <c r="B24"/>
      <c r="C24" s="473" t="s">
        <v>76</v>
      </c>
      <c r="D24" s="473"/>
      <c r="E24" s="473"/>
      <c r="F24" s="473"/>
      <c r="G24" s="473"/>
      <c r="H24" s="23"/>
      <c r="I24" s="473" t="s">
        <v>77</v>
      </c>
      <c r="J24" s="473"/>
      <c r="K24" s="473"/>
      <c r="L24" s="473"/>
    </row>
    <row r="25" spans="1:12" x14ac:dyDescent="0.25">
      <c r="A25"/>
      <c r="B25" s="8"/>
      <c r="C25" s="65">
        <v>2021</v>
      </c>
      <c r="D25" s="65">
        <v>2022</v>
      </c>
      <c r="E25" s="65">
        <v>2023</v>
      </c>
      <c r="F25" s="65">
        <v>2024</v>
      </c>
      <c r="G25" s="65">
        <v>2025</v>
      </c>
      <c r="H25" s="23"/>
      <c r="I25" s="65">
        <v>2022</v>
      </c>
      <c r="J25" s="65">
        <v>2023</v>
      </c>
      <c r="K25" s="65">
        <v>2024</v>
      </c>
      <c r="L25" s="65">
        <v>2025</v>
      </c>
    </row>
    <row r="26" spans="1:12" x14ac:dyDescent="0.25">
      <c r="A26"/>
      <c r="B26" s="2" t="s">
        <v>78</v>
      </c>
      <c r="C26" s="66">
        <v>328.48111399999999</v>
      </c>
      <c r="D26" s="66">
        <v>334.77473800000001</v>
      </c>
      <c r="E26" s="66">
        <v>318.31154400000003</v>
      </c>
      <c r="F26" s="66">
        <v>274.10848770000001</v>
      </c>
      <c r="G26" s="66">
        <v>260.86090999999999</v>
      </c>
      <c r="H26" s="21"/>
      <c r="I26" s="14">
        <f t="shared" ref="I26:L28" si="0">D26-C26</f>
        <v>6.2936240000000225</v>
      </c>
      <c r="J26" s="14">
        <f t="shared" si="0"/>
        <v>-16.463193999999987</v>
      </c>
      <c r="K26" s="14">
        <f t="shared" si="0"/>
        <v>-44.203056300000014</v>
      </c>
      <c r="L26" s="14">
        <f t="shared" si="0"/>
        <v>-13.247577700000022</v>
      </c>
    </row>
    <row r="27" spans="1:12" x14ac:dyDescent="0.25">
      <c r="A27"/>
      <c r="B27" s="2" t="s">
        <v>79</v>
      </c>
      <c r="C27" s="66">
        <v>155.54019500000001</v>
      </c>
      <c r="D27" s="66">
        <v>160.98941300000001</v>
      </c>
      <c r="E27" s="66">
        <v>167.23612800000001</v>
      </c>
      <c r="F27" s="66">
        <v>140.73416416000001</v>
      </c>
      <c r="G27" s="66">
        <v>143.71386000000001</v>
      </c>
      <c r="H27" s="21"/>
      <c r="I27" s="14">
        <f t="shared" si="0"/>
        <v>5.4492180000000019</v>
      </c>
      <c r="J27" s="14">
        <f t="shared" si="0"/>
        <v>6.2467149999999947</v>
      </c>
      <c r="K27" s="14">
        <f t="shared" si="0"/>
        <v>-26.501963840000002</v>
      </c>
      <c r="L27" s="14">
        <f t="shared" si="0"/>
        <v>2.9796958400000051</v>
      </c>
    </row>
    <row r="28" spans="1:12" x14ac:dyDescent="0.25">
      <c r="A28"/>
      <c r="B28" s="2" t="s">
        <v>80</v>
      </c>
      <c r="C28" s="66">
        <v>93.409969000000004</v>
      </c>
      <c r="D28" s="66">
        <v>98.391131000000001</v>
      </c>
      <c r="E28" s="66">
        <v>96.066185000000004</v>
      </c>
      <c r="F28" s="66">
        <v>82.732542730000006</v>
      </c>
      <c r="G28" s="66">
        <v>88.981381999999996</v>
      </c>
      <c r="H28" s="21"/>
      <c r="I28" s="14">
        <f t="shared" si="0"/>
        <v>4.9811619999999976</v>
      </c>
      <c r="J28" s="14">
        <f t="shared" si="0"/>
        <v>-2.3249459999999971</v>
      </c>
      <c r="K28" s="14">
        <f t="shared" si="0"/>
        <v>-13.333642269999999</v>
      </c>
      <c r="L28" s="14">
        <f t="shared" si="0"/>
        <v>6.2488392699999906</v>
      </c>
    </row>
    <row r="29" spans="1:12" x14ac:dyDescent="0.25">
      <c r="A29"/>
      <c r="B29" s="275" t="s">
        <v>81</v>
      </c>
      <c r="C29" s="276">
        <v>577.43127800000002</v>
      </c>
      <c r="D29" s="276">
        <v>594.15528200000006</v>
      </c>
      <c r="E29" s="276">
        <v>581.61385700000005</v>
      </c>
      <c r="F29" s="276">
        <v>499.40547258999999</v>
      </c>
      <c r="G29" s="276">
        <v>493.55614000000003</v>
      </c>
      <c r="H29" s="8"/>
      <c r="I29" s="277">
        <f>+SUM(I26:I28)</f>
        <v>16.724004000000022</v>
      </c>
      <c r="J29" s="277">
        <f>+SUM(J26:J28)</f>
        <v>-12.54142499999999</v>
      </c>
      <c r="K29" s="277">
        <f>+SUM(K26:K28)</f>
        <v>-84.038662410000015</v>
      </c>
      <c r="L29" s="277">
        <f>+SUM(L26:L28)</f>
        <v>-4.0190425900000264</v>
      </c>
    </row>
    <row r="30" spans="1:12" x14ac:dyDescent="0.25">
      <c r="A30" s="278" t="s">
        <v>674</v>
      </c>
      <c r="B30"/>
      <c r="C30"/>
      <c r="D30" s="2"/>
      <c r="E30"/>
      <c r="F30"/>
      <c r="G30"/>
      <c r="H30"/>
      <c r="I30" s="2"/>
      <c r="J30" s="19"/>
      <c r="K30" s="19"/>
      <c r="L30" s="19"/>
    </row>
    <row r="32" spans="1:12" x14ac:dyDescent="0.25">
      <c r="E32" s="151"/>
    </row>
    <row r="33" spans="1:7" x14ac:dyDescent="0.25">
      <c r="A33" s="119"/>
      <c r="B33" s="119"/>
      <c r="C33" s="119" t="s">
        <v>299</v>
      </c>
      <c r="D33" s="119" t="s">
        <v>223</v>
      </c>
      <c r="E33" s="344" t="s">
        <v>222</v>
      </c>
      <c r="F33" s="344" t="s">
        <v>457</v>
      </c>
    </row>
    <row r="34" spans="1:7" x14ac:dyDescent="0.25">
      <c r="A34" s="119">
        <f t="shared" ref="A34:A45" si="1">YEAR(B34)</f>
        <v>2021</v>
      </c>
      <c r="B34" s="331">
        <v>44197</v>
      </c>
      <c r="C34" s="332">
        <v>48.495550999999999</v>
      </c>
      <c r="D34" s="115" t="e">
        <v>#N/A</v>
      </c>
      <c r="E34" s="333"/>
      <c r="F34" s="333">
        <v>48.495550999999999</v>
      </c>
      <c r="G34" s="113"/>
    </row>
    <row r="35" spans="1:7" x14ac:dyDescent="0.25">
      <c r="A35" s="119">
        <f t="shared" si="1"/>
        <v>2021</v>
      </c>
      <c r="B35" s="331">
        <v>44228</v>
      </c>
      <c r="C35" s="332">
        <v>40.817064999999999</v>
      </c>
      <c r="D35" s="115" t="e">
        <v>#N/A</v>
      </c>
      <c r="E35" s="393">
        <f>AVERAGEIF($A$34:$A$45,A35,$F$34:$F$45)</f>
        <v>48.119273166666666</v>
      </c>
      <c r="F35" s="333">
        <v>40.817064999999999</v>
      </c>
      <c r="G35" s="113"/>
    </row>
    <row r="36" spans="1:7" x14ac:dyDescent="0.25">
      <c r="A36" s="119">
        <f t="shared" si="1"/>
        <v>2021</v>
      </c>
      <c r="B36" s="331">
        <v>44256</v>
      </c>
      <c r="C36" s="332">
        <v>50.817703000000002</v>
      </c>
      <c r="D36" s="115" t="e">
        <v>#N/A</v>
      </c>
      <c r="E36" s="393">
        <f>AVERAGEIF($A$34:$A$45,A36,$F$34:$F$45)</f>
        <v>48.119273166666666</v>
      </c>
      <c r="F36" s="333">
        <v>50.817703000000002</v>
      </c>
      <c r="G36" s="311"/>
    </row>
    <row r="37" spans="1:7" x14ac:dyDescent="0.25">
      <c r="A37" s="119">
        <f t="shared" si="1"/>
        <v>2021</v>
      </c>
      <c r="B37" s="331">
        <v>44287</v>
      </c>
      <c r="C37" s="332">
        <v>45.294547000000001</v>
      </c>
      <c r="D37" s="115" t="e">
        <v>#N/A</v>
      </c>
      <c r="E37" s="393">
        <f t="shared" ref="E37:E43" si="2">AVERAGEIF($A$34:$A$45,A37,$F$34:$F$45)</f>
        <v>48.119273166666666</v>
      </c>
      <c r="F37" s="333">
        <v>45.294547000000001</v>
      </c>
      <c r="G37" s="113"/>
    </row>
    <row r="38" spans="1:7" x14ac:dyDescent="0.25">
      <c r="A38" s="119">
        <f t="shared" si="1"/>
        <v>2021</v>
      </c>
      <c r="B38" s="331">
        <v>44317</v>
      </c>
      <c r="C38" s="332">
        <v>48.607135999999997</v>
      </c>
      <c r="D38" s="115" t="e">
        <v>#N/A</v>
      </c>
      <c r="E38" s="393">
        <f t="shared" si="2"/>
        <v>48.119273166666666</v>
      </c>
      <c r="F38" s="333">
        <v>48.607135999999997</v>
      </c>
      <c r="G38" s="113"/>
    </row>
    <row r="39" spans="1:7" x14ac:dyDescent="0.25">
      <c r="A39" s="119">
        <f t="shared" si="1"/>
        <v>2021</v>
      </c>
      <c r="B39" s="331">
        <v>44348</v>
      </c>
      <c r="C39" s="332">
        <v>48.772692999999997</v>
      </c>
      <c r="D39" s="115" t="e">
        <v>#N/A</v>
      </c>
      <c r="E39" s="393">
        <f t="shared" si="2"/>
        <v>48.119273166666666</v>
      </c>
      <c r="F39" s="333">
        <v>48.772692999999997</v>
      </c>
      <c r="G39" s="113"/>
    </row>
    <row r="40" spans="1:7" x14ac:dyDescent="0.25">
      <c r="A40" s="119">
        <f t="shared" si="1"/>
        <v>2021</v>
      </c>
      <c r="B40" s="331">
        <v>44378</v>
      </c>
      <c r="C40" s="332">
        <v>48.47289</v>
      </c>
      <c r="D40" s="115" t="e">
        <v>#N/A</v>
      </c>
      <c r="E40" s="393">
        <f t="shared" si="2"/>
        <v>48.119273166666666</v>
      </c>
      <c r="F40" s="333">
        <v>48.47289</v>
      </c>
      <c r="G40" s="113"/>
    </row>
    <row r="41" spans="1:7" x14ac:dyDescent="0.25">
      <c r="A41" s="119">
        <f t="shared" si="1"/>
        <v>2021</v>
      </c>
      <c r="B41" s="331">
        <v>44409</v>
      </c>
      <c r="C41" s="332">
        <v>50.039026</v>
      </c>
      <c r="D41" s="115" t="e">
        <v>#N/A</v>
      </c>
      <c r="E41" s="393">
        <f t="shared" si="2"/>
        <v>48.119273166666666</v>
      </c>
      <c r="F41" s="333">
        <v>50.039026</v>
      </c>
      <c r="G41" s="113"/>
    </row>
    <row r="42" spans="1:7" x14ac:dyDescent="0.25">
      <c r="A42" s="119">
        <f t="shared" si="1"/>
        <v>2021</v>
      </c>
      <c r="B42" s="331">
        <v>44440</v>
      </c>
      <c r="C42" s="332">
        <v>49.759599999999999</v>
      </c>
      <c r="D42" s="115" t="e">
        <v>#N/A</v>
      </c>
      <c r="E42" s="393">
        <f t="shared" si="2"/>
        <v>48.119273166666666</v>
      </c>
      <c r="F42" s="333">
        <v>49.759599999999999</v>
      </c>
      <c r="G42" s="113"/>
    </row>
    <row r="43" spans="1:7" x14ac:dyDescent="0.25">
      <c r="A43" s="119">
        <f t="shared" si="1"/>
        <v>2021</v>
      </c>
      <c r="B43" s="331">
        <v>44470</v>
      </c>
      <c r="C43" s="332">
        <v>48.953837999999998</v>
      </c>
      <c r="D43" s="115" t="e">
        <v>#N/A</v>
      </c>
      <c r="E43" s="393">
        <f t="shared" si="2"/>
        <v>48.119273166666666</v>
      </c>
      <c r="F43" s="333">
        <v>48.953837999999998</v>
      </c>
      <c r="G43" s="113"/>
    </row>
    <row r="44" spans="1:7" x14ac:dyDescent="0.25">
      <c r="A44" s="119">
        <f t="shared" si="1"/>
        <v>2021</v>
      </c>
      <c r="B44" s="331">
        <v>44501</v>
      </c>
      <c r="C44" s="332">
        <v>48.825009999999999</v>
      </c>
      <c r="D44" s="115" t="e">
        <v>#N/A</v>
      </c>
      <c r="E44" s="393">
        <f>AVERAGEIF($A$34:$A$45,A44,$F$34:$F$45)</f>
        <v>48.119273166666666</v>
      </c>
      <c r="F44" s="333">
        <v>48.825009999999999</v>
      </c>
      <c r="G44" s="113"/>
    </row>
    <row r="45" spans="1:7" x14ac:dyDescent="0.25">
      <c r="A45" s="119">
        <f t="shared" si="1"/>
        <v>2021</v>
      </c>
      <c r="B45" s="331">
        <v>44531</v>
      </c>
      <c r="C45" s="332">
        <v>48.576219000000002</v>
      </c>
      <c r="D45" s="115" t="e">
        <v>#N/A</v>
      </c>
      <c r="E45" s="333"/>
      <c r="F45" s="333">
        <v>48.576219000000002</v>
      </c>
      <c r="G45" s="113"/>
    </row>
    <row r="46" spans="1:7" x14ac:dyDescent="0.25">
      <c r="A46" s="119">
        <f t="shared" ref="A46:A93" si="3">YEAR(B46)</f>
        <v>2022</v>
      </c>
      <c r="B46" s="331">
        <v>44562</v>
      </c>
      <c r="C46" s="332">
        <v>49.887262999999997</v>
      </c>
      <c r="D46" s="115" t="e">
        <v>#N/A</v>
      </c>
      <c r="E46" s="333"/>
      <c r="F46" s="333">
        <v>49.887262999999997</v>
      </c>
      <c r="G46" s="113"/>
    </row>
    <row r="47" spans="1:7" x14ac:dyDescent="0.25">
      <c r="A47" s="119">
        <f t="shared" si="3"/>
        <v>2022</v>
      </c>
      <c r="B47" s="331">
        <v>44593</v>
      </c>
      <c r="C47" s="332">
        <v>47.875067000000001</v>
      </c>
      <c r="D47" s="115" t="e">
        <v>#N/A</v>
      </c>
      <c r="E47" s="333">
        <f t="shared" ref="E47:E56" si="4">AVERAGEIF($A$46:$A$107,A47,$F$46:$F$107)</f>
        <v>49.51294016666666</v>
      </c>
      <c r="F47" s="333">
        <v>47.875067000000001</v>
      </c>
      <c r="G47" s="113"/>
    </row>
    <row r="48" spans="1:7" x14ac:dyDescent="0.25">
      <c r="A48" s="119">
        <f t="shared" si="3"/>
        <v>2022</v>
      </c>
      <c r="B48" s="331">
        <v>44621</v>
      </c>
      <c r="C48" s="332">
        <v>51.548139999999997</v>
      </c>
      <c r="D48" s="115" t="e">
        <v>#N/A</v>
      </c>
      <c r="E48" s="333">
        <f t="shared" si="4"/>
        <v>49.51294016666666</v>
      </c>
      <c r="F48" s="333">
        <v>51.548139999999997</v>
      </c>
      <c r="G48" s="311"/>
    </row>
    <row r="49" spans="1:7" x14ac:dyDescent="0.25">
      <c r="A49" s="119">
        <f t="shared" si="3"/>
        <v>2022</v>
      </c>
      <c r="B49" s="331">
        <v>44652</v>
      </c>
      <c r="C49" s="332">
        <v>46.387467999999998</v>
      </c>
      <c r="D49" s="115" t="e">
        <v>#N/A</v>
      </c>
      <c r="E49" s="333">
        <f t="shared" si="4"/>
        <v>49.51294016666666</v>
      </c>
      <c r="F49" s="333">
        <v>46.387467999999998</v>
      </c>
      <c r="G49" s="113"/>
    </row>
    <row r="50" spans="1:7" x14ac:dyDescent="0.25">
      <c r="A50" s="119">
        <f t="shared" si="3"/>
        <v>2022</v>
      </c>
      <c r="B50" s="331">
        <v>44682</v>
      </c>
      <c r="C50" s="332">
        <v>49.552526</v>
      </c>
      <c r="D50" s="115" t="e">
        <v>#N/A</v>
      </c>
      <c r="E50" s="333">
        <f t="shared" si="4"/>
        <v>49.51294016666666</v>
      </c>
      <c r="F50" s="333">
        <v>49.552526</v>
      </c>
      <c r="G50" s="113"/>
    </row>
    <row r="51" spans="1:7" x14ac:dyDescent="0.25">
      <c r="A51" s="119">
        <f t="shared" si="3"/>
        <v>2022</v>
      </c>
      <c r="B51" s="331">
        <v>44713</v>
      </c>
      <c r="C51" s="332">
        <v>48.670070000000003</v>
      </c>
      <c r="D51" s="115" t="e">
        <v>#N/A</v>
      </c>
      <c r="E51" s="333">
        <f t="shared" si="4"/>
        <v>49.51294016666666</v>
      </c>
      <c r="F51" s="333">
        <v>48.670070000000003</v>
      </c>
      <c r="G51" s="113"/>
    </row>
    <row r="52" spans="1:7" x14ac:dyDescent="0.25">
      <c r="A52" s="119">
        <f t="shared" si="3"/>
        <v>2022</v>
      </c>
      <c r="B52" s="331">
        <v>44743</v>
      </c>
      <c r="C52" s="332">
        <v>49.301246999999996</v>
      </c>
      <c r="D52" s="115" t="e">
        <v>#N/A</v>
      </c>
      <c r="E52" s="333">
        <f t="shared" si="4"/>
        <v>49.51294016666666</v>
      </c>
      <c r="F52" s="333">
        <v>49.301246999999996</v>
      </c>
      <c r="G52" s="113"/>
    </row>
    <row r="53" spans="1:7" x14ac:dyDescent="0.25">
      <c r="A53" s="119">
        <f t="shared" si="3"/>
        <v>2022</v>
      </c>
      <c r="B53" s="331">
        <v>44774</v>
      </c>
      <c r="C53" s="332">
        <v>53.601346999999997</v>
      </c>
      <c r="D53" s="115" t="e">
        <v>#N/A</v>
      </c>
      <c r="E53" s="333">
        <f t="shared" si="4"/>
        <v>49.51294016666666</v>
      </c>
      <c r="F53" s="333">
        <v>53.601346999999997</v>
      </c>
      <c r="G53" s="113"/>
    </row>
    <row r="54" spans="1:7" x14ac:dyDescent="0.25">
      <c r="A54" s="119">
        <f t="shared" si="3"/>
        <v>2022</v>
      </c>
      <c r="B54" s="331">
        <v>44805</v>
      </c>
      <c r="C54" s="332">
        <v>51.574119000000003</v>
      </c>
      <c r="D54" s="115" t="e">
        <v>#N/A</v>
      </c>
      <c r="E54" s="333">
        <f t="shared" si="4"/>
        <v>49.51294016666666</v>
      </c>
      <c r="F54" s="333">
        <v>51.574119000000003</v>
      </c>
      <c r="G54" s="113"/>
    </row>
    <row r="55" spans="1:7" x14ac:dyDescent="0.25">
      <c r="A55" s="119">
        <f t="shared" si="3"/>
        <v>2022</v>
      </c>
      <c r="B55" s="331">
        <v>44835</v>
      </c>
      <c r="C55" s="332">
        <v>51.331895000000003</v>
      </c>
      <c r="D55" s="115" t="e">
        <v>#N/A</v>
      </c>
      <c r="E55" s="333">
        <f t="shared" si="4"/>
        <v>49.51294016666666</v>
      </c>
      <c r="F55" s="333">
        <v>51.331895000000003</v>
      </c>
      <c r="G55" s="113"/>
    </row>
    <row r="56" spans="1:7" x14ac:dyDescent="0.25">
      <c r="A56" s="119">
        <f t="shared" si="3"/>
        <v>2022</v>
      </c>
      <c r="B56" s="331">
        <v>44866</v>
      </c>
      <c r="C56" s="332">
        <v>48.753593000000002</v>
      </c>
      <c r="D56" s="115" t="e">
        <v>#N/A</v>
      </c>
      <c r="E56" s="333">
        <f t="shared" si="4"/>
        <v>49.51294016666666</v>
      </c>
      <c r="F56" s="333">
        <v>48.753593000000002</v>
      </c>
      <c r="G56" s="113"/>
    </row>
    <row r="57" spans="1:7" x14ac:dyDescent="0.25">
      <c r="A57" s="119">
        <f t="shared" si="3"/>
        <v>2022</v>
      </c>
      <c r="B57" s="331">
        <v>44896</v>
      </c>
      <c r="C57" s="332">
        <v>45.672547000000002</v>
      </c>
      <c r="D57" s="115" t="e">
        <v>#N/A</v>
      </c>
      <c r="E57" s="333"/>
      <c r="F57" s="333">
        <v>45.672547000000002</v>
      </c>
      <c r="G57" s="113"/>
    </row>
    <row r="58" spans="1:7" x14ac:dyDescent="0.25">
      <c r="A58" s="119">
        <f t="shared" si="3"/>
        <v>2023</v>
      </c>
      <c r="B58" s="331">
        <v>44927</v>
      </c>
      <c r="C58" s="332">
        <v>51.009971999999998</v>
      </c>
      <c r="D58" s="115" t="e">
        <v>#N/A</v>
      </c>
      <c r="E58" s="333"/>
      <c r="F58" s="333">
        <v>51.009971999999998</v>
      </c>
      <c r="G58" s="113"/>
    </row>
    <row r="59" spans="1:7" x14ac:dyDescent="0.25">
      <c r="A59" s="119">
        <f t="shared" si="3"/>
        <v>2023</v>
      </c>
      <c r="B59" s="331">
        <v>44958</v>
      </c>
      <c r="C59" s="332">
        <v>45.712603000000001</v>
      </c>
      <c r="D59" s="115" t="e">
        <v>#N/A</v>
      </c>
      <c r="E59" s="333">
        <f t="shared" ref="E59:E68" si="5">AVERAGEIF($A$46:$A$107,A59,$F$46:$F$107)</f>
        <v>48.467821416666673</v>
      </c>
      <c r="F59" s="333">
        <v>45.712603000000001</v>
      </c>
      <c r="G59" s="113"/>
    </row>
    <row r="60" spans="1:7" x14ac:dyDescent="0.25">
      <c r="A60" s="119">
        <f t="shared" si="3"/>
        <v>2023</v>
      </c>
      <c r="B60" s="331">
        <v>44986</v>
      </c>
      <c r="C60" s="332">
        <v>51.983674999999998</v>
      </c>
      <c r="D60" s="115" t="e">
        <v>#N/A</v>
      </c>
      <c r="E60" s="333">
        <f t="shared" si="5"/>
        <v>48.467821416666673</v>
      </c>
      <c r="F60" s="333">
        <v>51.983674999999998</v>
      </c>
      <c r="G60" s="311"/>
    </row>
    <row r="61" spans="1:7" x14ac:dyDescent="0.25">
      <c r="A61" s="119">
        <f t="shared" si="3"/>
        <v>2023</v>
      </c>
      <c r="B61" s="331">
        <v>45017</v>
      </c>
      <c r="C61" s="332">
        <v>46.968510999999999</v>
      </c>
      <c r="D61" s="115" t="e">
        <v>#N/A</v>
      </c>
      <c r="E61" s="333">
        <f t="shared" si="5"/>
        <v>48.467821416666673</v>
      </c>
      <c r="F61" s="333">
        <v>46.968510999999999</v>
      </c>
      <c r="G61" s="113"/>
    </row>
    <row r="62" spans="1:7" x14ac:dyDescent="0.25">
      <c r="A62" s="119">
        <f t="shared" si="3"/>
        <v>2023</v>
      </c>
      <c r="B62" s="331">
        <v>45047</v>
      </c>
      <c r="C62" s="332">
        <v>48.223477000000003</v>
      </c>
      <c r="D62" s="115" t="e">
        <v>#N/A</v>
      </c>
      <c r="E62" s="333">
        <f t="shared" si="5"/>
        <v>48.467821416666673</v>
      </c>
      <c r="F62" s="333">
        <v>48.223477000000003</v>
      </c>
      <c r="G62" s="113"/>
    </row>
    <row r="63" spans="1:7" x14ac:dyDescent="0.25">
      <c r="A63" s="119">
        <f t="shared" si="3"/>
        <v>2023</v>
      </c>
      <c r="B63" s="331">
        <v>45078</v>
      </c>
      <c r="C63" s="332">
        <v>47.145741999999998</v>
      </c>
      <c r="D63" s="115" t="e">
        <v>#N/A</v>
      </c>
      <c r="E63" s="333">
        <f t="shared" si="5"/>
        <v>48.467821416666673</v>
      </c>
      <c r="F63" s="333">
        <v>47.145741999999998</v>
      </c>
      <c r="G63" s="113"/>
    </row>
    <row r="64" spans="1:7" x14ac:dyDescent="0.25">
      <c r="A64" s="119">
        <f t="shared" si="3"/>
        <v>2023</v>
      </c>
      <c r="B64" s="331">
        <v>45108</v>
      </c>
      <c r="C64" s="332">
        <v>46.519917999999997</v>
      </c>
      <c r="D64" s="115" t="e">
        <v>#N/A</v>
      </c>
      <c r="E64" s="333">
        <f t="shared" si="5"/>
        <v>48.467821416666673</v>
      </c>
      <c r="F64" s="333">
        <v>46.519917999999997</v>
      </c>
      <c r="G64" s="113"/>
    </row>
    <row r="65" spans="1:7" x14ac:dyDescent="0.25">
      <c r="A65" s="119">
        <f t="shared" si="3"/>
        <v>2023</v>
      </c>
      <c r="B65" s="331">
        <v>45139</v>
      </c>
      <c r="C65" s="332">
        <v>50.543283000000002</v>
      </c>
      <c r="D65" s="115" t="e">
        <v>#N/A</v>
      </c>
      <c r="E65" s="333">
        <f t="shared" si="5"/>
        <v>48.467821416666673</v>
      </c>
      <c r="F65" s="333">
        <v>50.543283000000002</v>
      </c>
      <c r="G65" s="113"/>
    </row>
    <row r="66" spans="1:7" x14ac:dyDescent="0.25">
      <c r="A66" s="119">
        <f t="shared" si="3"/>
        <v>2023</v>
      </c>
      <c r="B66" s="331">
        <v>45170</v>
      </c>
      <c r="C66" s="332">
        <v>48.541806999999999</v>
      </c>
      <c r="D66" s="115" t="e">
        <v>#N/A</v>
      </c>
      <c r="E66" s="333">
        <f t="shared" si="5"/>
        <v>48.467821416666673</v>
      </c>
      <c r="F66" s="333">
        <v>48.541806999999999</v>
      </c>
      <c r="G66" s="113"/>
    </row>
    <row r="67" spans="1:7" x14ac:dyDescent="0.25">
      <c r="A67" s="119">
        <f t="shared" si="3"/>
        <v>2023</v>
      </c>
      <c r="B67" s="331">
        <v>45200</v>
      </c>
      <c r="C67" s="332">
        <v>49.073993999999999</v>
      </c>
      <c r="D67" s="115" t="e">
        <v>#N/A</v>
      </c>
      <c r="E67" s="333">
        <f t="shared" si="5"/>
        <v>48.467821416666673</v>
      </c>
      <c r="F67" s="333">
        <v>49.073993999999999</v>
      </c>
      <c r="G67" s="113"/>
    </row>
    <row r="68" spans="1:7" x14ac:dyDescent="0.25">
      <c r="A68" s="119">
        <f t="shared" si="3"/>
        <v>2023</v>
      </c>
      <c r="B68" s="331">
        <v>45231</v>
      </c>
      <c r="C68" s="332">
        <v>48.951146999999999</v>
      </c>
      <c r="D68" s="115" t="e">
        <v>#N/A</v>
      </c>
      <c r="E68" s="333">
        <f t="shared" si="5"/>
        <v>48.467821416666673</v>
      </c>
      <c r="F68" s="333">
        <v>48.951146999999999</v>
      </c>
      <c r="G68" s="113"/>
    </row>
    <row r="69" spans="1:7" x14ac:dyDescent="0.25">
      <c r="A69" s="119">
        <f t="shared" si="3"/>
        <v>2023</v>
      </c>
      <c r="B69" s="331">
        <v>45261</v>
      </c>
      <c r="C69" s="332">
        <v>46.939728000000002</v>
      </c>
      <c r="D69" s="115" t="e">
        <v>#N/A</v>
      </c>
      <c r="E69" s="333"/>
      <c r="F69" s="333">
        <v>46.939728000000002</v>
      </c>
      <c r="G69" s="113"/>
    </row>
    <row r="70" spans="1:7" x14ac:dyDescent="0.25">
      <c r="A70" s="119">
        <f t="shared" si="3"/>
        <v>2024</v>
      </c>
      <c r="B70" s="331">
        <v>45292</v>
      </c>
      <c r="C70" s="332">
        <v>42.950051000000002</v>
      </c>
      <c r="D70" s="115" t="e">
        <v>#N/A</v>
      </c>
      <c r="E70" s="333"/>
      <c r="F70" s="333">
        <v>42.950051000000002</v>
      </c>
      <c r="G70" s="113"/>
    </row>
    <row r="71" spans="1:7" x14ac:dyDescent="0.25">
      <c r="A71" s="119">
        <f t="shared" si="3"/>
        <v>2024</v>
      </c>
      <c r="B71" s="331">
        <v>45323</v>
      </c>
      <c r="C71" s="332">
        <v>42.837271000000001</v>
      </c>
      <c r="D71" s="115" t="e">
        <v>#N/A</v>
      </c>
      <c r="E71" s="333">
        <f t="shared" ref="E71:E80" si="6">AVERAGEIF($A$46:$A$107,A71,$F$46:$F$107)</f>
        <v>41.617122715583328</v>
      </c>
      <c r="F71" s="333">
        <v>42.837271000000001</v>
      </c>
      <c r="G71" s="113"/>
    </row>
    <row r="72" spans="1:7" x14ac:dyDescent="0.25">
      <c r="A72" s="119">
        <f t="shared" si="3"/>
        <v>2024</v>
      </c>
      <c r="B72" s="331">
        <v>45352</v>
      </c>
      <c r="C72" s="332">
        <v>40.611969000000002</v>
      </c>
      <c r="D72" s="115" t="e">
        <v>#N/A</v>
      </c>
      <c r="E72" s="333">
        <f t="shared" si="6"/>
        <v>41.617122715583328</v>
      </c>
      <c r="F72" s="333">
        <v>40.611969000000002</v>
      </c>
      <c r="G72" s="311"/>
    </row>
    <row r="73" spans="1:7" x14ac:dyDescent="0.25">
      <c r="A73" s="119">
        <f t="shared" si="3"/>
        <v>2024</v>
      </c>
      <c r="B73" s="331">
        <v>45383</v>
      </c>
      <c r="C73" s="332">
        <v>32.922051586999999</v>
      </c>
      <c r="D73" s="115">
        <v>32.922051586999999</v>
      </c>
      <c r="E73" s="333">
        <f t="shared" si="6"/>
        <v>41.617122715583328</v>
      </c>
      <c r="F73" s="333">
        <v>32.922051586999999</v>
      </c>
      <c r="G73" s="113"/>
    </row>
    <row r="74" spans="1:7" x14ac:dyDescent="0.25">
      <c r="A74" s="119">
        <f t="shared" si="3"/>
        <v>2024</v>
      </c>
      <c r="B74" s="331">
        <v>45413</v>
      </c>
      <c r="C74" s="332" t="e">
        <v>#N/A</v>
      </c>
      <c r="D74" s="115">
        <v>36.668190000000003</v>
      </c>
      <c r="E74" s="333">
        <f t="shared" si="6"/>
        <v>41.617122715583328</v>
      </c>
      <c r="F74" s="333">
        <v>36.668190000000003</v>
      </c>
      <c r="G74" s="113"/>
    </row>
    <row r="75" spans="1:7" x14ac:dyDescent="0.25">
      <c r="A75" s="119">
        <f t="shared" si="3"/>
        <v>2024</v>
      </c>
      <c r="B75" s="331">
        <v>45444</v>
      </c>
      <c r="C75" s="332" t="e">
        <v>#N/A</v>
      </c>
      <c r="D75" s="115">
        <v>38.953539999999997</v>
      </c>
      <c r="E75" s="333">
        <f t="shared" si="6"/>
        <v>41.617122715583328</v>
      </c>
      <c r="F75" s="333">
        <v>38.953539999999997</v>
      </c>
      <c r="G75" s="113"/>
    </row>
    <row r="76" spans="1:7" x14ac:dyDescent="0.25">
      <c r="A76" s="119">
        <f t="shared" si="3"/>
        <v>2024</v>
      </c>
      <c r="B76" s="331">
        <v>45474</v>
      </c>
      <c r="C76" s="332" t="e">
        <v>#N/A</v>
      </c>
      <c r="D76" s="115">
        <v>43.01032</v>
      </c>
      <c r="E76" s="333">
        <f t="shared" si="6"/>
        <v>41.617122715583328</v>
      </c>
      <c r="F76" s="333">
        <v>43.01032</v>
      </c>
      <c r="G76" s="113"/>
    </row>
    <row r="77" spans="1:7" x14ac:dyDescent="0.25">
      <c r="A77" s="119">
        <f t="shared" si="3"/>
        <v>2024</v>
      </c>
      <c r="B77" s="331">
        <v>45505</v>
      </c>
      <c r="C77" s="332" t="e">
        <v>#N/A</v>
      </c>
      <c r="D77" s="115">
        <v>48.81241</v>
      </c>
      <c r="E77" s="333">
        <f t="shared" si="6"/>
        <v>41.617122715583328</v>
      </c>
      <c r="F77" s="333">
        <v>48.81241</v>
      </c>
      <c r="G77" s="113"/>
    </row>
    <row r="78" spans="1:7" x14ac:dyDescent="0.25">
      <c r="A78" s="119">
        <f t="shared" si="3"/>
        <v>2024</v>
      </c>
      <c r="B78" s="331">
        <v>45536</v>
      </c>
      <c r="C78" s="332" t="e">
        <v>#N/A</v>
      </c>
      <c r="D78" s="115">
        <v>44.315159999999999</v>
      </c>
      <c r="E78" s="333">
        <f t="shared" si="6"/>
        <v>41.617122715583328</v>
      </c>
      <c r="F78" s="333">
        <v>44.315159999999999</v>
      </c>
      <c r="G78" s="113"/>
    </row>
    <row r="79" spans="1:7" x14ac:dyDescent="0.25">
      <c r="A79" s="119">
        <f t="shared" si="3"/>
        <v>2024</v>
      </c>
      <c r="B79" s="331">
        <v>45566</v>
      </c>
      <c r="C79" s="332" t="e">
        <v>#N/A</v>
      </c>
      <c r="D79" s="115">
        <v>44.693109999999997</v>
      </c>
      <c r="E79" s="333">
        <f t="shared" si="6"/>
        <v>41.617122715583328</v>
      </c>
      <c r="F79" s="333">
        <v>44.693109999999997</v>
      </c>
      <c r="G79" s="113"/>
    </row>
    <row r="80" spans="1:7" x14ac:dyDescent="0.25">
      <c r="A80" s="119">
        <f t="shared" si="3"/>
        <v>2024</v>
      </c>
      <c r="B80" s="331">
        <v>45597</v>
      </c>
      <c r="C80" s="332" t="e">
        <v>#N/A</v>
      </c>
      <c r="D80" s="115">
        <v>42.453830000000004</v>
      </c>
      <c r="E80" s="333">
        <f t="shared" si="6"/>
        <v>41.617122715583328</v>
      </c>
      <c r="F80" s="333">
        <v>42.453830000000004</v>
      </c>
      <c r="G80" s="113"/>
    </row>
    <row r="81" spans="1:7" x14ac:dyDescent="0.25">
      <c r="A81" s="119">
        <f t="shared" si="3"/>
        <v>2024</v>
      </c>
      <c r="B81" s="331">
        <v>45627</v>
      </c>
      <c r="C81" s="332" t="e">
        <v>#N/A</v>
      </c>
      <c r="D81" s="115">
        <v>41.177570000000003</v>
      </c>
      <c r="E81" s="333"/>
      <c r="F81" s="333">
        <v>41.177570000000003</v>
      </c>
      <c r="G81" s="113"/>
    </row>
    <row r="82" spans="1:7" x14ac:dyDescent="0.25">
      <c r="A82" s="119">
        <f t="shared" si="3"/>
        <v>2025</v>
      </c>
      <c r="B82" s="331">
        <v>45658</v>
      </c>
      <c r="C82" s="332" t="e">
        <v>#N/A</v>
      </c>
      <c r="D82" s="115">
        <v>45.038670000000003</v>
      </c>
      <c r="E82" s="333"/>
      <c r="F82" s="333">
        <v>45.038670000000003</v>
      </c>
      <c r="G82" s="113"/>
    </row>
    <row r="83" spans="1:7" x14ac:dyDescent="0.25">
      <c r="A83" s="119">
        <f t="shared" si="3"/>
        <v>2025</v>
      </c>
      <c r="B83" s="331">
        <v>45689</v>
      </c>
      <c r="C83" s="332" t="e">
        <v>#N/A</v>
      </c>
      <c r="D83" s="115">
        <v>39.688470000000002</v>
      </c>
      <c r="E83" s="333">
        <f t="shared" ref="E83:E92" si="7">AVERAGEIF($A$46:$A$107,A83,$F$46:$F$107)</f>
        <v>41.129678333333338</v>
      </c>
      <c r="F83" s="333">
        <v>39.688470000000002</v>
      </c>
      <c r="G83" s="113"/>
    </row>
    <row r="84" spans="1:7" x14ac:dyDescent="0.25">
      <c r="A84" s="119">
        <f t="shared" si="3"/>
        <v>2025</v>
      </c>
      <c r="B84" s="331">
        <v>45717</v>
      </c>
      <c r="C84" s="332" t="e">
        <v>#N/A</v>
      </c>
      <c r="D84" s="115">
        <v>42.254480000000001</v>
      </c>
      <c r="E84" s="333">
        <f t="shared" si="7"/>
        <v>41.129678333333338</v>
      </c>
      <c r="F84" s="333">
        <v>42.254480000000001</v>
      </c>
      <c r="G84" s="311"/>
    </row>
    <row r="85" spans="1:7" x14ac:dyDescent="0.25">
      <c r="A85" s="119">
        <f t="shared" si="3"/>
        <v>2025</v>
      </c>
      <c r="B85" s="331">
        <v>45748</v>
      </c>
      <c r="C85" s="332" t="e">
        <v>#N/A</v>
      </c>
      <c r="D85" s="115">
        <v>35.785679999999999</v>
      </c>
      <c r="E85" s="333">
        <f t="shared" si="7"/>
        <v>41.129678333333338</v>
      </c>
      <c r="F85" s="333">
        <v>35.785679999999999</v>
      </c>
      <c r="G85" s="113"/>
    </row>
    <row r="86" spans="1:7" x14ac:dyDescent="0.25">
      <c r="A86" s="119">
        <f t="shared" si="3"/>
        <v>2025</v>
      </c>
      <c r="B86" s="331">
        <v>45778</v>
      </c>
      <c r="C86" s="332" t="e">
        <v>#N/A</v>
      </c>
      <c r="D86" s="115">
        <v>37.818269999999998</v>
      </c>
      <c r="E86" s="333">
        <f t="shared" si="7"/>
        <v>41.129678333333338</v>
      </c>
      <c r="F86" s="333">
        <v>37.818269999999998</v>
      </c>
      <c r="G86" s="113"/>
    </row>
    <row r="87" spans="1:7" x14ac:dyDescent="0.25">
      <c r="A87" s="119">
        <f t="shared" si="3"/>
        <v>2025</v>
      </c>
      <c r="B87" s="331">
        <v>45809</v>
      </c>
      <c r="C87" s="332" t="e">
        <v>#N/A</v>
      </c>
      <c r="D87" s="115">
        <v>38.219000000000001</v>
      </c>
      <c r="E87" s="333">
        <f t="shared" si="7"/>
        <v>41.129678333333338</v>
      </c>
      <c r="F87" s="333">
        <v>38.219000000000001</v>
      </c>
      <c r="G87" s="113"/>
    </row>
    <row r="88" spans="1:7" x14ac:dyDescent="0.25">
      <c r="A88" s="119">
        <f t="shared" si="3"/>
        <v>2025</v>
      </c>
      <c r="B88" s="331">
        <v>45839</v>
      </c>
      <c r="C88" s="332" t="e">
        <v>#N/A</v>
      </c>
      <c r="D88" s="115">
        <v>41.157429999999998</v>
      </c>
      <c r="E88" s="333">
        <f t="shared" si="7"/>
        <v>41.129678333333338</v>
      </c>
      <c r="F88" s="333">
        <v>41.157429999999998</v>
      </c>
      <c r="G88" s="113"/>
    </row>
    <row r="89" spans="1:7" x14ac:dyDescent="0.25">
      <c r="A89" s="119">
        <f t="shared" si="3"/>
        <v>2025</v>
      </c>
      <c r="B89" s="331">
        <v>45870</v>
      </c>
      <c r="C89" s="332" t="e">
        <v>#N/A</v>
      </c>
      <c r="D89" s="115">
        <v>46.800350000000002</v>
      </c>
      <c r="E89" s="333">
        <f t="shared" si="7"/>
        <v>41.129678333333338</v>
      </c>
      <c r="F89" s="333">
        <v>46.800350000000002</v>
      </c>
      <c r="G89" s="113"/>
    </row>
    <row r="90" spans="1:7" x14ac:dyDescent="0.25">
      <c r="A90" s="119">
        <f t="shared" si="3"/>
        <v>2025</v>
      </c>
      <c r="B90" s="331">
        <v>45901</v>
      </c>
      <c r="C90" s="332" t="e">
        <v>#N/A</v>
      </c>
      <c r="D90" s="115">
        <v>42.430579999999999</v>
      </c>
      <c r="E90" s="333">
        <f t="shared" si="7"/>
        <v>41.129678333333338</v>
      </c>
      <c r="F90" s="333">
        <v>42.430579999999999</v>
      </c>
      <c r="G90" s="113"/>
    </row>
    <row r="91" spans="1:7" x14ac:dyDescent="0.25">
      <c r="A91" s="119">
        <f t="shared" si="3"/>
        <v>2025</v>
      </c>
      <c r="B91" s="331">
        <v>45931</v>
      </c>
      <c r="C91" s="332" t="e">
        <v>#N/A</v>
      </c>
      <c r="D91" s="115">
        <v>43.23807</v>
      </c>
      <c r="E91" s="333">
        <f t="shared" si="7"/>
        <v>41.129678333333338</v>
      </c>
      <c r="F91" s="333">
        <v>43.23807</v>
      </c>
      <c r="G91" s="113"/>
    </row>
    <row r="92" spans="1:7" x14ac:dyDescent="0.25">
      <c r="A92" s="119">
        <f t="shared" si="3"/>
        <v>2025</v>
      </c>
      <c r="B92" s="331">
        <v>45962</v>
      </c>
      <c r="C92" s="332" t="e">
        <v>#N/A</v>
      </c>
      <c r="D92" s="115">
        <v>41.33408</v>
      </c>
      <c r="E92" s="333">
        <f t="shared" si="7"/>
        <v>41.129678333333338</v>
      </c>
      <c r="F92" s="333">
        <v>41.33408</v>
      </c>
      <c r="G92" s="113"/>
    </row>
    <row r="93" spans="1:7" x14ac:dyDescent="0.25">
      <c r="A93" s="119">
        <f t="shared" si="3"/>
        <v>2025</v>
      </c>
      <c r="B93" s="331">
        <v>45992</v>
      </c>
      <c r="C93" s="332" t="e">
        <v>#N/A</v>
      </c>
      <c r="D93" s="115">
        <v>39.791060000000002</v>
      </c>
      <c r="E93" s="333"/>
      <c r="F93" s="333">
        <v>39.791060000000002</v>
      </c>
      <c r="G93" s="113"/>
    </row>
    <row r="94" spans="1:7" x14ac:dyDescent="0.25">
      <c r="A94" s="119"/>
      <c r="B94" s="331"/>
      <c r="C94" s="119"/>
      <c r="D94" s="119"/>
      <c r="E94" s="119"/>
      <c r="F94" s="333"/>
      <c r="G94" s="113"/>
    </row>
    <row r="95" spans="1:7" x14ac:dyDescent="0.25">
      <c r="A95" s="119"/>
      <c r="B95" s="331"/>
      <c r="C95" s="119"/>
      <c r="D95" s="119"/>
      <c r="E95" s="119"/>
      <c r="F95" s="333"/>
      <c r="G95" s="113"/>
    </row>
    <row r="96" spans="1:7" x14ac:dyDescent="0.25">
      <c r="A96" s="119"/>
      <c r="B96" s="331"/>
      <c r="C96" s="119"/>
      <c r="D96" s="119"/>
      <c r="E96" s="119"/>
      <c r="F96" s="333"/>
      <c r="G96" s="113"/>
    </row>
    <row r="97" spans="1:7" x14ac:dyDescent="0.25">
      <c r="A97" s="119"/>
      <c r="B97" s="331"/>
      <c r="C97" s="119"/>
      <c r="D97" s="119"/>
      <c r="E97" s="119"/>
      <c r="F97" s="333"/>
      <c r="G97" s="113"/>
    </row>
    <row r="98" spans="1:7" x14ac:dyDescent="0.25">
      <c r="A98" s="58"/>
      <c r="B98" s="58" t="s">
        <v>0</v>
      </c>
      <c r="C98" s="119"/>
      <c r="D98" s="119"/>
      <c r="E98" s="119"/>
      <c r="F98" s="333"/>
      <c r="G98" s="113"/>
    </row>
    <row r="99" spans="1:7" x14ac:dyDescent="0.25">
      <c r="A99" s="21">
        <v>2.5</v>
      </c>
      <c r="B99" s="20">
        <v>-200</v>
      </c>
      <c r="C99" s="119"/>
      <c r="D99" s="119"/>
      <c r="E99" s="119"/>
      <c r="F99" s="333"/>
      <c r="G99" s="113"/>
    </row>
    <row r="100" spans="1:7" x14ac:dyDescent="0.25">
      <c r="A100" s="21">
        <v>2.5</v>
      </c>
      <c r="B100" s="20">
        <v>70</v>
      </c>
      <c r="C100" s="119"/>
      <c r="D100" s="119"/>
      <c r="E100" s="119"/>
      <c r="F100" s="333"/>
      <c r="G100" s="113"/>
    </row>
    <row r="101" spans="1:7" x14ac:dyDescent="0.25">
      <c r="A101" s="119"/>
      <c r="B101" s="331"/>
      <c r="C101" s="119"/>
      <c r="D101" s="119"/>
      <c r="E101" s="119"/>
      <c r="F101" s="333"/>
      <c r="G101" s="113"/>
    </row>
    <row r="102" spans="1:7" x14ac:dyDescent="0.25">
      <c r="A102" s="119"/>
      <c r="B102" s="331"/>
      <c r="C102" s="119"/>
      <c r="D102" s="119"/>
      <c r="E102" s="119"/>
      <c r="F102" s="333"/>
      <c r="G102" s="113"/>
    </row>
    <row r="103" spans="1:7" x14ac:dyDescent="0.25">
      <c r="A103" s="119"/>
      <c r="B103" s="331"/>
      <c r="C103" s="119"/>
      <c r="D103" s="119"/>
      <c r="E103" s="119"/>
      <c r="F103" s="333"/>
      <c r="G103" s="113"/>
    </row>
    <row r="104" spans="1:7" x14ac:dyDescent="0.25">
      <c r="A104" s="119"/>
      <c r="B104" s="331"/>
      <c r="C104" s="119"/>
      <c r="D104" s="119"/>
      <c r="E104" s="119"/>
      <c r="F104" s="333"/>
      <c r="G104" s="113"/>
    </row>
    <row r="105" spans="1:7" x14ac:dyDescent="0.25">
      <c r="A105" s="119"/>
      <c r="B105" s="331"/>
      <c r="C105" s="119"/>
      <c r="D105" s="119"/>
      <c r="E105" s="119"/>
      <c r="F105" s="333"/>
      <c r="G105" s="113"/>
    </row>
    <row r="106" spans="1:7" x14ac:dyDescent="0.25">
      <c r="A106" s="119"/>
      <c r="B106" s="331"/>
      <c r="C106" s="333"/>
      <c r="D106" s="113"/>
      <c r="E106" s="119"/>
      <c r="F106" s="333"/>
      <c r="G106" s="113"/>
    </row>
    <row r="107" spans="1:7" x14ac:dyDescent="0.25">
      <c r="B107" s="109"/>
      <c r="C107" s="333"/>
      <c r="D107" s="113"/>
      <c r="F107" s="114"/>
      <c r="G107" s="113"/>
    </row>
    <row r="108" spans="1:7" x14ac:dyDescent="0.25">
      <c r="F108" s="114"/>
      <c r="G108" s="113"/>
    </row>
    <row r="109" spans="1:7" x14ac:dyDescent="0.25">
      <c r="F109" s="114"/>
      <c r="G109" s="113"/>
    </row>
    <row r="110" spans="1:7" x14ac:dyDescent="0.25">
      <c r="F110" s="114"/>
      <c r="G110" s="113"/>
    </row>
    <row r="111" spans="1:7" x14ac:dyDescent="0.25">
      <c r="F111" s="114"/>
      <c r="G111" s="113"/>
    </row>
    <row r="112" spans="1:7" x14ac:dyDescent="0.25">
      <c r="F112" s="114"/>
      <c r="G112" s="113"/>
    </row>
    <row r="113" spans="6:7" x14ac:dyDescent="0.25">
      <c r="F113" s="114"/>
      <c r="G113" s="113"/>
    </row>
    <row r="114" spans="6:7" x14ac:dyDescent="0.25">
      <c r="F114" s="114"/>
      <c r="G114" s="113"/>
    </row>
    <row r="115" spans="6:7" x14ac:dyDescent="0.25">
      <c r="F115" s="114"/>
      <c r="G115" s="113"/>
    </row>
    <row r="116" spans="6:7" x14ac:dyDescent="0.25">
      <c r="F116" s="114"/>
      <c r="G116" s="113"/>
    </row>
    <row r="117" spans="6:7" x14ac:dyDescent="0.25">
      <c r="F117" s="114"/>
    </row>
    <row r="118" spans="6:7" x14ac:dyDescent="0.25">
      <c r="F118" s="114"/>
    </row>
    <row r="119" spans="6:7" x14ac:dyDescent="0.25">
      <c r="F119" s="114"/>
    </row>
    <row r="120" spans="6:7" x14ac:dyDescent="0.25">
      <c r="F120" s="114"/>
    </row>
    <row r="121" spans="6:7" x14ac:dyDescent="0.25">
      <c r="F121" s="114"/>
    </row>
    <row r="122" spans="6:7" x14ac:dyDescent="0.25">
      <c r="F122" s="114"/>
    </row>
    <row r="123" spans="6:7" x14ac:dyDescent="0.25">
      <c r="F123" s="114"/>
    </row>
    <row r="124" spans="6:7" x14ac:dyDescent="0.25">
      <c r="F124" s="114"/>
    </row>
    <row r="125" spans="6:7" x14ac:dyDescent="0.25">
      <c r="F125" s="114"/>
    </row>
    <row r="126" spans="6:7" x14ac:dyDescent="0.25">
      <c r="F126" s="114"/>
    </row>
    <row r="127" spans="6:7" x14ac:dyDescent="0.25">
      <c r="F127" s="114"/>
    </row>
    <row r="128" spans="6:7" x14ac:dyDescent="0.25">
      <c r="F128" s="114"/>
    </row>
    <row r="129" spans="6:6" x14ac:dyDescent="0.25">
      <c r="F129" s="114"/>
    </row>
    <row r="130" spans="6:6" x14ac:dyDescent="0.25">
      <c r="F130" s="114"/>
    </row>
    <row r="131" spans="6:6" x14ac:dyDescent="0.25">
      <c r="F131" s="114"/>
    </row>
    <row r="132" spans="6:6" x14ac:dyDescent="0.25">
      <c r="F132" s="114"/>
    </row>
    <row r="133" spans="6:6" x14ac:dyDescent="0.25">
      <c r="F133" s="114"/>
    </row>
    <row r="134" spans="6:6" x14ac:dyDescent="0.25">
      <c r="F134" s="114"/>
    </row>
    <row r="135" spans="6:6" x14ac:dyDescent="0.25">
      <c r="F135" s="114"/>
    </row>
    <row r="136" spans="6:6" x14ac:dyDescent="0.25">
      <c r="F136" s="114"/>
    </row>
    <row r="137" spans="6:6" x14ac:dyDescent="0.25">
      <c r="F137" s="114"/>
    </row>
    <row r="138" spans="6:6" x14ac:dyDescent="0.25">
      <c r="F138" s="114"/>
    </row>
    <row r="139" spans="6:6" x14ac:dyDescent="0.25">
      <c r="F139" s="114"/>
    </row>
    <row r="140" spans="6:6" x14ac:dyDescent="0.25">
      <c r="F140" s="114"/>
    </row>
    <row r="141" spans="6:6" x14ac:dyDescent="0.25">
      <c r="F141" s="114"/>
    </row>
  </sheetData>
  <mergeCells count="2">
    <mergeCell ref="C24:G24"/>
    <mergeCell ref="I24:L24"/>
  </mergeCells>
  <conditionalFormatting sqref="C34:D93">
    <cfRule type="expression" dxfId="1" priority="1" stopIfTrue="1">
      <formula>ISNA(C34)</formula>
    </cfRule>
  </conditionalFormatting>
  <hyperlinks>
    <hyperlink ref="A3" location="Contents!A1" display="Return to Contents" xr:uid="{00000000-0004-0000-2100-000000000000}"/>
  </hyperlinks>
  <pageMargins left="0.7" right="0.7" top="0.75" bottom="0.75" header="0.3" footer="0.3"/>
  <pageSetup orientation="landscape" verticalDpi="599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34"/>
  <dimension ref="A2:AB142"/>
  <sheetViews>
    <sheetView zoomScale="164" zoomScaleNormal="164" workbookViewId="0"/>
  </sheetViews>
  <sheetFormatPr defaultColWidth="9.42578125" defaultRowHeight="15" x14ac:dyDescent="0.25"/>
  <cols>
    <col min="1" max="1" width="9.42578125" style="107"/>
    <col min="2" max="2" width="14.5703125" style="107" customWidth="1"/>
    <col min="3" max="13" width="9.42578125" style="107"/>
    <col min="14" max="15" width="9.42578125" style="108"/>
    <col min="16" max="16" width="9.42578125" style="107"/>
    <col min="17" max="17" width="15.42578125" style="107" customWidth="1"/>
    <col min="18" max="18" width="16.42578125" style="107" customWidth="1"/>
    <col min="19" max="19" width="19.5703125" style="107" customWidth="1"/>
    <col min="20" max="20" width="30.5703125" style="107" customWidth="1"/>
    <col min="21" max="26" width="9.42578125" style="107"/>
    <col min="27" max="28" width="9.42578125" style="108"/>
    <col min="29" max="16384" width="9.42578125" style="107"/>
  </cols>
  <sheetData>
    <row r="2" spans="1:18" ht="15.75" x14ac:dyDescent="0.25">
      <c r="A2" s="31" t="s">
        <v>644</v>
      </c>
    </row>
    <row r="3" spans="1:18" x14ac:dyDescent="0.25">
      <c r="A3" s="16" t="s">
        <v>16</v>
      </c>
      <c r="Q3" s="112"/>
    </row>
    <row r="4" spans="1:18" x14ac:dyDescent="0.25">
      <c r="A4" s="116"/>
      <c r="B4" s="116"/>
      <c r="C4" s="116"/>
      <c r="D4" s="116"/>
      <c r="E4" s="116"/>
      <c r="F4" s="116"/>
      <c r="G4" s="116"/>
      <c r="H4" s="116"/>
      <c r="I4" s="116"/>
      <c r="J4" s="116"/>
      <c r="Q4" s="112"/>
    </row>
    <row r="5" spans="1:18" x14ac:dyDescent="0.25">
      <c r="A5" s="116"/>
      <c r="B5" s="116"/>
      <c r="C5" s="116"/>
      <c r="D5" s="116"/>
      <c r="E5" s="116"/>
      <c r="F5" s="116"/>
      <c r="G5" s="116"/>
      <c r="H5" s="116"/>
      <c r="I5" s="116"/>
      <c r="J5" s="116"/>
      <c r="Q5" s="142" t="s">
        <v>343</v>
      </c>
      <c r="R5" s="143"/>
    </row>
    <row r="6" spans="1:18" x14ac:dyDescent="0.25">
      <c r="A6" s="116"/>
      <c r="B6" s="116"/>
      <c r="C6" s="116"/>
      <c r="D6" s="116"/>
      <c r="E6" s="116"/>
      <c r="F6" s="116"/>
      <c r="G6" s="116"/>
      <c r="H6" s="116"/>
      <c r="I6" s="116"/>
      <c r="J6" s="116"/>
      <c r="Q6" s="175" t="s">
        <v>252</v>
      </c>
      <c r="R6" s="185" t="s">
        <v>262</v>
      </c>
    </row>
    <row r="7" spans="1:18" x14ac:dyDescent="0.25">
      <c r="A7" s="116"/>
      <c r="B7" s="116"/>
      <c r="C7" s="116"/>
      <c r="D7" s="116"/>
      <c r="E7" s="116"/>
      <c r="F7" s="116"/>
      <c r="G7" s="116"/>
      <c r="H7" s="116"/>
      <c r="I7" s="116"/>
      <c r="J7" s="116"/>
      <c r="Q7" s="176" t="s">
        <v>487</v>
      </c>
      <c r="R7" s="186" t="s">
        <v>263</v>
      </c>
    </row>
    <row r="8" spans="1:18" x14ac:dyDescent="0.25">
      <c r="A8" s="116"/>
      <c r="B8" s="116"/>
      <c r="C8" s="116"/>
      <c r="D8" s="116"/>
      <c r="E8" s="116"/>
      <c r="F8" s="116"/>
      <c r="G8" s="116"/>
      <c r="H8" s="116"/>
      <c r="I8" s="116"/>
      <c r="J8" s="116"/>
      <c r="Q8" s="176" t="s">
        <v>260</v>
      </c>
      <c r="R8" s="232" t="s">
        <v>264</v>
      </c>
    </row>
    <row r="9" spans="1:18" x14ac:dyDescent="0.25">
      <c r="A9" s="116"/>
      <c r="B9" s="116"/>
      <c r="C9" s="116"/>
      <c r="D9" s="116"/>
      <c r="E9" s="116"/>
      <c r="F9" s="116"/>
      <c r="G9" s="116"/>
      <c r="H9" s="116"/>
      <c r="I9" s="116"/>
      <c r="J9" s="116"/>
      <c r="Q9" s="182" t="s">
        <v>216</v>
      </c>
      <c r="R9" s="173" t="s">
        <v>261</v>
      </c>
    </row>
    <row r="10" spans="1:18" x14ac:dyDescent="0.25">
      <c r="A10" s="116"/>
      <c r="B10" s="116"/>
      <c r="C10" s="116"/>
      <c r="D10" s="116"/>
      <c r="E10" s="116"/>
      <c r="F10" s="116"/>
      <c r="G10" s="116"/>
      <c r="H10" s="116"/>
      <c r="I10" s="116"/>
      <c r="J10" s="116"/>
    </row>
    <row r="11" spans="1:18" x14ac:dyDescent="0.25">
      <c r="A11" s="116"/>
      <c r="B11" s="116"/>
      <c r="C11" s="116"/>
      <c r="D11" s="116"/>
      <c r="E11" s="116"/>
      <c r="F11" s="116"/>
      <c r="G11" s="116"/>
      <c r="H11" s="116"/>
      <c r="I11" s="116"/>
      <c r="J11" s="116"/>
    </row>
    <row r="12" spans="1:18" x14ac:dyDescent="0.25">
      <c r="A12" s="116"/>
      <c r="B12" s="116"/>
      <c r="C12" s="116"/>
      <c r="D12" s="116"/>
      <c r="E12" s="116"/>
      <c r="F12" s="116"/>
      <c r="G12" s="116"/>
      <c r="H12" s="116"/>
      <c r="I12" s="116"/>
      <c r="J12" s="116"/>
    </row>
    <row r="13" spans="1:18" x14ac:dyDescent="0.25">
      <c r="A13" s="116"/>
      <c r="B13" s="116"/>
      <c r="C13" s="116"/>
      <c r="D13" s="116"/>
      <c r="E13" s="116"/>
      <c r="F13" s="116"/>
      <c r="G13" s="116"/>
      <c r="H13" s="116"/>
      <c r="I13" s="116"/>
      <c r="J13" s="116"/>
    </row>
    <row r="14" spans="1:18" x14ac:dyDescent="0.25">
      <c r="A14" s="116"/>
      <c r="B14" s="116"/>
      <c r="C14" s="116"/>
      <c r="D14" s="116"/>
      <c r="E14" s="116"/>
      <c r="F14" s="116"/>
      <c r="G14" s="116"/>
      <c r="H14" s="116"/>
      <c r="I14" s="116"/>
      <c r="J14" s="116"/>
    </row>
    <row r="15" spans="1:18" x14ac:dyDescent="0.25">
      <c r="A15" s="116"/>
      <c r="B15" s="116"/>
      <c r="C15" s="116"/>
      <c r="D15" s="116"/>
      <c r="E15" s="116"/>
      <c r="F15" s="116"/>
      <c r="G15" s="116"/>
      <c r="H15" s="116"/>
      <c r="I15" s="116"/>
      <c r="J15" s="116"/>
    </row>
    <row r="16" spans="1:18" x14ac:dyDescent="0.25">
      <c r="A16" s="116"/>
      <c r="B16" s="116"/>
      <c r="C16" s="116"/>
      <c r="D16" s="116"/>
      <c r="E16" s="116"/>
      <c r="F16" s="116"/>
      <c r="G16" s="116"/>
      <c r="H16" s="116"/>
      <c r="I16" s="116"/>
      <c r="J16" s="116"/>
    </row>
    <row r="17" spans="1:12" x14ac:dyDescent="0.25">
      <c r="A17" s="116"/>
      <c r="B17" s="116"/>
      <c r="C17" s="116"/>
      <c r="D17" s="116"/>
      <c r="E17" s="116"/>
      <c r="F17" s="116"/>
      <c r="G17" s="116"/>
      <c r="H17" s="116"/>
      <c r="I17" s="116"/>
      <c r="J17" s="116"/>
    </row>
    <row r="18" spans="1:12" x14ac:dyDescent="0.25">
      <c r="A18" s="116"/>
      <c r="B18" s="116"/>
      <c r="C18" s="116"/>
      <c r="D18" s="116"/>
      <c r="E18" s="116"/>
      <c r="F18" s="116"/>
      <c r="G18" s="116"/>
      <c r="H18" s="116"/>
      <c r="I18" s="116"/>
      <c r="J18" s="116"/>
    </row>
    <row r="19" spans="1:12" x14ac:dyDescent="0.25">
      <c r="A19" s="116"/>
      <c r="B19" s="116"/>
      <c r="C19" s="116"/>
      <c r="D19" s="116"/>
      <c r="E19" s="116"/>
      <c r="F19" s="116"/>
      <c r="G19" s="147"/>
      <c r="H19" s="147"/>
      <c r="I19" s="116"/>
      <c r="J19" s="116"/>
    </row>
    <row r="20" spans="1:12" x14ac:dyDescent="0.25">
      <c r="A20" s="116"/>
      <c r="B20" s="116"/>
      <c r="C20" s="116"/>
      <c r="D20" s="116"/>
      <c r="E20" s="116"/>
      <c r="F20" s="116"/>
      <c r="G20" s="116"/>
      <c r="H20" s="116"/>
      <c r="I20" s="116"/>
      <c r="J20" s="116"/>
    </row>
    <row r="21" spans="1:12" x14ac:dyDescent="0.25">
      <c r="A21" s="116"/>
      <c r="B21" s="116"/>
      <c r="C21" s="116"/>
      <c r="D21" s="116"/>
      <c r="E21" s="116"/>
      <c r="F21" s="116"/>
      <c r="G21" s="116"/>
      <c r="H21" s="116"/>
      <c r="I21" s="116"/>
      <c r="J21" s="116"/>
    </row>
    <row r="24" spans="1:12" x14ac:dyDescent="0.25">
      <c r="A24"/>
      <c r="B24"/>
      <c r="C24" s="473" t="s">
        <v>486</v>
      </c>
      <c r="D24" s="473"/>
      <c r="E24" s="473"/>
      <c r="F24" s="473"/>
      <c r="G24" s="473"/>
      <c r="H24" s="23"/>
      <c r="I24" s="473" t="s">
        <v>75</v>
      </c>
      <c r="J24" s="473"/>
      <c r="K24" s="473"/>
      <c r="L24" s="473"/>
    </row>
    <row r="25" spans="1:12" x14ac:dyDescent="0.25">
      <c r="A25"/>
      <c r="B25" s="8"/>
      <c r="C25" s="65">
        <v>2021</v>
      </c>
      <c r="D25" s="65">
        <v>2022</v>
      </c>
      <c r="E25" s="65">
        <v>2023</v>
      </c>
      <c r="F25" s="65">
        <v>2024</v>
      </c>
      <c r="G25" s="65">
        <v>2025</v>
      </c>
      <c r="H25" s="23"/>
      <c r="I25" s="65">
        <v>2022</v>
      </c>
      <c r="J25" s="65">
        <v>2023</v>
      </c>
      <c r="K25" s="65">
        <v>2024</v>
      </c>
      <c r="L25" s="65">
        <v>2025</v>
      </c>
    </row>
    <row r="26" spans="1:12" x14ac:dyDescent="0.25">
      <c r="A26"/>
      <c r="B26" s="21" t="s">
        <v>252</v>
      </c>
      <c r="C26" s="66">
        <v>501.43454522000002</v>
      </c>
      <c r="D26" s="66">
        <v>472.83370543000001</v>
      </c>
      <c r="E26" s="66">
        <v>387.17044973999998</v>
      </c>
      <c r="F26" s="66">
        <v>373.11069886000001</v>
      </c>
      <c r="G26" s="66">
        <v>346.53667000000002</v>
      </c>
      <c r="H26" s="21"/>
      <c r="I26" s="14">
        <f t="shared" ref="I26:L28" si="0">D26-C26</f>
        <v>-28.600839790000009</v>
      </c>
      <c r="J26" s="14">
        <f t="shared" si="0"/>
        <v>-85.663255690000028</v>
      </c>
      <c r="K26" s="14">
        <f t="shared" si="0"/>
        <v>-14.059750879999967</v>
      </c>
      <c r="L26" s="14">
        <f t="shared" si="0"/>
        <v>-26.574028859999999</v>
      </c>
    </row>
    <row r="27" spans="1:12" x14ac:dyDescent="0.25">
      <c r="A27"/>
      <c r="B27" s="176" t="s">
        <v>487</v>
      </c>
      <c r="C27" s="66">
        <v>26.656112947</v>
      </c>
      <c r="D27" s="66">
        <v>26.690862909</v>
      </c>
      <c r="E27" s="66">
        <v>23.551523642999999</v>
      </c>
      <c r="F27" s="66">
        <v>21.392512928999999</v>
      </c>
      <c r="G27" s="66">
        <v>21.371856999999999</v>
      </c>
      <c r="H27" s="21"/>
      <c r="I27" s="14">
        <f t="shared" si="0"/>
        <v>3.4749961999999357E-2</v>
      </c>
      <c r="J27" s="14">
        <f t="shared" si="0"/>
        <v>-3.1393392660000004</v>
      </c>
      <c r="K27" s="14">
        <f t="shared" si="0"/>
        <v>-2.1590107140000008</v>
      </c>
      <c r="L27" s="14">
        <f t="shared" si="0"/>
        <v>-2.0655929000000128E-2</v>
      </c>
    </row>
    <row r="28" spans="1:12" x14ac:dyDescent="0.25">
      <c r="A28"/>
      <c r="B28" s="21" t="s">
        <v>260</v>
      </c>
      <c r="C28" s="66">
        <v>17.588627017</v>
      </c>
      <c r="D28" s="66">
        <v>16.009253025</v>
      </c>
      <c r="E28" s="66">
        <v>15.787436271000001</v>
      </c>
      <c r="F28" s="66">
        <v>16.2151119</v>
      </c>
      <c r="G28" s="66">
        <v>17.312117000000001</v>
      </c>
      <c r="H28" s="21"/>
      <c r="I28" s="14">
        <f t="shared" si="0"/>
        <v>-1.5793739920000007</v>
      </c>
      <c r="J28" s="14">
        <f t="shared" si="0"/>
        <v>-0.22181675399999889</v>
      </c>
      <c r="K28" s="14">
        <f t="shared" si="0"/>
        <v>0.42767562899999945</v>
      </c>
      <c r="L28" s="14">
        <f t="shared" si="0"/>
        <v>1.0970051000000005</v>
      </c>
    </row>
    <row r="29" spans="1:12" x14ac:dyDescent="0.25">
      <c r="A29"/>
      <c r="B29" s="4" t="s">
        <v>216</v>
      </c>
      <c r="C29" s="67">
        <v>545.67928517999997</v>
      </c>
      <c r="D29" s="67">
        <v>515.53382136000005</v>
      </c>
      <c r="E29" s="67">
        <v>426.50940966000002</v>
      </c>
      <c r="F29" s="67">
        <v>410.71831469</v>
      </c>
      <c r="G29" s="67">
        <v>385.22063000000003</v>
      </c>
      <c r="H29"/>
      <c r="I29" s="54">
        <f>+SUM(I26:I28)</f>
        <v>-30.14546382000001</v>
      </c>
      <c r="J29" s="54">
        <f>+SUM(J26:J28)</f>
        <v>-89.024411710000038</v>
      </c>
      <c r="K29" s="54">
        <f>+SUM(K26:K28)</f>
        <v>-15.791085964999969</v>
      </c>
      <c r="L29" s="54">
        <f>+SUM(L26:L28)</f>
        <v>-25.497679688999998</v>
      </c>
    </row>
    <row r="30" spans="1:12" x14ac:dyDescent="0.25">
      <c r="B30" s="278" t="s">
        <v>674</v>
      </c>
      <c r="C30"/>
      <c r="D30" s="2"/>
      <c r="E30"/>
      <c r="F30"/>
      <c r="G30"/>
      <c r="H30"/>
      <c r="I30" s="2"/>
      <c r="J30" s="19"/>
      <c r="K30" s="19"/>
      <c r="L30" s="19"/>
    </row>
    <row r="31" spans="1:12" x14ac:dyDescent="0.25">
      <c r="C31" s="118"/>
      <c r="D31" s="118"/>
      <c r="E31" s="118"/>
      <c r="F31" s="118"/>
      <c r="G31" s="118"/>
    </row>
    <row r="33" spans="1:8" x14ac:dyDescent="0.25">
      <c r="E33" s="151"/>
    </row>
    <row r="34" spans="1:8" x14ac:dyDescent="0.25">
      <c r="C34" s="125" t="s">
        <v>265</v>
      </c>
      <c r="D34" s="107" t="s">
        <v>223</v>
      </c>
      <c r="E34" s="117" t="s">
        <v>222</v>
      </c>
      <c r="F34" s="310" t="s">
        <v>457</v>
      </c>
    </row>
    <row r="35" spans="1:8" x14ac:dyDescent="0.25">
      <c r="A35" s="107">
        <f t="shared" ref="A35:A46" si="1">YEAR(B35)</f>
        <v>2021</v>
      </c>
      <c r="B35" s="109">
        <v>44197</v>
      </c>
      <c r="C35" s="110">
        <v>49.009761674000003</v>
      </c>
      <c r="D35" s="115" t="e">
        <v>#N/A</v>
      </c>
      <c r="E35" s="114"/>
      <c r="F35" s="114">
        <v>49.009761674000003</v>
      </c>
      <c r="G35" s="113"/>
      <c r="H35" s="114"/>
    </row>
    <row r="36" spans="1:8" x14ac:dyDescent="0.25">
      <c r="A36" s="107">
        <f t="shared" si="1"/>
        <v>2021</v>
      </c>
      <c r="B36" s="109">
        <v>44228</v>
      </c>
      <c r="C36" s="110">
        <v>51.520742167999998</v>
      </c>
      <c r="D36" s="115" t="e">
        <v>#N/A</v>
      </c>
      <c r="E36" s="114"/>
      <c r="F36" s="114">
        <v>51.520742167999998</v>
      </c>
      <c r="G36" s="113"/>
    </row>
    <row r="37" spans="1:8" x14ac:dyDescent="0.25">
      <c r="A37" s="107">
        <f t="shared" si="1"/>
        <v>2021</v>
      </c>
      <c r="B37" s="109">
        <v>44256</v>
      </c>
      <c r="C37" s="110">
        <v>38.330783930999999</v>
      </c>
      <c r="D37" s="115" t="e">
        <v>#N/A</v>
      </c>
      <c r="E37" s="152">
        <f>AVERAGEIF($A$35:$A$46,A37,$F$35:$F$46)</f>
        <v>45.473273765166674</v>
      </c>
      <c r="F37" s="114">
        <v>38.330783930999999</v>
      </c>
      <c r="G37" s="113"/>
    </row>
    <row r="38" spans="1:8" x14ac:dyDescent="0.25">
      <c r="A38" s="107">
        <f t="shared" si="1"/>
        <v>2021</v>
      </c>
      <c r="B38" s="109">
        <v>44287</v>
      </c>
      <c r="C38" s="110">
        <v>33.633784050000003</v>
      </c>
      <c r="D38" s="115" t="e">
        <v>#N/A</v>
      </c>
      <c r="E38" s="152">
        <f t="shared" ref="E38:E44" si="2">AVERAGEIF($A$35:$A$46,A38,$F$35:$F$46)</f>
        <v>45.473273765166674</v>
      </c>
      <c r="F38" s="114">
        <v>33.633784050000003</v>
      </c>
      <c r="G38" s="113"/>
    </row>
    <row r="39" spans="1:8" x14ac:dyDescent="0.25">
      <c r="A39" s="107">
        <f t="shared" si="1"/>
        <v>2021</v>
      </c>
      <c r="B39" s="109">
        <v>44317</v>
      </c>
      <c r="C39" s="110">
        <v>39.281848803000003</v>
      </c>
      <c r="D39" s="115" t="e">
        <v>#N/A</v>
      </c>
      <c r="E39" s="152">
        <f t="shared" si="2"/>
        <v>45.473273765166674</v>
      </c>
      <c r="F39" s="114">
        <v>39.281848803000003</v>
      </c>
      <c r="G39" s="113"/>
    </row>
    <row r="40" spans="1:8" x14ac:dyDescent="0.25">
      <c r="A40" s="107">
        <f t="shared" si="1"/>
        <v>2021</v>
      </c>
      <c r="B40" s="109">
        <v>44348</v>
      </c>
      <c r="C40" s="110">
        <v>51.589706790000001</v>
      </c>
      <c r="D40" s="115" t="e">
        <v>#N/A</v>
      </c>
      <c r="E40" s="152">
        <f t="shared" si="2"/>
        <v>45.473273765166674</v>
      </c>
      <c r="F40" s="114">
        <v>51.589706790000001</v>
      </c>
      <c r="G40" s="113"/>
    </row>
    <row r="41" spans="1:8" x14ac:dyDescent="0.25">
      <c r="A41" s="107">
        <f t="shared" si="1"/>
        <v>2021</v>
      </c>
      <c r="B41" s="109">
        <v>44378</v>
      </c>
      <c r="C41" s="110">
        <v>60.022262775000002</v>
      </c>
      <c r="D41" s="115" t="e">
        <v>#N/A</v>
      </c>
      <c r="E41" s="152">
        <f t="shared" si="2"/>
        <v>45.473273765166674</v>
      </c>
      <c r="F41" s="114">
        <v>60.022262775000002</v>
      </c>
      <c r="G41" s="113"/>
    </row>
    <row r="42" spans="1:8" x14ac:dyDescent="0.25">
      <c r="A42" s="107">
        <f t="shared" si="1"/>
        <v>2021</v>
      </c>
      <c r="B42" s="109">
        <v>44409</v>
      </c>
      <c r="C42" s="110">
        <v>59.903693634</v>
      </c>
      <c r="D42" s="115" t="e">
        <v>#N/A</v>
      </c>
      <c r="E42" s="152">
        <f t="shared" si="2"/>
        <v>45.473273765166674</v>
      </c>
      <c r="F42" s="114">
        <v>59.903693634</v>
      </c>
      <c r="G42" s="113"/>
    </row>
    <row r="43" spans="1:8" x14ac:dyDescent="0.25">
      <c r="A43" s="107">
        <f t="shared" si="1"/>
        <v>2021</v>
      </c>
      <c r="B43" s="109">
        <v>44440</v>
      </c>
      <c r="C43" s="110">
        <v>47.960249910000002</v>
      </c>
      <c r="D43" s="115" t="e">
        <v>#N/A</v>
      </c>
      <c r="E43" s="152">
        <f t="shared" si="2"/>
        <v>45.473273765166674</v>
      </c>
      <c r="F43" s="114">
        <v>47.960249910000002</v>
      </c>
      <c r="G43" s="113"/>
    </row>
    <row r="44" spans="1:8" x14ac:dyDescent="0.25">
      <c r="A44" s="107">
        <f t="shared" si="1"/>
        <v>2021</v>
      </c>
      <c r="B44" s="109">
        <v>44470</v>
      </c>
      <c r="C44" s="110">
        <v>39.435283179000002</v>
      </c>
      <c r="D44" s="115" t="e">
        <v>#N/A</v>
      </c>
      <c r="E44" s="152">
        <f t="shared" si="2"/>
        <v>45.473273765166674</v>
      </c>
      <c r="F44" s="114">
        <v>39.435283179000002</v>
      </c>
      <c r="G44" s="113"/>
    </row>
    <row r="45" spans="1:8" x14ac:dyDescent="0.25">
      <c r="A45" s="107">
        <f t="shared" si="1"/>
        <v>2021</v>
      </c>
      <c r="B45" s="109">
        <v>44501</v>
      </c>
      <c r="C45" s="110">
        <v>36.623472419999999</v>
      </c>
      <c r="D45" s="115" t="e">
        <v>#N/A</v>
      </c>
      <c r="E45" s="114"/>
      <c r="F45" s="114">
        <v>36.623472419999999</v>
      </c>
      <c r="G45" s="113"/>
    </row>
    <row r="46" spans="1:8" x14ac:dyDescent="0.25">
      <c r="A46" s="107">
        <f t="shared" si="1"/>
        <v>2021</v>
      </c>
      <c r="B46" s="109">
        <v>44531</v>
      </c>
      <c r="C46" s="110">
        <v>38.367695847999997</v>
      </c>
      <c r="D46" s="115" t="e">
        <v>#N/A</v>
      </c>
      <c r="E46" s="114"/>
      <c r="F46" s="114">
        <v>38.367695847999997</v>
      </c>
      <c r="G46" s="113"/>
    </row>
    <row r="47" spans="1:8" x14ac:dyDescent="0.25">
      <c r="A47" s="107">
        <f t="shared" ref="A47:A94" si="3">YEAR(B47)</f>
        <v>2022</v>
      </c>
      <c r="B47" s="109">
        <v>44562</v>
      </c>
      <c r="C47" s="110">
        <v>52.532774033999999</v>
      </c>
      <c r="D47" s="115" t="e">
        <v>#N/A</v>
      </c>
      <c r="E47" s="114"/>
      <c r="F47" s="114">
        <v>52.532774033999999</v>
      </c>
      <c r="G47" s="113"/>
      <c r="H47" s="114"/>
    </row>
    <row r="48" spans="1:8" x14ac:dyDescent="0.25">
      <c r="A48" s="107">
        <f t="shared" si="3"/>
        <v>2022</v>
      </c>
      <c r="B48" s="109">
        <v>44593</v>
      </c>
      <c r="C48" s="110">
        <v>43.693880972000002</v>
      </c>
      <c r="D48" s="115" t="e">
        <v>#N/A</v>
      </c>
      <c r="E48" s="114"/>
      <c r="F48" s="114">
        <v>43.693880972000002</v>
      </c>
      <c r="G48" s="113"/>
    </row>
    <row r="49" spans="1:7" x14ac:dyDescent="0.25">
      <c r="A49" s="107">
        <f t="shared" si="3"/>
        <v>2022</v>
      </c>
      <c r="B49" s="109">
        <v>44621</v>
      </c>
      <c r="C49" s="110">
        <v>38.218616445000002</v>
      </c>
      <c r="D49" s="115" t="e">
        <v>#N/A</v>
      </c>
      <c r="E49" s="114">
        <f t="shared" ref="E49:E56" si="4">AVERAGEIF($A$47:$A$108,A49,$F$47:$F$108)</f>
        <v>42.961151780333331</v>
      </c>
      <c r="F49" s="114">
        <v>38.218616445000002</v>
      </c>
      <c r="G49" s="113"/>
    </row>
    <row r="50" spans="1:7" x14ac:dyDescent="0.25">
      <c r="A50" s="107">
        <f t="shared" si="3"/>
        <v>2022</v>
      </c>
      <c r="B50" s="109">
        <v>44652</v>
      </c>
      <c r="C50" s="110">
        <v>34.553562149999998</v>
      </c>
      <c r="D50" s="115" t="e">
        <v>#N/A</v>
      </c>
      <c r="E50" s="114">
        <f t="shared" si="4"/>
        <v>42.961151780333331</v>
      </c>
      <c r="F50" s="114">
        <v>34.553562149999998</v>
      </c>
      <c r="G50" s="113"/>
    </row>
    <row r="51" spans="1:7" x14ac:dyDescent="0.25">
      <c r="A51" s="107">
        <f t="shared" si="3"/>
        <v>2022</v>
      </c>
      <c r="B51" s="109">
        <v>44682</v>
      </c>
      <c r="C51" s="110">
        <v>38.843298312999998</v>
      </c>
      <c r="D51" s="115" t="e">
        <v>#N/A</v>
      </c>
      <c r="E51" s="114">
        <f t="shared" si="4"/>
        <v>42.961151780333331</v>
      </c>
      <c r="F51" s="114">
        <v>38.843298312999998</v>
      </c>
      <c r="G51" s="113"/>
    </row>
    <row r="52" spans="1:7" x14ac:dyDescent="0.25">
      <c r="A52" s="107">
        <f t="shared" si="3"/>
        <v>2022</v>
      </c>
      <c r="B52" s="109">
        <v>44713</v>
      </c>
      <c r="C52" s="110">
        <v>45.339655229999998</v>
      </c>
      <c r="D52" s="115" t="e">
        <v>#N/A</v>
      </c>
      <c r="E52" s="114">
        <f t="shared" si="4"/>
        <v>42.961151780333331</v>
      </c>
      <c r="F52" s="114">
        <v>45.339655229999998</v>
      </c>
      <c r="G52" s="113"/>
    </row>
    <row r="53" spans="1:7" x14ac:dyDescent="0.25">
      <c r="A53" s="107">
        <f t="shared" si="3"/>
        <v>2022</v>
      </c>
      <c r="B53" s="109">
        <v>44743</v>
      </c>
      <c r="C53" s="110">
        <v>53.059303763999999</v>
      </c>
      <c r="D53" s="115" t="e">
        <v>#N/A</v>
      </c>
      <c r="E53" s="114">
        <f t="shared" si="4"/>
        <v>42.961151780333331</v>
      </c>
      <c r="F53" s="114">
        <v>53.059303763999999</v>
      </c>
      <c r="G53" s="113"/>
    </row>
    <row r="54" spans="1:7" x14ac:dyDescent="0.25">
      <c r="A54" s="107">
        <f t="shared" si="3"/>
        <v>2022</v>
      </c>
      <c r="B54" s="109">
        <v>44774</v>
      </c>
      <c r="C54" s="110">
        <v>51.962850938000003</v>
      </c>
      <c r="D54" s="115" t="e">
        <v>#N/A</v>
      </c>
      <c r="E54" s="114">
        <f t="shared" si="4"/>
        <v>42.961151780333331</v>
      </c>
      <c r="F54" s="114">
        <v>51.962850938000003</v>
      </c>
      <c r="G54" s="113"/>
    </row>
    <row r="55" spans="1:7" x14ac:dyDescent="0.25">
      <c r="A55" s="107">
        <f t="shared" si="3"/>
        <v>2022</v>
      </c>
      <c r="B55" s="109">
        <v>44805</v>
      </c>
      <c r="C55" s="110">
        <v>40.842045900000002</v>
      </c>
      <c r="D55" s="115" t="e">
        <v>#N/A</v>
      </c>
      <c r="E55" s="114">
        <f t="shared" si="4"/>
        <v>42.961151780333331</v>
      </c>
      <c r="F55" s="114">
        <v>40.842045900000002</v>
      </c>
      <c r="G55" s="113"/>
    </row>
    <row r="56" spans="1:7" x14ac:dyDescent="0.25">
      <c r="A56" s="107">
        <f t="shared" si="3"/>
        <v>2022</v>
      </c>
      <c r="B56" s="109">
        <v>44835</v>
      </c>
      <c r="C56" s="110">
        <v>35.108945034000001</v>
      </c>
      <c r="D56" s="115" t="e">
        <v>#N/A</v>
      </c>
      <c r="E56" s="114">
        <f t="shared" si="4"/>
        <v>42.961151780333331</v>
      </c>
      <c r="F56" s="114">
        <v>35.108945034000001</v>
      </c>
      <c r="G56" s="113"/>
    </row>
    <row r="57" spans="1:7" x14ac:dyDescent="0.25">
      <c r="A57" s="107">
        <f t="shared" si="3"/>
        <v>2022</v>
      </c>
      <c r="B57" s="109">
        <v>44866</v>
      </c>
      <c r="C57" s="110">
        <v>35.986838069999997</v>
      </c>
      <c r="D57" s="115" t="e">
        <v>#N/A</v>
      </c>
      <c r="E57" s="114"/>
      <c r="F57" s="114">
        <v>35.986838069999997</v>
      </c>
      <c r="G57" s="113"/>
    </row>
    <row r="58" spans="1:7" x14ac:dyDescent="0.25">
      <c r="A58" s="107">
        <f t="shared" si="3"/>
        <v>2022</v>
      </c>
      <c r="B58" s="109">
        <v>44896</v>
      </c>
      <c r="C58" s="110">
        <v>45.392050513999997</v>
      </c>
      <c r="D58" s="115" t="e">
        <v>#N/A</v>
      </c>
      <c r="E58" s="114"/>
      <c r="F58" s="114">
        <v>45.392050513999997</v>
      </c>
      <c r="G58" s="113"/>
    </row>
    <row r="59" spans="1:7" x14ac:dyDescent="0.25">
      <c r="A59" s="107">
        <f t="shared" si="3"/>
        <v>2023</v>
      </c>
      <c r="B59" s="109">
        <v>44927</v>
      </c>
      <c r="C59" s="110">
        <v>39.066714400999999</v>
      </c>
      <c r="D59" s="115" t="e">
        <v>#N/A</v>
      </c>
      <c r="E59" s="114"/>
      <c r="F59" s="114">
        <v>39.066714400999999</v>
      </c>
      <c r="G59" s="113"/>
    </row>
    <row r="60" spans="1:7" x14ac:dyDescent="0.25">
      <c r="A60" s="107">
        <f t="shared" si="3"/>
        <v>2023</v>
      </c>
      <c r="B60" s="109">
        <v>44958</v>
      </c>
      <c r="C60" s="110">
        <v>30.374045835</v>
      </c>
      <c r="D60" s="115" t="e">
        <v>#N/A</v>
      </c>
      <c r="E60" s="114"/>
      <c r="F60" s="114">
        <v>30.374045835</v>
      </c>
      <c r="G60" s="113"/>
    </row>
    <row r="61" spans="1:7" x14ac:dyDescent="0.25">
      <c r="A61" s="107">
        <f t="shared" si="3"/>
        <v>2023</v>
      </c>
      <c r="B61" s="109">
        <v>44986</v>
      </c>
      <c r="C61" s="110">
        <v>32.255243589999999</v>
      </c>
      <c r="D61" s="115" t="e">
        <v>#N/A</v>
      </c>
      <c r="E61" s="114">
        <f t="shared" ref="E61:E68" si="5">AVERAGEIF($A$47:$A$108,A61,$F$47:$F$108)</f>
        <v>35.542450804833337</v>
      </c>
      <c r="F61" s="114">
        <v>32.255243589999999</v>
      </c>
      <c r="G61" s="113"/>
    </row>
    <row r="62" spans="1:7" x14ac:dyDescent="0.25">
      <c r="A62" s="107">
        <f t="shared" si="3"/>
        <v>2023</v>
      </c>
      <c r="B62" s="109">
        <v>45017</v>
      </c>
      <c r="C62" s="110">
        <v>26.028867999999999</v>
      </c>
      <c r="D62" s="115" t="e">
        <v>#N/A</v>
      </c>
      <c r="E62" s="114">
        <f t="shared" si="5"/>
        <v>35.542450804833337</v>
      </c>
      <c r="F62" s="114">
        <v>26.028867999999999</v>
      </c>
      <c r="G62" s="113"/>
    </row>
    <row r="63" spans="1:7" x14ac:dyDescent="0.25">
      <c r="A63" s="107">
        <f t="shared" si="3"/>
        <v>2023</v>
      </c>
      <c r="B63" s="109">
        <v>45047</v>
      </c>
      <c r="C63" s="110">
        <v>28.779956986999998</v>
      </c>
      <c r="D63" s="115" t="e">
        <v>#N/A</v>
      </c>
      <c r="E63" s="114">
        <f t="shared" si="5"/>
        <v>35.542450804833337</v>
      </c>
      <c r="F63" s="114">
        <v>28.779956986999998</v>
      </c>
      <c r="G63" s="113"/>
    </row>
    <row r="64" spans="1:7" x14ac:dyDescent="0.25">
      <c r="A64" s="107">
        <f t="shared" si="3"/>
        <v>2023</v>
      </c>
      <c r="B64" s="109">
        <v>45078</v>
      </c>
      <c r="C64" s="110">
        <v>36.643944990000001</v>
      </c>
      <c r="D64" s="115" t="e">
        <v>#N/A</v>
      </c>
      <c r="E64" s="114">
        <f t="shared" si="5"/>
        <v>35.542450804833337</v>
      </c>
      <c r="F64" s="114">
        <v>36.643944990000001</v>
      </c>
      <c r="G64" s="113"/>
    </row>
    <row r="65" spans="1:7" x14ac:dyDescent="0.25">
      <c r="A65" s="107">
        <f t="shared" si="3"/>
        <v>2023</v>
      </c>
      <c r="B65" s="109">
        <v>45108</v>
      </c>
      <c r="C65" s="110">
        <v>47.636295298</v>
      </c>
      <c r="D65" s="115" t="e">
        <v>#N/A</v>
      </c>
      <c r="E65" s="114">
        <f t="shared" si="5"/>
        <v>35.542450804833337</v>
      </c>
      <c r="F65" s="114">
        <v>47.636295298</v>
      </c>
      <c r="G65" s="113"/>
    </row>
    <row r="66" spans="1:7" x14ac:dyDescent="0.25">
      <c r="A66" s="107">
        <f t="shared" si="3"/>
        <v>2023</v>
      </c>
      <c r="B66" s="109">
        <v>45139</v>
      </c>
      <c r="C66" s="110">
        <v>47.030891527000001</v>
      </c>
      <c r="D66" s="115" t="e">
        <v>#N/A</v>
      </c>
      <c r="E66" s="114">
        <f t="shared" si="5"/>
        <v>35.542450804833337</v>
      </c>
      <c r="F66" s="114">
        <v>47.030891527000001</v>
      </c>
      <c r="G66" s="113"/>
    </row>
    <row r="67" spans="1:7" x14ac:dyDescent="0.25">
      <c r="A67" s="107">
        <f t="shared" si="3"/>
        <v>2023</v>
      </c>
      <c r="B67" s="109">
        <v>45170</v>
      </c>
      <c r="C67" s="110">
        <v>37.330072285999996</v>
      </c>
      <c r="D67" s="115" t="e">
        <v>#N/A</v>
      </c>
      <c r="E67" s="114">
        <f t="shared" si="5"/>
        <v>35.542450804833337</v>
      </c>
      <c r="F67" s="114">
        <v>37.330072285999996</v>
      </c>
      <c r="G67" s="113"/>
    </row>
    <row r="68" spans="1:7" x14ac:dyDescent="0.25">
      <c r="A68" s="107">
        <f t="shared" si="3"/>
        <v>2023</v>
      </c>
      <c r="B68" s="109">
        <v>45200</v>
      </c>
      <c r="C68" s="110">
        <v>33.106517025999999</v>
      </c>
      <c r="D68" s="115" t="e">
        <v>#N/A</v>
      </c>
      <c r="E68" s="114">
        <f t="shared" si="5"/>
        <v>35.542450804833337</v>
      </c>
      <c r="F68" s="114">
        <v>33.106517025999999</v>
      </c>
      <c r="G68" s="113"/>
    </row>
    <row r="69" spans="1:7" x14ac:dyDescent="0.25">
      <c r="A69" s="107">
        <f t="shared" si="3"/>
        <v>2023</v>
      </c>
      <c r="B69" s="109">
        <v>45231</v>
      </c>
      <c r="C69" s="110">
        <v>32.995200973000003</v>
      </c>
      <c r="D69" s="115" t="e">
        <v>#N/A</v>
      </c>
      <c r="E69" s="114"/>
      <c r="F69" s="114">
        <v>32.995200973000003</v>
      </c>
      <c r="G69" s="113"/>
    </row>
    <row r="70" spans="1:7" x14ac:dyDescent="0.25">
      <c r="A70" s="107">
        <f t="shared" si="3"/>
        <v>2023</v>
      </c>
      <c r="B70" s="109">
        <v>45261</v>
      </c>
      <c r="C70" s="110">
        <v>35.261658744999998</v>
      </c>
      <c r="D70" s="115" t="e">
        <v>#N/A</v>
      </c>
      <c r="E70" s="114"/>
      <c r="F70" s="114">
        <v>35.261658744999998</v>
      </c>
      <c r="G70" s="113"/>
    </row>
    <row r="71" spans="1:7" x14ac:dyDescent="0.25">
      <c r="A71" s="107">
        <f t="shared" si="3"/>
        <v>2024</v>
      </c>
      <c r="B71" s="109">
        <v>45292</v>
      </c>
      <c r="C71" s="110">
        <v>45.666818966000001</v>
      </c>
      <c r="D71" s="115" t="e">
        <v>#N/A</v>
      </c>
      <c r="E71" s="114"/>
      <c r="F71" s="114">
        <v>45.666818966000001</v>
      </c>
      <c r="G71" s="113"/>
    </row>
    <row r="72" spans="1:7" x14ac:dyDescent="0.25">
      <c r="A72" s="107">
        <f t="shared" si="3"/>
        <v>2024</v>
      </c>
      <c r="B72" s="109">
        <v>45323</v>
      </c>
      <c r="C72" s="110">
        <v>29.280994979999999</v>
      </c>
      <c r="D72" s="115" t="e">
        <v>#N/A</v>
      </c>
      <c r="E72" s="114"/>
      <c r="F72" s="114">
        <v>29.280994979999999</v>
      </c>
      <c r="G72" s="113"/>
    </row>
    <row r="73" spans="1:7" x14ac:dyDescent="0.25">
      <c r="A73" s="107">
        <f t="shared" si="3"/>
        <v>2024</v>
      </c>
      <c r="B73" s="109">
        <v>45352</v>
      </c>
      <c r="C73" s="110">
        <v>25.964041940000001</v>
      </c>
      <c r="D73" s="115" t="e">
        <v>#N/A</v>
      </c>
      <c r="E73" s="114">
        <f t="shared" ref="E73:E80" si="6">AVERAGEIF($A$47:$A$108,A73,$F$47:$F$108)</f>
        <v>34.226526223833332</v>
      </c>
      <c r="F73" s="114">
        <v>25.964041940000001</v>
      </c>
      <c r="G73" s="113"/>
    </row>
    <row r="74" spans="1:7" x14ac:dyDescent="0.25">
      <c r="A74" s="107">
        <f t="shared" si="3"/>
        <v>2024</v>
      </c>
      <c r="B74" s="109">
        <v>45383</v>
      </c>
      <c r="C74" s="110">
        <v>23.587258800000001</v>
      </c>
      <c r="D74" s="115">
        <v>23.587258800000001</v>
      </c>
      <c r="E74" s="114">
        <f t="shared" si="6"/>
        <v>34.226526223833332</v>
      </c>
      <c r="F74" s="114">
        <v>23.587258800000001</v>
      </c>
      <c r="G74" s="113"/>
    </row>
    <row r="75" spans="1:7" x14ac:dyDescent="0.25">
      <c r="A75" s="107">
        <f t="shared" si="3"/>
        <v>2024</v>
      </c>
      <c r="B75" s="109">
        <v>45413</v>
      </c>
      <c r="C75" s="110" t="e">
        <v>#N/A</v>
      </c>
      <c r="D75" s="115">
        <v>30.33633</v>
      </c>
      <c r="E75" s="114">
        <f t="shared" si="6"/>
        <v>34.226526223833332</v>
      </c>
      <c r="F75" s="114">
        <v>30.33633</v>
      </c>
      <c r="G75" s="113"/>
    </row>
    <row r="76" spans="1:7" x14ac:dyDescent="0.25">
      <c r="A76" s="107">
        <f t="shared" si="3"/>
        <v>2024</v>
      </c>
      <c r="B76" s="109">
        <v>45444</v>
      </c>
      <c r="C76" s="110" t="e">
        <v>#N/A</v>
      </c>
      <c r="D76" s="115">
        <v>37.709299999999999</v>
      </c>
      <c r="E76" s="114">
        <f t="shared" si="6"/>
        <v>34.226526223833332</v>
      </c>
      <c r="F76" s="114">
        <v>37.709299999999999</v>
      </c>
      <c r="G76" s="113"/>
    </row>
    <row r="77" spans="1:7" x14ac:dyDescent="0.25">
      <c r="A77" s="107">
        <f t="shared" si="3"/>
        <v>2024</v>
      </c>
      <c r="B77" s="109">
        <v>45474</v>
      </c>
      <c r="C77" s="110" t="e">
        <v>#N/A</v>
      </c>
      <c r="D77" s="115">
        <v>46.590170000000001</v>
      </c>
      <c r="E77" s="114">
        <f t="shared" si="6"/>
        <v>34.226526223833332</v>
      </c>
      <c r="F77" s="114">
        <v>46.590170000000001</v>
      </c>
      <c r="G77" s="113"/>
    </row>
    <row r="78" spans="1:7" x14ac:dyDescent="0.25">
      <c r="A78" s="107">
        <f t="shared" si="3"/>
        <v>2024</v>
      </c>
      <c r="B78" s="109">
        <v>45505</v>
      </c>
      <c r="C78" s="110" t="e">
        <v>#N/A</v>
      </c>
      <c r="D78" s="115">
        <v>45.726660000000003</v>
      </c>
      <c r="E78" s="114">
        <f t="shared" si="6"/>
        <v>34.226526223833332</v>
      </c>
      <c r="F78" s="114">
        <v>45.726660000000003</v>
      </c>
      <c r="G78" s="113"/>
    </row>
    <row r="79" spans="1:7" x14ac:dyDescent="0.25">
      <c r="A79" s="107">
        <f t="shared" si="3"/>
        <v>2024</v>
      </c>
      <c r="B79" s="109">
        <v>45536</v>
      </c>
      <c r="C79" s="110" t="e">
        <v>#N/A</v>
      </c>
      <c r="D79" s="115">
        <v>33.82723</v>
      </c>
      <c r="E79" s="114">
        <f t="shared" si="6"/>
        <v>34.226526223833332</v>
      </c>
      <c r="F79" s="114">
        <v>33.82723</v>
      </c>
      <c r="G79" s="113"/>
    </row>
    <row r="80" spans="1:7" x14ac:dyDescent="0.25">
      <c r="A80" s="107">
        <f t="shared" si="3"/>
        <v>2024</v>
      </c>
      <c r="B80" s="109">
        <v>45566</v>
      </c>
      <c r="C80" s="110" t="e">
        <v>#N/A</v>
      </c>
      <c r="D80" s="115">
        <v>28.521629999999998</v>
      </c>
      <c r="E80" s="114">
        <f t="shared" si="6"/>
        <v>34.226526223833332</v>
      </c>
      <c r="F80" s="114">
        <v>28.521629999999998</v>
      </c>
      <c r="G80" s="113"/>
    </row>
    <row r="81" spans="1:7" x14ac:dyDescent="0.25">
      <c r="A81" s="107">
        <f t="shared" si="3"/>
        <v>2024</v>
      </c>
      <c r="B81" s="109">
        <v>45597</v>
      </c>
      <c r="C81" s="110" t="e">
        <v>#N/A</v>
      </c>
      <c r="D81" s="115">
        <v>29.352540000000001</v>
      </c>
      <c r="E81" s="114"/>
      <c r="F81" s="114">
        <v>29.352540000000001</v>
      </c>
      <c r="G81" s="113"/>
    </row>
    <row r="82" spans="1:7" x14ac:dyDescent="0.25">
      <c r="A82" s="107">
        <f t="shared" si="3"/>
        <v>2024</v>
      </c>
      <c r="B82" s="109">
        <v>45627</v>
      </c>
      <c r="C82" s="110" t="e">
        <v>#N/A</v>
      </c>
      <c r="D82" s="115">
        <v>34.155340000000002</v>
      </c>
      <c r="E82" s="114"/>
      <c r="F82" s="114">
        <v>34.155340000000002</v>
      </c>
      <c r="G82" s="113"/>
    </row>
    <row r="83" spans="1:7" x14ac:dyDescent="0.25">
      <c r="A83" s="107">
        <f t="shared" si="3"/>
        <v>2025</v>
      </c>
      <c r="B83" s="109">
        <v>45658</v>
      </c>
      <c r="C83" s="110" t="e">
        <v>#N/A</v>
      </c>
      <c r="D83" s="115">
        <v>39.887839999999997</v>
      </c>
      <c r="E83" s="114"/>
      <c r="F83" s="114">
        <v>39.887839999999997</v>
      </c>
      <c r="G83" s="113"/>
    </row>
    <row r="84" spans="1:7" x14ac:dyDescent="0.25">
      <c r="A84" s="107">
        <f t="shared" si="3"/>
        <v>2025</v>
      </c>
      <c r="B84" s="109">
        <v>45689</v>
      </c>
      <c r="C84" s="110" t="e">
        <v>#N/A</v>
      </c>
      <c r="D84" s="115">
        <v>28.526599999999998</v>
      </c>
      <c r="E84" s="114"/>
      <c r="F84" s="114">
        <v>28.526599999999998</v>
      </c>
      <c r="G84" s="113"/>
    </row>
    <row r="85" spans="1:7" x14ac:dyDescent="0.25">
      <c r="A85" s="107">
        <f t="shared" si="3"/>
        <v>2025</v>
      </c>
      <c r="B85" s="109">
        <v>45717</v>
      </c>
      <c r="C85" s="110" t="e">
        <v>#N/A</v>
      </c>
      <c r="D85" s="115">
        <v>25.257809999999999</v>
      </c>
      <c r="E85" s="114">
        <f t="shared" ref="E85:E92" si="7">AVERAGEIF($A$47:$A$108,A85,$F$47:$F$108)</f>
        <v>32.101719166666669</v>
      </c>
      <c r="F85" s="114">
        <v>25.257809999999999</v>
      </c>
      <c r="G85" s="113"/>
    </row>
    <row r="86" spans="1:7" x14ac:dyDescent="0.25">
      <c r="A86" s="107">
        <f t="shared" si="3"/>
        <v>2025</v>
      </c>
      <c r="B86" s="109">
        <v>45748</v>
      </c>
      <c r="C86" s="110" t="e">
        <v>#N/A</v>
      </c>
      <c r="D86" s="115">
        <v>19.323730000000001</v>
      </c>
      <c r="E86" s="114">
        <f t="shared" si="7"/>
        <v>32.101719166666669</v>
      </c>
      <c r="F86" s="114">
        <v>19.323730000000001</v>
      </c>
      <c r="G86" s="113"/>
    </row>
    <row r="87" spans="1:7" x14ac:dyDescent="0.25">
      <c r="A87" s="107">
        <f t="shared" si="3"/>
        <v>2025</v>
      </c>
      <c r="B87" s="109">
        <v>45778</v>
      </c>
      <c r="C87" s="110" t="e">
        <v>#N/A</v>
      </c>
      <c r="D87" s="115">
        <v>26.54674</v>
      </c>
      <c r="E87" s="114">
        <f t="shared" si="7"/>
        <v>32.101719166666669</v>
      </c>
      <c r="F87" s="114">
        <v>26.54674</v>
      </c>
      <c r="G87" s="113"/>
    </row>
    <row r="88" spans="1:7" x14ac:dyDescent="0.25">
      <c r="A88" s="107">
        <f t="shared" si="3"/>
        <v>2025</v>
      </c>
      <c r="B88" s="109">
        <v>45809</v>
      </c>
      <c r="C88" s="110" t="e">
        <v>#N/A</v>
      </c>
      <c r="D88" s="115">
        <v>35.286479999999997</v>
      </c>
      <c r="E88" s="114">
        <f t="shared" si="7"/>
        <v>32.101719166666669</v>
      </c>
      <c r="F88" s="114">
        <v>35.286479999999997</v>
      </c>
      <c r="G88" s="113"/>
    </row>
    <row r="89" spans="1:7" x14ac:dyDescent="0.25">
      <c r="A89" s="107">
        <f t="shared" si="3"/>
        <v>2025</v>
      </c>
      <c r="B89" s="109">
        <v>45839</v>
      </c>
      <c r="C89" s="110" t="e">
        <v>#N/A</v>
      </c>
      <c r="D89" s="115">
        <v>45.175350000000002</v>
      </c>
      <c r="E89" s="114">
        <f t="shared" si="7"/>
        <v>32.101719166666669</v>
      </c>
      <c r="F89" s="114">
        <v>45.175350000000002</v>
      </c>
      <c r="G89" s="113"/>
    </row>
    <row r="90" spans="1:7" x14ac:dyDescent="0.25">
      <c r="A90" s="107">
        <f t="shared" si="3"/>
        <v>2025</v>
      </c>
      <c r="B90" s="109">
        <v>45870</v>
      </c>
      <c r="C90" s="110" t="e">
        <v>#N/A</v>
      </c>
      <c r="D90" s="115">
        <v>44.841349999999998</v>
      </c>
      <c r="E90" s="114">
        <f t="shared" si="7"/>
        <v>32.101719166666669</v>
      </c>
      <c r="F90" s="114">
        <v>44.841349999999998</v>
      </c>
      <c r="G90" s="113"/>
    </row>
    <row r="91" spans="1:7" x14ac:dyDescent="0.25">
      <c r="A91" s="107">
        <f t="shared" si="3"/>
        <v>2025</v>
      </c>
      <c r="B91" s="109">
        <v>45901</v>
      </c>
      <c r="C91" s="110" t="e">
        <v>#N/A</v>
      </c>
      <c r="D91" s="115">
        <v>33.585700000000003</v>
      </c>
      <c r="E91" s="114">
        <f t="shared" si="7"/>
        <v>32.101719166666669</v>
      </c>
      <c r="F91" s="114">
        <v>33.585700000000003</v>
      </c>
      <c r="G91" s="113"/>
    </row>
    <row r="92" spans="1:7" x14ac:dyDescent="0.25">
      <c r="A92" s="107">
        <f t="shared" si="3"/>
        <v>2025</v>
      </c>
      <c r="B92" s="109">
        <v>45931</v>
      </c>
      <c r="C92" s="110" t="e">
        <v>#N/A</v>
      </c>
      <c r="D92" s="115">
        <v>28.681799999999999</v>
      </c>
      <c r="E92" s="114">
        <f t="shared" si="7"/>
        <v>32.101719166666669</v>
      </c>
      <c r="F92" s="114">
        <v>28.681799999999999</v>
      </c>
      <c r="G92" s="113"/>
    </row>
    <row r="93" spans="1:7" x14ac:dyDescent="0.25">
      <c r="A93" s="107">
        <f t="shared" si="3"/>
        <v>2025</v>
      </c>
      <c r="B93" s="109">
        <v>45962</v>
      </c>
      <c r="C93" s="110" t="e">
        <v>#N/A</v>
      </c>
      <c r="D93" s="115">
        <v>27.35895</v>
      </c>
      <c r="E93" s="114"/>
      <c r="F93" s="114">
        <v>27.35895</v>
      </c>
      <c r="G93" s="113"/>
    </row>
    <row r="94" spans="1:7" x14ac:dyDescent="0.25">
      <c r="A94" s="107">
        <f t="shared" si="3"/>
        <v>2025</v>
      </c>
      <c r="B94" s="109">
        <v>45992</v>
      </c>
      <c r="C94" s="110" t="e">
        <v>#N/A</v>
      </c>
      <c r="D94" s="115">
        <v>30.748280000000001</v>
      </c>
      <c r="E94" s="114"/>
      <c r="F94" s="114">
        <v>30.748280000000001</v>
      </c>
      <c r="G94" s="113"/>
    </row>
    <row r="95" spans="1:7" x14ac:dyDescent="0.25">
      <c r="B95" s="109"/>
    </row>
    <row r="96" spans="1:7" x14ac:dyDescent="0.25">
      <c r="B96" s="109"/>
    </row>
    <row r="97" spans="1:7" x14ac:dyDescent="0.25">
      <c r="B97" s="109"/>
    </row>
    <row r="98" spans="1:7" x14ac:dyDescent="0.25">
      <c r="B98" s="109"/>
    </row>
    <row r="99" spans="1:7" x14ac:dyDescent="0.25">
      <c r="A99" s="4"/>
      <c r="B99" s="4" t="s">
        <v>0</v>
      </c>
    </row>
    <row r="100" spans="1:7" x14ac:dyDescent="0.25">
      <c r="A100">
        <v>2.5</v>
      </c>
      <c r="B100" s="5">
        <v>-80</v>
      </c>
    </row>
    <row r="101" spans="1:7" x14ac:dyDescent="0.25">
      <c r="A101">
        <v>2.5</v>
      </c>
      <c r="B101" s="5">
        <v>20</v>
      </c>
    </row>
    <row r="102" spans="1:7" x14ac:dyDescent="0.25">
      <c r="B102" s="109"/>
    </row>
    <row r="103" spans="1:7" x14ac:dyDescent="0.25">
      <c r="B103" s="109"/>
    </row>
    <row r="104" spans="1:7" x14ac:dyDescent="0.25">
      <c r="B104" s="109"/>
    </row>
    <row r="105" spans="1:7" x14ac:dyDescent="0.25">
      <c r="B105" s="109"/>
    </row>
    <row r="106" spans="1:7" x14ac:dyDescent="0.25">
      <c r="B106" s="109"/>
    </row>
    <row r="107" spans="1:7" x14ac:dyDescent="0.25">
      <c r="B107" s="109"/>
    </row>
    <row r="108" spans="1:7" x14ac:dyDescent="0.25">
      <c r="B108" s="109"/>
    </row>
    <row r="109" spans="1:7" x14ac:dyDescent="0.25">
      <c r="F109" s="114"/>
      <c r="G109" s="113"/>
    </row>
    <row r="110" spans="1:7" x14ac:dyDescent="0.25">
      <c r="F110" s="114"/>
      <c r="G110" s="113"/>
    </row>
    <row r="111" spans="1:7" x14ac:dyDescent="0.25">
      <c r="F111" s="114"/>
      <c r="G111" s="113"/>
    </row>
    <row r="112" spans="1:7" x14ac:dyDescent="0.25">
      <c r="F112" s="114"/>
      <c r="G112" s="113"/>
    </row>
    <row r="113" spans="6:7" x14ac:dyDescent="0.25">
      <c r="F113" s="114"/>
      <c r="G113" s="113"/>
    </row>
    <row r="114" spans="6:7" x14ac:dyDescent="0.25">
      <c r="F114" s="114"/>
      <c r="G114" s="113"/>
    </row>
    <row r="115" spans="6:7" x14ac:dyDescent="0.25">
      <c r="F115" s="114"/>
      <c r="G115" s="113"/>
    </row>
    <row r="116" spans="6:7" x14ac:dyDescent="0.25">
      <c r="F116" s="114"/>
      <c r="G116" s="113"/>
    </row>
    <row r="117" spans="6:7" x14ac:dyDescent="0.25">
      <c r="F117" s="114"/>
      <c r="G117" s="113"/>
    </row>
    <row r="118" spans="6:7" x14ac:dyDescent="0.25">
      <c r="F118" s="114"/>
    </row>
    <row r="119" spans="6:7" x14ac:dyDescent="0.25">
      <c r="F119" s="114"/>
    </row>
    <row r="120" spans="6:7" x14ac:dyDescent="0.25">
      <c r="F120" s="114"/>
    </row>
    <row r="121" spans="6:7" x14ac:dyDescent="0.25">
      <c r="F121" s="114"/>
    </row>
    <row r="122" spans="6:7" x14ac:dyDescent="0.25">
      <c r="F122" s="114"/>
    </row>
    <row r="123" spans="6:7" x14ac:dyDescent="0.25">
      <c r="F123" s="114"/>
    </row>
    <row r="124" spans="6:7" x14ac:dyDescent="0.25">
      <c r="F124" s="114"/>
    </row>
    <row r="125" spans="6:7" x14ac:dyDescent="0.25">
      <c r="F125" s="114"/>
    </row>
    <row r="126" spans="6:7" x14ac:dyDescent="0.25">
      <c r="F126" s="114"/>
    </row>
    <row r="127" spans="6:7" x14ac:dyDescent="0.25">
      <c r="F127" s="114"/>
    </row>
    <row r="128" spans="6:7" x14ac:dyDescent="0.25">
      <c r="F128" s="114"/>
    </row>
    <row r="129" spans="6:6" x14ac:dyDescent="0.25">
      <c r="F129" s="114"/>
    </row>
    <row r="130" spans="6:6" x14ac:dyDescent="0.25">
      <c r="F130" s="114"/>
    </row>
    <row r="131" spans="6:6" x14ac:dyDescent="0.25">
      <c r="F131" s="114"/>
    </row>
    <row r="132" spans="6:6" x14ac:dyDescent="0.25">
      <c r="F132" s="114"/>
    </row>
    <row r="133" spans="6:6" x14ac:dyDescent="0.25">
      <c r="F133" s="114"/>
    </row>
    <row r="134" spans="6:6" x14ac:dyDescent="0.25">
      <c r="F134" s="114"/>
    </row>
    <row r="135" spans="6:6" x14ac:dyDescent="0.25">
      <c r="F135" s="114"/>
    </row>
    <row r="136" spans="6:6" x14ac:dyDescent="0.25">
      <c r="F136" s="114"/>
    </row>
    <row r="137" spans="6:6" x14ac:dyDescent="0.25">
      <c r="F137" s="114"/>
    </row>
    <row r="138" spans="6:6" x14ac:dyDescent="0.25">
      <c r="F138" s="114"/>
    </row>
    <row r="139" spans="6:6" x14ac:dyDescent="0.25">
      <c r="F139" s="114"/>
    </row>
    <row r="140" spans="6:6" x14ac:dyDescent="0.25">
      <c r="F140" s="114"/>
    </row>
    <row r="141" spans="6:6" x14ac:dyDescent="0.25">
      <c r="F141" s="114"/>
    </row>
    <row r="142" spans="6:6" x14ac:dyDescent="0.25">
      <c r="F142" s="114"/>
    </row>
  </sheetData>
  <mergeCells count="2">
    <mergeCell ref="C24:G24"/>
    <mergeCell ref="I24:L24"/>
  </mergeCells>
  <conditionalFormatting sqref="C35:D94">
    <cfRule type="expression" dxfId="0" priority="1" stopIfTrue="1">
      <formula>ISNA(C35)</formula>
    </cfRule>
  </conditionalFormatting>
  <hyperlinks>
    <hyperlink ref="A3" location="Contents!A1" display="Return to Contents" xr:uid="{00000000-0004-0000-2200-000000000000}"/>
  </hyperlinks>
  <pageMargins left="0.7" right="0.7" top="0.75" bottom="0.75" header="0.3" footer="0.3"/>
  <pageSetup orientation="landscape" verticalDpi="599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30">
    <pageSetUpPr fitToPage="1"/>
  </sheetPr>
  <dimension ref="A2:Q118"/>
  <sheetViews>
    <sheetView workbookViewId="0"/>
  </sheetViews>
  <sheetFormatPr defaultRowHeight="12.75" x14ac:dyDescent="0.2"/>
  <cols>
    <col min="16" max="16" width="30.5703125" customWidth="1"/>
    <col min="17" max="17" width="13.42578125" customWidth="1"/>
  </cols>
  <sheetData>
    <row r="2" spans="1:17" ht="15.75" x14ac:dyDescent="0.25">
      <c r="A2" s="31" t="s">
        <v>644</v>
      </c>
      <c r="L2" s="21"/>
    </row>
    <row r="3" spans="1:17" x14ac:dyDescent="0.2">
      <c r="A3" s="16" t="s">
        <v>16</v>
      </c>
    </row>
    <row r="4" spans="1:17" x14ac:dyDescent="0.2">
      <c r="A4" s="288"/>
      <c r="B4" s="288"/>
      <c r="C4" s="288"/>
      <c r="D4" s="288"/>
      <c r="E4" s="288"/>
      <c r="F4" s="288"/>
      <c r="G4" s="288"/>
      <c r="H4" s="288"/>
      <c r="I4" s="288"/>
      <c r="J4" s="288"/>
      <c r="K4" s="288"/>
    </row>
    <row r="5" spans="1:17" x14ac:dyDescent="0.2">
      <c r="A5" s="288"/>
      <c r="B5" s="288"/>
      <c r="C5" s="288"/>
      <c r="D5" s="288"/>
      <c r="E5" s="288"/>
      <c r="F5" s="288"/>
      <c r="G5" s="288"/>
      <c r="H5" s="288"/>
      <c r="I5" s="288"/>
      <c r="J5" s="288"/>
      <c r="K5" s="288"/>
      <c r="P5" s="142" t="s">
        <v>343</v>
      </c>
      <c r="Q5" s="143"/>
    </row>
    <row r="6" spans="1:17" x14ac:dyDescent="0.2">
      <c r="A6" s="288"/>
      <c r="B6" s="288"/>
      <c r="C6" s="288"/>
      <c r="D6" s="288"/>
      <c r="E6" s="288"/>
      <c r="F6" s="288"/>
      <c r="G6" s="288"/>
      <c r="H6" s="288"/>
      <c r="I6" s="288"/>
      <c r="J6" s="288"/>
      <c r="K6" s="288"/>
      <c r="P6" s="179" t="s">
        <v>62</v>
      </c>
      <c r="Q6" s="180" t="s">
        <v>361</v>
      </c>
    </row>
    <row r="7" spans="1:17" x14ac:dyDescent="0.2">
      <c r="A7" s="288"/>
      <c r="B7" s="288"/>
      <c r="C7" s="288"/>
      <c r="D7" s="288"/>
      <c r="E7" s="288"/>
      <c r="F7" s="288"/>
      <c r="G7" s="288"/>
      <c r="H7" s="288"/>
      <c r="I7" s="288"/>
      <c r="J7" s="288"/>
      <c r="K7" s="288"/>
      <c r="P7" s="158"/>
    </row>
    <row r="8" spans="1:17" x14ac:dyDescent="0.2">
      <c r="A8" s="288"/>
      <c r="B8" s="288"/>
      <c r="C8" s="288"/>
      <c r="D8" s="288"/>
      <c r="E8" s="288"/>
      <c r="F8" s="288"/>
      <c r="G8" s="288"/>
      <c r="H8" s="288"/>
      <c r="I8" s="288"/>
      <c r="J8" s="288"/>
      <c r="K8" s="288"/>
    </row>
    <row r="9" spans="1:17" x14ac:dyDescent="0.2">
      <c r="A9" s="288"/>
      <c r="B9" s="288"/>
      <c r="C9" s="288"/>
      <c r="D9" s="288"/>
      <c r="E9" s="288"/>
      <c r="F9" s="288"/>
      <c r="G9" s="288"/>
      <c r="H9" s="288"/>
      <c r="I9" s="288"/>
      <c r="J9" s="288"/>
      <c r="K9" s="288"/>
    </row>
    <row r="10" spans="1:17" x14ac:dyDescent="0.2">
      <c r="A10" s="288"/>
      <c r="B10" s="288"/>
      <c r="C10" s="288"/>
      <c r="D10" s="288"/>
      <c r="E10" s="288"/>
      <c r="F10" s="288"/>
      <c r="G10" s="288"/>
      <c r="H10" s="288"/>
      <c r="I10" s="288"/>
      <c r="J10" s="288"/>
      <c r="K10" s="288"/>
    </row>
    <row r="11" spans="1:17" x14ac:dyDescent="0.2">
      <c r="A11" s="288"/>
      <c r="B11" s="288"/>
      <c r="C11" s="288"/>
      <c r="D11" s="288"/>
      <c r="E11" s="288"/>
      <c r="F11" s="288"/>
      <c r="G11" s="288"/>
      <c r="H11" s="288"/>
      <c r="I11" s="288"/>
      <c r="J11" s="288"/>
      <c r="K11" s="288"/>
    </row>
    <row r="12" spans="1:17" x14ac:dyDescent="0.2">
      <c r="A12" s="288"/>
      <c r="B12" s="288"/>
      <c r="C12" s="288"/>
      <c r="D12" s="288"/>
      <c r="E12" s="288"/>
      <c r="F12" s="288"/>
      <c r="G12" s="288"/>
      <c r="H12" s="288"/>
      <c r="I12" s="288"/>
      <c r="J12" s="288"/>
      <c r="K12" s="288"/>
    </row>
    <row r="13" spans="1:17" x14ac:dyDescent="0.2">
      <c r="A13" s="288"/>
      <c r="B13" s="288"/>
      <c r="C13" s="288"/>
      <c r="D13" s="288"/>
      <c r="E13" s="288"/>
      <c r="F13" s="288"/>
      <c r="G13" s="288"/>
      <c r="H13" s="288"/>
      <c r="I13" s="288"/>
      <c r="J13" s="288"/>
      <c r="K13" s="288"/>
    </row>
    <row r="14" spans="1:17" x14ac:dyDescent="0.2">
      <c r="A14" s="288"/>
      <c r="B14" s="288"/>
      <c r="C14" s="288"/>
      <c r="D14" s="288"/>
      <c r="E14" s="288"/>
      <c r="F14" s="288"/>
      <c r="G14" s="288"/>
      <c r="H14" s="288"/>
      <c r="I14" s="288"/>
      <c r="J14" s="288"/>
      <c r="K14" s="288"/>
    </row>
    <row r="15" spans="1:17" x14ac:dyDescent="0.2">
      <c r="A15" s="288"/>
      <c r="B15" s="288"/>
      <c r="C15" s="288"/>
      <c r="D15" s="288"/>
      <c r="E15" s="288"/>
      <c r="F15" s="288"/>
      <c r="G15" s="288"/>
      <c r="H15" s="288"/>
      <c r="I15" s="288"/>
      <c r="J15" s="288"/>
      <c r="K15" s="288"/>
    </row>
    <row r="16" spans="1:17" x14ac:dyDescent="0.2">
      <c r="A16" s="288"/>
      <c r="B16" s="288"/>
      <c r="C16" s="288"/>
      <c r="D16" s="288"/>
      <c r="E16" s="288"/>
      <c r="F16" s="288"/>
      <c r="G16" s="288"/>
      <c r="H16" s="288"/>
      <c r="I16" s="288"/>
      <c r="J16" s="288"/>
      <c r="K16" s="288"/>
    </row>
    <row r="17" spans="1:11" x14ac:dyDescent="0.2">
      <c r="A17" s="288"/>
      <c r="B17" s="288"/>
      <c r="C17" s="288"/>
      <c r="D17" s="288"/>
      <c r="E17" s="288"/>
      <c r="F17" s="288"/>
      <c r="G17" s="288"/>
      <c r="H17" s="288"/>
      <c r="I17" s="288"/>
      <c r="J17" s="288"/>
      <c r="K17" s="288"/>
    </row>
    <row r="18" spans="1:11" x14ac:dyDescent="0.2">
      <c r="A18" s="288"/>
      <c r="B18" s="288"/>
      <c r="C18" s="288"/>
      <c r="D18" s="288"/>
      <c r="E18" s="288"/>
      <c r="F18" s="288"/>
      <c r="G18" s="288"/>
      <c r="H18" s="288"/>
      <c r="I18" s="288"/>
      <c r="J18" s="288"/>
      <c r="K18" s="288"/>
    </row>
    <row r="19" spans="1:11" x14ac:dyDescent="0.2">
      <c r="A19" s="288"/>
      <c r="B19" s="288"/>
      <c r="C19" s="288"/>
      <c r="D19" s="288"/>
      <c r="E19" s="288"/>
      <c r="F19" s="288"/>
      <c r="G19" s="288"/>
      <c r="H19" s="288"/>
      <c r="I19" s="288"/>
      <c r="J19" s="288"/>
      <c r="K19" s="288"/>
    </row>
    <row r="20" spans="1:11" x14ac:dyDescent="0.2">
      <c r="A20" s="288"/>
      <c r="B20" s="288"/>
      <c r="C20" s="288"/>
      <c r="D20" s="288"/>
      <c r="E20" s="288"/>
      <c r="F20" s="288"/>
      <c r="G20" s="288"/>
      <c r="H20" s="288"/>
      <c r="I20" s="288"/>
      <c r="J20" s="288"/>
      <c r="K20" s="306"/>
    </row>
    <row r="21" spans="1:11" x14ac:dyDescent="0.2">
      <c r="A21" s="288"/>
      <c r="B21" s="288"/>
      <c r="C21" s="288"/>
      <c r="D21" s="288"/>
      <c r="E21" s="288"/>
      <c r="F21" s="288"/>
      <c r="G21" s="288"/>
      <c r="H21" s="288"/>
      <c r="I21" s="288"/>
      <c r="J21" s="288"/>
      <c r="K21" s="288"/>
    </row>
    <row r="22" spans="1:11" x14ac:dyDescent="0.2">
      <c r="A22" s="288"/>
      <c r="B22" s="288"/>
      <c r="C22" s="288"/>
      <c r="D22" s="288"/>
      <c r="E22" s="288"/>
      <c r="F22" s="288"/>
      <c r="G22" s="288"/>
      <c r="H22" s="288"/>
      <c r="I22" s="288"/>
      <c r="J22" s="288"/>
      <c r="K22" s="288"/>
    </row>
    <row r="23" spans="1:11" x14ac:dyDescent="0.2">
      <c r="A23" s="288"/>
      <c r="B23" s="288"/>
      <c r="C23" s="288"/>
      <c r="D23" s="288"/>
      <c r="E23" s="288"/>
      <c r="F23" s="288"/>
      <c r="G23" s="288"/>
      <c r="H23" s="288"/>
      <c r="I23" s="288"/>
      <c r="J23" s="288"/>
      <c r="K23" s="288"/>
    </row>
    <row r="24" spans="1:11" x14ac:dyDescent="0.2">
      <c r="A24" s="288"/>
      <c r="B24" s="288"/>
      <c r="C24" s="288"/>
      <c r="D24" s="288"/>
      <c r="E24" s="288"/>
      <c r="F24" s="288"/>
      <c r="G24" s="288"/>
      <c r="H24" s="288"/>
      <c r="I24" s="288"/>
      <c r="J24" s="288"/>
      <c r="K24" s="288"/>
    </row>
    <row r="25" spans="1:11" ht="12.75" customHeight="1" x14ac:dyDescent="0.2">
      <c r="B25" s="486" t="s">
        <v>62</v>
      </c>
      <c r="C25" s="486"/>
      <c r="D25" s="486"/>
      <c r="E25" s="486"/>
      <c r="F25" s="86"/>
    </row>
    <row r="26" spans="1:11" x14ac:dyDescent="0.2">
      <c r="B26" s="23"/>
      <c r="C26" s="479" t="s">
        <v>40</v>
      </c>
      <c r="D26" s="479"/>
      <c r="E26" s="479"/>
    </row>
    <row r="27" spans="1:11" x14ac:dyDescent="0.2">
      <c r="A27" s="2"/>
      <c r="B27" s="26"/>
      <c r="C27" s="480" t="s">
        <v>676</v>
      </c>
      <c r="D27" s="480"/>
      <c r="E27" s="480"/>
    </row>
    <row r="28" spans="1:11" x14ac:dyDescent="0.2">
      <c r="A28" s="4"/>
      <c r="B28" s="58" t="s">
        <v>482</v>
      </c>
      <c r="C28" s="24" t="s">
        <v>8</v>
      </c>
      <c r="D28" s="24" t="s">
        <v>9</v>
      </c>
      <c r="E28" s="24" t="s">
        <v>13</v>
      </c>
    </row>
    <row r="29" spans="1:11" x14ac:dyDescent="0.2">
      <c r="A29" s="1">
        <v>43466</v>
      </c>
      <c r="B29" s="12">
        <v>99.144744000000003</v>
      </c>
      <c r="C29" s="30">
        <f>+MIN($B$29,$B$41,$B$53,$B$65,$B$77)</f>
        <v>84.541109000000006</v>
      </c>
      <c r="D29" s="30">
        <f>+MAX($B$29,$B$41,$B$53,$B$65,$B$77)</f>
        <v>134.134027</v>
      </c>
      <c r="E29" s="13">
        <f t="shared" ref="E29:E92" si="0">D29-C29</f>
        <v>49.592917999999997</v>
      </c>
      <c r="G29" s="30"/>
      <c r="H29" s="13"/>
    </row>
    <row r="30" spans="1:11" x14ac:dyDescent="0.2">
      <c r="A30" s="1">
        <v>43497</v>
      </c>
      <c r="B30" s="10">
        <v>98.637321</v>
      </c>
      <c r="C30" s="30">
        <f>+MIN($B$30,$B$42,$B$54,$B$66,$B$78)</f>
        <v>81.034187000000003</v>
      </c>
      <c r="D30" s="30">
        <f>+MAX($B$30,$B$42,$B$54,$B$66,$B$78)</f>
        <v>139.111548</v>
      </c>
      <c r="E30" s="13">
        <f t="shared" si="0"/>
        <v>58.077360999999996</v>
      </c>
      <c r="G30" s="30"/>
      <c r="H30" s="13"/>
    </row>
    <row r="31" spans="1:11" x14ac:dyDescent="0.2">
      <c r="A31" s="1">
        <v>43525</v>
      </c>
      <c r="B31" s="10">
        <v>96.932056000000003</v>
      </c>
      <c r="C31" s="30">
        <f>+MIN($B$31,$B$43,$B$55,$B$67,$B$79)</f>
        <v>86.143270000000001</v>
      </c>
      <c r="D31" s="30">
        <f>+MAX($B$31,$B$43,$B$55,$B$67,$B$79)</f>
        <v>145.03350699999999</v>
      </c>
      <c r="E31" s="13">
        <f t="shared" si="0"/>
        <v>58.890236999999985</v>
      </c>
      <c r="G31" s="30"/>
      <c r="H31" s="13"/>
    </row>
    <row r="32" spans="1:11" x14ac:dyDescent="0.2">
      <c r="A32" s="1">
        <v>43556</v>
      </c>
      <c r="B32" s="10">
        <v>108.07230199999999</v>
      </c>
      <c r="C32" s="30">
        <f>+MIN($B$32,$B$44,$B$56,$B$68,$B$80)</f>
        <v>90.746359999999996</v>
      </c>
      <c r="D32" s="30">
        <f>+MAX($B$32,$B$44,$B$56,$B$68,$B$80)</f>
        <v>151.53379699999999</v>
      </c>
      <c r="E32" s="13">
        <f t="shared" si="0"/>
        <v>60.787436999999997</v>
      </c>
      <c r="G32" s="30"/>
      <c r="H32" s="13"/>
    </row>
    <row r="33" spans="1:8" x14ac:dyDescent="0.2">
      <c r="A33" s="1">
        <v>43586</v>
      </c>
      <c r="B33" s="10">
        <v>115.700254</v>
      </c>
      <c r="C33" s="30">
        <f>+MIN($B$33,$B$45,$B$57,$B$69,$B$81)</f>
        <v>92.692076</v>
      </c>
      <c r="D33" s="30">
        <f>+MAX($B$33,$B$45,$B$57,$B$69,$B$81)</f>
        <v>153.715913</v>
      </c>
      <c r="E33" s="13">
        <f t="shared" si="0"/>
        <v>61.023837</v>
      </c>
      <c r="G33" s="30"/>
      <c r="H33" s="13"/>
    </row>
    <row r="34" spans="1:8" x14ac:dyDescent="0.2">
      <c r="A34" s="1">
        <v>43617</v>
      </c>
      <c r="B34" s="10">
        <v>116.87494100000001</v>
      </c>
      <c r="C34" s="30">
        <f>+MIN($B$34,$B$46,$B$58,$B$70,$B$82)</f>
        <v>86.868606</v>
      </c>
      <c r="D34" s="30">
        <f>+MAX($B$34,$B$46,$B$58,$B$70,$B$82)</f>
        <v>149.93521999999999</v>
      </c>
      <c r="E34" s="13">
        <f t="shared" si="0"/>
        <v>63.066613999999987</v>
      </c>
      <c r="G34" s="30"/>
      <c r="H34" s="13"/>
    </row>
    <row r="35" spans="1:8" x14ac:dyDescent="0.2">
      <c r="A35" s="1">
        <v>43647</v>
      </c>
      <c r="B35" s="10">
        <v>110.661384</v>
      </c>
      <c r="C35" s="30">
        <f>+MIN($B$35,$B$47,$B$59,$B$71,$B$83)</f>
        <v>79.171988999999996</v>
      </c>
      <c r="D35" s="30">
        <f>+MAX($B$35,$B$47,$B$59,$B$71,$B$83)</f>
        <v>137.14856399999999</v>
      </c>
      <c r="E35" s="13">
        <f t="shared" si="0"/>
        <v>57.976574999999997</v>
      </c>
      <c r="G35" s="30"/>
      <c r="H35" s="13"/>
    </row>
    <row r="36" spans="1:8" x14ac:dyDescent="0.2">
      <c r="A36" s="1">
        <v>43678</v>
      </c>
      <c r="B36" s="10">
        <v>110.268097</v>
      </c>
      <c r="C36" s="30">
        <f>+MIN($B$36,$B$48,$B$60,$B$72,$B$84)</f>
        <v>75.569913999999997</v>
      </c>
      <c r="D36" s="30">
        <f>+MAX($B$36,$B$48,$B$60,$B$72,$B$84)</f>
        <v>128.329733</v>
      </c>
      <c r="E36" s="13">
        <f t="shared" si="0"/>
        <v>52.759819000000007</v>
      </c>
      <c r="G36" s="30"/>
      <c r="H36" s="13"/>
    </row>
    <row r="37" spans="1:8" x14ac:dyDescent="0.2">
      <c r="A37" s="1">
        <v>43709</v>
      </c>
      <c r="B37" s="10">
        <v>110.614957</v>
      </c>
      <c r="C37" s="30">
        <f>+MIN($B$37,$B$49,$B$61,$B$73,$B$85)</f>
        <v>77.475972999999996</v>
      </c>
      <c r="D37" s="30">
        <f>+MAX($B$37,$B$49,$B$61,$B$73,$B$85)</f>
        <v>127.90161999999999</v>
      </c>
      <c r="E37" s="13">
        <f t="shared" si="0"/>
        <v>50.425646999999998</v>
      </c>
      <c r="G37" s="30"/>
      <c r="H37" s="13"/>
    </row>
    <row r="38" spans="1:8" x14ac:dyDescent="0.2">
      <c r="A38" s="1">
        <v>43739</v>
      </c>
      <c r="B38" s="10">
        <v>118.56643200000001</v>
      </c>
      <c r="C38" s="30">
        <f>+MIN($B$38,$B$50,$B$62,$B$74,$B$86)</f>
        <v>81.879538999999994</v>
      </c>
      <c r="D38" s="30">
        <f>+MAX($B$38,$B$50,$B$62,$B$74,$B$86)</f>
        <v>132.05787000000001</v>
      </c>
      <c r="E38" s="13">
        <f t="shared" si="0"/>
        <v>50.178331000000014</v>
      </c>
      <c r="G38" s="30"/>
      <c r="H38" s="13"/>
    </row>
    <row r="39" spans="1:8" x14ac:dyDescent="0.2">
      <c r="A39" s="1">
        <v>43770</v>
      </c>
      <c r="B39" s="10">
        <v>122.357287</v>
      </c>
      <c r="C39" s="30">
        <f>+MIN($B$39,$B$51,$B$63,$B$75,$B$87)</f>
        <v>89.191877000000005</v>
      </c>
      <c r="D39" s="30">
        <f>+MAX($B$39,$B$51,$B$63,$B$75,$B$87)</f>
        <v>134.522154</v>
      </c>
      <c r="E39" s="13">
        <f t="shared" si="0"/>
        <v>45.330276999999995</v>
      </c>
      <c r="G39" s="30"/>
      <c r="H39" s="13"/>
    </row>
    <row r="40" spans="1:8" x14ac:dyDescent="0.2">
      <c r="A40" s="1">
        <v>43800</v>
      </c>
      <c r="B40" s="10">
        <v>128.10210000000001</v>
      </c>
      <c r="C40" s="30">
        <f>+MIN($B$40,$B$52,$B$64,$B$76,$B$88)</f>
        <v>88.860583000000005</v>
      </c>
      <c r="D40" s="30">
        <f>+MAX($B$40,$B$52,$B$64,$B$76,$B$88)</f>
        <v>131.43067300000001</v>
      </c>
      <c r="E40" s="13">
        <f t="shared" si="0"/>
        <v>42.570090000000008</v>
      </c>
      <c r="G40" s="30"/>
      <c r="H40" s="13"/>
    </row>
    <row r="41" spans="1:8" x14ac:dyDescent="0.2">
      <c r="A41" s="1">
        <v>43831</v>
      </c>
      <c r="B41" s="10">
        <v>134.134027</v>
      </c>
      <c r="C41" s="30">
        <f>+MIN($B$29,$B$41,$B$53,$B$65,$B$77)</f>
        <v>84.541109000000006</v>
      </c>
      <c r="D41" s="30">
        <f>+MAX($B$29,$B$41,$B$53,$B$65,$B$77)</f>
        <v>134.134027</v>
      </c>
      <c r="E41" s="13">
        <f t="shared" si="0"/>
        <v>49.592917999999997</v>
      </c>
      <c r="G41" s="30"/>
      <c r="H41" s="13"/>
    </row>
    <row r="42" spans="1:8" x14ac:dyDescent="0.2">
      <c r="A42" s="1">
        <v>43862</v>
      </c>
      <c r="B42" s="10">
        <v>139.111548</v>
      </c>
      <c r="C42" s="30">
        <f>+MIN($B$30,$B$42,$B$54,$B$66,$B$78)</f>
        <v>81.034187000000003</v>
      </c>
      <c r="D42" s="30">
        <f>+MAX($B$30,$B$42,$B$54,$B$66,$B$78)</f>
        <v>139.111548</v>
      </c>
      <c r="E42" s="13">
        <f t="shared" si="0"/>
        <v>58.077360999999996</v>
      </c>
      <c r="G42" s="30"/>
      <c r="H42" s="13"/>
    </row>
    <row r="43" spans="1:8" x14ac:dyDescent="0.2">
      <c r="A43" s="1">
        <v>43891</v>
      </c>
      <c r="B43" s="10">
        <v>145.03350699999999</v>
      </c>
      <c r="C43" s="30">
        <f>+MIN($B$31,$B$43,$B$55,$B$67,$B$79)</f>
        <v>86.143270000000001</v>
      </c>
      <c r="D43" s="30">
        <f>+MAX($B$31,$B$43,$B$55,$B$67,$B$79)</f>
        <v>145.03350699999999</v>
      </c>
      <c r="E43" s="13">
        <f t="shared" si="0"/>
        <v>58.890236999999985</v>
      </c>
      <c r="G43" s="30"/>
      <c r="H43" s="13"/>
    </row>
    <row r="44" spans="1:8" x14ac:dyDescent="0.2">
      <c r="A44" s="1">
        <v>43922</v>
      </c>
      <c r="B44" s="10">
        <v>151.53379699999999</v>
      </c>
      <c r="C44" s="30">
        <f>+MIN($B$32,$B$44,$B$56,$B$68,$B$80)</f>
        <v>90.746359999999996</v>
      </c>
      <c r="D44" s="30">
        <f>+MAX($B$32,$B$44,$B$56,$B$68,$B$80)</f>
        <v>151.53379699999999</v>
      </c>
      <c r="E44" s="13">
        <f t="shared" si="0"/>
        <v>60.787436999999997</v>
      </c>
      <c r="G44" s="30"/>
      <c r="H44" s="13"/>
    </row>
    <row r="45" spans="1:8" x14ac:dyDescent="0.2">
      <c r="A45" s="1">
        <v>43952</v>
      </c>
      <c r="B45" s="10">
        <v>153.715913</v>
      </c>
      <c r="C45" s="30">
        <f>+MIN($B$33,$B$45,$B$57,$B$69,$B$81)</f>
        <v>92.692076</v>
      </c>
      <c r="D45" s="30">
        <f>+MAX($B$33,$B$45,$B$57,$B$69,$B$81)</f>
        <v>153.715913</v>
      </c>
      <c r="E45" s="13">
        <f t="shared" si="0"/>
        <v>61.023837</v>
      </c>
      <c r="G45" s="30"/>
      <c r="H45" s="13"/>
    </row>
    <row r="46" spans="1:8" x14ac:dyDescent="0.2">
      <c r="A46" s="1">
        <v>43983</v>
      </c>
      <c r="B46" s="10">
        <v>149.93521999999999</v>
      </c>
      <c r="C46" s="30">
        <f>+MIN($B$34,$B$46,$B$58,$B$70,$B$82)</f>
        <v>86.868606</v>
      </c>
      <c r="D46" s="30">
        <f>+MAX($B$34,$B$46,$B$58,$B$70,$B$82)</f>
        <v>149.93521999999999</v>
      </c>
      <c r="E46" s="13">
        <f t="shared" si="0"/>
        <v>63.066613999999987</v>
      </c>
      <c r="G46" s="30"/>
      <c r="H46" s="13"/>
    </row>
    <row r="47" spans="1:8" x14ac:dyDescent="0.2">
      <c r="A47" s="1">
        <v>44013</v>
      </c>
      <c r="B47" s="10">
        <v>137.14856399999999</v>
      </c>
      <c r="C47" s="30">
        <f>+MIN($B$35,$B$47,$B$59,$B$71,$B$83)</f>
        <v>79.171988999999996</v>
      </c>
      <c r="D47" s="30">
        <f>+MAX($B$35,$B$47,$B$59,$B$71,$B$83)</f>
        <v>137.14856399999999</v>
      </c>
      <c r="E47" s="13">
        <f t="shared" si="0"/>
        <v>57.976574999999997</v>
      </c>
      <c r="G47" s="30"/>
      <c r="H47" s="13"/>
    </row>
    <row r="48" spans="1:8" x14ac:dyDescent="0.2">
      <c r="A48" s="1">
        <v>44044</v>
      </c>
      <c r="B48" s="10">
        <v>128.329733</v>
      </c>
      <c r="C48" s="30">
        <f>+MIN($B$36,$B$48,$B$60,$B$72,$B$84)</f>
        <v>75.569913999999997</v>
      </c>
      <c r="D48" s="30">
        <f>+MAX($B$36,$B$48,$B$60,$B$72,$B$84)</f>
        <v>128.329733</v>
      </c>
      <c r="E48" s="13">
        <f t="shared" si="0"/>
        <v>52.759819000000007</v>
      </c>
      <c r="G48" s="30"/>
      <c r="H48" s="13"/>
    </row>
    <row r="49" spans="1:8" x14ac:dyDescent="0.2">
      <c r="A49" s="1">
        <v>44075</v>
      </c>
      <c r="B49" s="10">
        <v>127.90161999999999</v>
      </c>
      <c r="C49" s="30">
        <f>+MIN($B$37,$B$49,$B$61,$B$73,$B$85)</f>
        <v>77.475972999999996</v>
      </c>
      <c r="D49" s="30">
        <f>+MAX($B$37,$B$49,$B$61,$B$73,$B$85)</f>
        <v>127.90161999999999</v>
      </c>
      <c r="E49" s="13">
        <f t="shared" si="0"/>
        <v>50.425646999999998</v>
      </c>
      <c r="G49" s="30"/>
      <c r="H49" s="13"/>
    </row>
    <row r="50" spans="1:8" x14ac:dyDescent="0.2">
      <c r="A50" s="1">
        <v>44105</v>
      </c>
      <c r="B50" s="10">
        <v>132.05787000000001</v>
      </c>
      <c r="C50" s="30">
        <f>+MIN($B$38,$B$50,$B$62,$B$74,$B$86)</f>
        <v>81.879538999999994</v>
      </c>
      <c r="D50" s="30">
        <f>+MAX($B$38,$B$50,$B$62,$B$74,$B$86)</f>
        <v>132.05787000000001</v>
      </c>
      <c r="E50" s="13">
        <f t="shared" si="0"/>
        <v>50.178331000000014</v>
      </c>
      <c r="G50" s="30"/>
      <c r="H50" s="13"/>
    </row>
    <row r="51" spans="1:8" x14ac:dyDescent="0.2">
      <c r="A51" s="1">
        <v>44136</v>
      </c>
      <c r="B51" s="10">
        <v>134.522154</v>
      </c>
      <c r="C51" s="30">
        <f>+MIN($B$39,$B$51,$B$63,$B$75,$B$87)</f>
        <v>89.191877000000005</v>
      </c>
      <c r="D51" s="30">
        <f>+MAX($B$39,$B$51,$B$63,$B$75,$B$87)</f>
        <v>134.522154</v>
      </c>
      <c r="E51" s="13">
        <f t="shared" si="0"/>
        <v>45.330276999999995</v>
      </c>
      <c r="G51" s="30"/>
      <c r="H51" s="13"/>
    </row>
    <row r="52" spans="1:8" x14ac:dyDescent="0.2">
      <c r="A52" s="1">
        <v>44166</v>
      </c>
      <c r="B52" s="10">
        <v>131.43067300000001</v>
      </c>
      <c r="C52" s="30">
        <f>+MIN($B$40,$B$52,$B$64,$B$76,$B$88)</f>
        <v>88.860583000000005</v>
      </c>
      <c r="D52" s="30">
        <f>+MAX($B$40,$B$52,$B$64,$B$76,$B$88)</f>
        <v>131.43067300000001</v>
      </c>
      <c r="E52" s="13">
        <f t="shared" si="0"/>
        <v>42.570090000000008</v>
      </c>
      <c r="G52" s="30"/>
      <c r="H52" s="13"/>
    </row>
    <row r="53" spans="1:8" x14ac:dyDescent="0.2">
      <c r="A53" s="1">
        <v>44197</v>
      </c>
      <c r="B53" s="10">
        <v>123.70493999999999</v>
      </c>
      <c r="C53" s="30">
        <f>+MIN($B$29,$B$41,$B$53,$B$65,$B$77)</f>
        <v>84.541109000000006</v>
      </c>
      <c r="D53" s="30">
        <f>+MAX($B$29,$B$41,$B$53,$B$65,$B$77)</f>
        <v>134.134027</v>
      </c>
      <c r="E53" s="13">
        <f t="shared" si="0"/>
        <v>49.592917999999997</v>
      </c>
      <c r="G53" s="30"/>
      <c r="H53" s="13"/>
    </row>
    <row r="54" spans="1:8" x14ac:dyDescent="0.2">
      <c r="A54" s="1">
        <v>44228</v>
      </c>
      <c r="B54" s="10">
        <v>107.697982</v>
      </c>
      <c r="C54" s="30">
        <f>+MIN($B$30,$B$42,$B$54,$B$66,$B$78)</f>
        <v>81.034187000000003</v>
      </c>
      <c r="D54" s="30">
        <f>+MAX($B$30,$B$42,$B$54,$B$66,$B$78)</f>
        <v>139.111548</v>
      </c>
      <c r="E54" s="13">
        <f t="shared" si="0"/>
        <v>58.077360999999996</v>
      </c>
      <c r="G54" s="30"/>
      <c r="H54" s="13"/>
    </row>
    <row r="55" spans="1:8" x14ac:dyDescent="0.2">
      <c r="A55" s="1">
        <v>44256</v>
      </c>
      <c r="B55" s="10">
        <v>109.613539</v>
      </c>
      <c r="C55" s="30">
        <f>+MIN($B$31,$B$43,$B$55,$B$67,$B$79)</f>
        <v>86.143270000000001</v>
      </c>
      <c r="D55" s="30">
        <f>+MAX($B$31,$B$43,$B$55,$B$67,$B$79)</f>
        <v>145.03350699999999</v>
      </c>
      <c r="E55" s="13">
        <f t="shared" si="0"/>
        <v>58.890236999999985</v>
      </c>
      <c r="G55" s="30"/>
      <c r="H55" s="13"/>
    </row>
    <row r="56" spans="1:8" x14ac:dyDescent="0.2">
      <c r="A56" s="1">
        <v>44287</v>
      </c>
      <c r="B56" s="10">
        <v>115.50493</v>
      </c>
      <c r="C56" s="30">
        <f>+MIN($B$32,$B$44,$B$56,$B$68,$B$80)</f>
        <v>90.746359999999996</v>
      </c>
      <c r="D56" s="30">
        <f>+MAX($B$32,$B$44,$B$56,$B$68,$B$80)</f>
        <v>151.53379699999999</v>
      </c>
      <c r="E56" s="13">
        <f t="shared" si="0"/>
        <v>60.787436999999997</v>
      </c>
      <c r="G56" s="30"/>
      <c r="H56" s="13"/>
    </row>
    <row r="57" spans="1:8" x14ac:dyDescent="0.2">
      <c r="A57" s="1">
        <v>44317</v>
      </c>
      <c r="B57" s="10">
        <v>117.93173899999999</v>
      </c>
      <c r="C57" s="30">
        <f>+MIN($B$33,$B$45,$B$57,$B$69,$B$81)</f>
        <v>92.692076</v>
      </c>
      <c r="D57" s="30">
        <f>+MAX($B$33,$B$45,$B$57,$B$69,$B$81)</f>
        <v>153.715913</v>
      </c>
      <c r="E57" s="13">
        <f t="shared" si="0"/>
        <v>61.023837</v>
      </c>
      <c r="G57" s="30"/>
      <c r="H57" s="13"/>
    </row>
    <row r="58" spans="1:8" x14ac:dyDescent="0.2">
      <c r="A58" s="1">
        <v>44348</v>
      </c>
      <c r="B58" s="10">
        <v>108.678173</v>
      </c>
      <c r="C58" s="30">
        <f>+MIN($B$34,$B$46,$B$58,$B$70,$B$82)</f>
        <v>86.868606</v>
      </c>
      <c r="D58" s="30">
        <f>+MAX($B$34,$B$46,$B$58,$B$70,$B$82)</f>
        <v>149.93521999999999</v>
      </c>
      <c r="E58" s="13">
        <f t="shared" si="0"/>
        <v>63.066613999999987</v>
      </c>
      <c r="G58" s="30"/>
      <c r="H58" s="13"/>
    </row>
    <row r="59" spans="1:8" x14ac:dyDescent="0.2">
      <c r="A59" s="1">
        <v>44378</v>
      </c>
      <c r="B59" s="10">
        <v>94.974288000000001</v>
      </c>
      <c r="C59" s="30">
        <f>+MIN($B$35,$B$47,$B$59,$B$71,$B$83)</f>
        <v>79.171988999999996</v>
      </c>
      <c r="D59" s="30">
        <f>+MAX($B$35,$B$47,$B$59,$B$71,$B$83)</f>
        <v>137.14856399999999</v>
      </c>
      <c r="E59" s="13">
        <f t="shared" si="0"/>
        <v>57.976574999999997</v>
      </c>
      <c r="G59" s="30"/>
      <c r="H59" s="13"/>
    </row>
    <row r="60" spans="1:8" x14ac:dyDescent="0.2">
      <c r="A60" s="1">
        <v>44409</v>
      </c>
      <c r="B60" s="10">
        <v>81.761792</v>
      </c>
      <c r="C60" s="30">
        <f>+MIN($B$36,$B$48,$B$60,$B$72,$B$84)</f>
        <v>75.569913999999997</v>
      </c>
      <c r="D60" s="30">
        <f>+MAX($B$36,$B$48,$B$60,$B$72,$B$84)</f>
        <v>128.329733</v>
      </c>
      <c r="E60" s="13">
        <f t="shared" si="0"/>
        <v>52.759819000000007</v>
      </c>
      <c r="G60" s="30"/>
      <c r="H60" s="13"/>
    </row>
    <row r="61" spans="1:8" x14ac:dyDescent="0.2">
      <c r="A61" s="1">
        <v>44440</v>
      </c>
      <c r="B61" s="10">
        <v>77.475972999999996</v>
      </c>
      <c r="C61" s="30">
        <f>+MIN($B$37,$B$49,$B$61,$B$73,$B$85)</f>
        <v>77.475972999999996</v>
      </c>
      <c r="D61" s="30">
        <f>+MAX($B$37,$B$49,$B$61,$B$73,$B$85)</f>
        <v>127.90161999999999</v>
      </c>
      <c r="E61" s="13">
        <f t="shared" si="0"/>
        <v>50.425646999999998</v>
      </c>
      <c r="G61" s="30"/>
      <c r="H61" s="13"/>
    </row>
    <row r="62" spans="1:8" x14ac:dyDescent="0.2">
      <c r="A62" s="1">
        <v>44470</v>
      </c>
      <c r="B62" s="10">
        <v>81.879538999999994</v>
      </c>
      <c r="C62" s="30">
        <f>+MIN($B$38,$B$50,$B$62,$B$74,$B$86)</f>
        <v>81.879538999999994</v>
      </c>
      <c r="D62" s="30">
        <f>+MAX($B$38,$B$50,$B$62,$B$74,$B$86)</f>
        <v>132.05787000000001</v>
      </c>
      <c r="E62" s="13">
        <f t="shared" si="0"/>
        <v>50.178331000000014</v>
      </c>
      <c r="G62" s="30"/>
      <c r="H62" s="13"/>
    </row>
    <row r="63" spans="1:8" x14ac:dyDescent="0.2">
      <c r="A63" s="1">
        <v>44501</v>
      </c>
      <c r="B63" s="10">
        <v>89.191877000000005</v>
      </c>
      <c r="C63" s="30">
        <f>+MIN($B$39,$B$51,$B$63,$B$75,$B$87)</f>
        <v>89.191877000000005</v>
      </c>
      <c r="D63" s="30">
        <f>+MAX($B$39,$B$51,$B$63,$B$75,$B$87)</f>
        <v>134.522154</v>
      </c>
      <c r="E63" s="13">
        <f t="shared" si="0"/>
        <v>45.330276999999995</v>
      </c>
      <c r="G63" s="30"/>
      <c r="H63" s="13"/>
    </row>
    <row r="64" spans="1:8" x14ac:dyDescent="0.2">
      <c r="A64" s="1">
        <v>44531</v>
      </c>
      <c r="B64" s="10">
        <v>91.884252000000004</v>
      </c>
      <c r="C64" s="30">
        <f>+MIN($B$40,$B$52,$B$64,$B$76,$B$88)</f>
        <v>88.860583000000005</v>
      </c>
      <c r="D64" s="30">
        <f>+MAX($B$40,$B$52,$B$64,$B$76,$B$88)</f>
        <v>131.43067300000001</v>
      </c>
      <c r="E64" s="13">
        <f t="shared" si="0"/>
        <v>42.570090000000008</v>
      </c>
      <c r="G64" s="30"/>
      <c r="H64" s="13"/>
    </row>
    <row r="65" spans="1:8" x14ac:dyDescent="0.2">
      <c r="A65" s="1">
        <v>44562</v>
      </c>
      <c r="B65" s="10">
        <v>84.541109000000006</v>
      </c>
      <c r="C65" s="30">
        <f>+MIN($B$29,$B$41,$B$53,$B$65,$B$77)</f>
        <v>84.541109000000006</v>
      </c>
      <c r="D65" s="30">
        <f>+MAX($B$29,$B$41,$B$53,$B$65,$B$77)</f>
        <v>134.134027</v>
      </c>
      <c r="E65" s="13">
        <f t="shared" si="0"/>
        <v>49.592917999999997</v>
      </c>
      <c r="G65" s="30"/>
      <c r="H65" s="13"/>
    </row>
    <row r="66" spans="1:8" x14ac:dyDescent="0.2">
      <c r="A66" s="1">
        <v>44593</v>
      </c>
      <c r="B66" s="10">
        <v>81.034187000000003</v>
      </c>
      <c r="C66" s="30">
        <f>+MIN($B$30,$B$42,$B$54,$B$66,$B$78)</f>
        <v>81.034187000000003</v>
      </c>
      <c r="D66" s="30">
        <f>+MAX($B$30,$B$42,$B$54,$B$66,$B$78)</f>
        <v>139.111548</v>
      </c>
      <c r="E66" s="13">
        <f t="shared" si="0"/>
        <v>58.077360999999996</v>
      </c>
      <c r="G66" s="30"/>
      <c r="H66" s="13"/>
    </row>
    <row r="67" spans="1:8" x14ac:dyDescent="0.2">
      <c r="A67" s="1">
        <v>44621</v>
      </c>
      <c r="B67" s="10">
        <v>86.143270000000001</v>
      </c>
      <c r="C67" s="30">
        <f>+MIN($B$31,$B$43,$B$55,$B$67,$B$79)</f>
        <v>86.143270000000001</v>
      </c>
      <c r="D67" s="30">
        <f>+MAX($B$31,$B$43,$B$55,$B$67,$B$79)</f>
        <v>145.03350699999999</v>
      </c>
      <c r="E67" s="13">
        <f t="shared" si="0"/>
        <v>58.890236999999985</v>
      </c>
      <c r="G67" s="30"/>
      <c r="H67" s="13"/>
    </row>
    <row r="68" spans="1:8" x14ac:dyDescent="0.2">
      <c r="A68" s="1">
        <v>44652</v>
      </c>
      <c r="B68" s="10">
        <v>90.746359999999996</v>
      </c>
      <c r="C68" s="30">
        <f>+MIN($B$32,$B$44,$B$56,$B$68,$B$80)</f>
        <v>90.746359999999996</v>
      </c>
      <c r="D68" s="30">
        <f>+MAX($B$32,$B$44,$B$56,$B$68,$B$80)</f>
        <v>151.53379699999999</v>
      </c>
      <c r="E68" s="13">
        <f t="shared" si="0"/>
        <v>60.787436999999997</v>
      </c>
      <c r="G68" s="30"/>
      <c r="H68" s="13"/>
    </row>
    <row r="69" spans="1:8" x14ac:dyDescent="0.2">
      <c r="A69" s="1">
        <v>44682</v>
      </c>
      <c r="B69" s="10">
        <v>92.692076</v>
      </c>
      <c r="C69" s="30">
        <f>+MIN($B$33,$B$45,$B$57,$B$69,$B$81)</f>
        <v>92.692076</v>
      </c>
      <c r="D69" s="30">
        <f>+MAX($B$33,$B$45,$B$57,$B$69,$B$81)</f>
        <v>153.715913</v>
      </c>
      <c r="E69" s="13">
        <f t="shared" si="0"/>
        <v>61.023837</v>
      </c>
      <c r="G69" s="30"/>
      <c r="H69" s="13"/>
    </row>
    <row r="70" spans="1:8" x14ac:dyDescent="0.2">
      <c r="A70" s="1">
        <v>44713</v>
      </c>
      <c r="B70" s="10">
        <v>86.868606</v>
      </c>
      <c r="C70" s="30">
        <f>+MIN($B$34,$B$46,$B$58,$B$70,$B$82)</f>
        <v>86.868606</v>
      </c>
      <c r="D70" s="30">
        <f>+MAX($B$34,$B$46,$B$58,$B$70,$B$82)</f>
        <v>149.93521999999999</v>
      </c>
      <c r="E70" s="13">
        <f t="shared" si="0"/>
        <v>63.066613999999987</v>
      </c>
      <c r="G70" s="30"/>
      <c r="H70" s="13"/>
    </row>
    <row r="71" spans="1:8" x14ac:dyDescent="0.2">
      <c r="A71" s="1">
        <v>44743</v>
      </c>
      <c r="B71" s="10">
        <v>79.171988999999996</v>
      </c>
      <c r="C71" s="30">
        <f>+MIN($B$35,$B$47,$B$59,$B$71,$B$83)</f>
        <v>79.171988999999996</v>
      </c>
      <c r="D71" s="30">
        <f>+MAX($B$35,$B$47,$B$59,$B$71,$B$83)</f>
        <v>137.14856399999999</v>
      </c>
      <c r="E71" s="13">
        <f t="shared" si="0"/>
        <v>57.976574999999997</v>
      </c>
      <c r="G71" s="30"/>
      <c r="H71" s="13"/>
    </row>
    <row r="72" spans="1:8" x14ac:dyDescent="0.2">
      <c r="A72" s="1">
        <v>44774</v>
      </c>
      <c r="B72" s="10">
        <v>75.569913999999997</v>
      </c>
      <c r="C72" s="30">
        <f>+MIN($B$36,$B$48,$B$60,$B$72,$B$84)</f>
        <v>75.569913999999997</v>
      </c>
      <c r="D72" s="30">
        <f>+MAX($B$36,$B$48,$B$60,$B$72,$B$84)</f>
        <v>128.329733</v>
      </c>
      <c r="E72" s="13">
        <f t="shared" si="0"/>
        <v>52.759819000000007</v>
      </c>
      <c r="G72" s="30"/>
      <c r="H72" s="13"/>
    </row>
    <row r="73" spans="1:8" x14ac:dyDescent="0.2">
      <c r="A73" s="1">
        <v>44805</v>
      </c>
      <c r="B73" s="10">
        <v>79.354139000000004</v>
      </c>
      <c r="C73" s="30">
        <f>+MIN($B$37,$B$49,$B$61,$B$73,$B$85)</f>
        <v>77.475972999999996</v>
      </c>
      <c r="D73" s="30">
        <f>+MAX($B$37,$B$49,$B$61,$B$73,$B$85)</f>
        <v>127.90161999999999</v>
      </c>
      <c r="E73" s="13">
        <f t="shared" si="0"/>
        <v>50.425646999999998</v>
      </c>
      <c r="G73" s="30"/>
      <c r="H73" s="13"/>
    </row>
    <row r="74" spans="1:8" x14ac:dyDescent="0.2">
      <c r="A74" s="1">
        <v>44835</v>
      </c>
      <c r="B74" s="10">
        <v>87.342115000000007</v>
      </c>
      <c r="C74" s="30">
        <f>+MIN($B$38,$B$50,$B$62,$B$74,$B$86)</f>
        <v>81.879538999999994</v>
      </c>
      <c r="D74" s="30">
        <f>+MAX($B$38,$B$50,$B$62,$B$74,$B$86)</f>
        <v>132.05787000000001</v>
      </c>
      <c r="E74" s="13">
        <f t="shared" si="0"/>
        <v>50.178331000000014</v>
      </c>
      <c r="G74" s="30"/>
      <c r="H74" s="13"/>
    </row>
    <row r="75" spans="1:8" x14ac:dyDescent="0.2">
      <c r="A75" s="1">
        <v>44866</v>
      </c>
      <c r="B75" s="10">
        <v>93.202696000000003</v>
      </c>
      <c r="C75" s="30">
        <f>+MIN($B$39,$B$51,$B$63,$B$75,$B$87)</f>
        <v>89.191877000000005</v>
      </c>
      <c r="D75" s="30">
        <f>+MAX($B$39,$B$51,$B$63,$B$75,$B$87)</f>
        <v>134.522154</v>
      </c>
      <c r="E75" s="13">
        <f t="shared" si="0"/>
        <v>45.330276999999995</v>
      </c>
      <c r="G75" s="30"/>
      <c r="H75" s="13"/>
    </row>
    <row r="76" spans="1:8" x14ac:dyDescent="0.2">
      <c r="A76" s="1">
        <v>44896</v>
      </c>
      <c r="B76" s="10">
        <v>88.860583000000005</v>
      </c>
      <c r="C76" s="30">
        <f>+MIN($B$40,$B$52,$B$64,$B$76,$B$88)</f>
        <v>88.860583000000005</v>
      </c>
      <c r="D76" s="30">
        <f>+MAX($B$40,$B$52,$B$64,$B$76,$B$88)</f>
        <v>131.43067300000001</v>
      </c>
      <c r="E76" s="13">
        <f t="shared" si="0"/>
        <v>42.570090000000008</v>
      </c>
      <c r="G76" s="30"/>
      <c r="H76" s="13"/>
    </row>
    <row r="77" spans="1:8" x14ac:dyDescent="0.2">
      <c r="A77" s="1">
        <v>44927</v>
      </c>
      <c r="B77" s="10">
        <v>92.604001999999994</v>
      </c>
      <c r="C77" s="30">
        <f>+MIN($B$29,$B$41,$B$53,$B$65,$B$77)</f>
        <v>84.541109000000006</v>
      </c>
      <c r="D77" s="30">
        <f>+MAX($B$29,$B$41,$B$53,$B$65,$B$77)</f>
        <v>134.134027</v>
      </c>
      <c r="E77" s="13">
        <f t="shared" si="0"/>
        <v>49.592917999999997</v>
      </c>
      <c r="G77" s="30"/>
      <c r="H77" s="13"/>
    </row>
    <row r="78" spans="1:8" x14ac:dyDescent="0.2">
      <c r="A78" s="1">
        <v>44958</v>
      </c>
      <c r="B78" s="10">
        <v>99.700176999999996</v>
      </c>
      <c r="C78" s="30">
        <f>+MIN($B$30,$B$42,$B$54,$B$66,$B$78)</f>
        <v>81.034187000000003</v>
      </c>
      <c r="D78" s="30">
        <f>+MAX($B$30,$B$42,$B$54,$B$66,$B$78)</f>
        <v>139.111548</v>
      </c>
      <c r="E78" s="13">
        <f t="shared" si="0"/>
        <v>58.077360999999996</v>
      </c>
      <c r="G78" s="30"/>
      <c r="H78" s="13"/>
    </row>
    <row r="79" spans="1:8" x14ac:dyDescent="0.2">
      <c r="A79" s="1">
        <v>44986</v>
      </c>
      <c r="B79" s="10">
        <v>109.00375699999999</v>
      </c>
      <c r="C79" s="30">
        <f>+MIN($B$31,$B$43,$B$55,$B$67,$B$79)</f>
        <v>86.143270000000001</v>
      </c>
      <c r="D79" s="30">
        <f>+MAX($B$31,$B$43,$B$55,$B$67,$B$79)</f>
        <v>145.03350699999999</v>
      </c>
      <c r="E79" s="13">
        <f t="shared" si="0"/>
        <v>58.890236999999985</v>
      </c>
      <c r="G79" s="30"/>
      <c r="H79" s="13"/>
    </row>
    <row r="80" spans="1:8" x14ac:dyDescent="0.2">
      <c r="A80" s="1">
        <v>45017</v>
      </c>
      <c r="B80" s="10">
        <v>118.03506</v>
      </c>
      <c r="C80" s="30">
        <f>+MIN($B$32,$B$44,$B$56,$B$68,$B$80)</f>
        <v>90.746359999999996</v>
      </c>
      <c r="D80" s="30">
        <f>+MAX($B$32,$B$44,$B$56,$B$68,$B$80)</f>
        <v>151.53379699999999</v>
      </c>
      <c r="E80" s="13">
        <f t="shared" si="0"/>
        <v>60.787436999999997</v>
      </c>
      <c r="G80" s="30"/>
      <c r="H80" s="13"/>
    </row>
    <row r="81" spans="1:8" x14ac:dyDescent="0.2">
      <c r="A81" s="1">
        <v>45047</v>
      </c>
      <c r="B81" s="10">
        <v>126.414198</v>
      </c>
      <c r="C81" s="30">
        <f>+MIN($B$33,$B$45,$B$57,$B$69,$B$81)</f>
        <v>92.692076</v>
      </c>
      <c r="D81" s="30">
        <f>+MAX($B$33,$B$45,$B$57,$B$69,$B$81)</f>
        <v>153.715913</v>
      </c>
      <c r="E81" s="13">
        <f t="shared" si="0"/>
        <v>61.023837</v>
      </c>
      <c r="G81" s="30"/>
      <c r="H81" s="13"/>
    </row>
    <row r="82" spans="1:8" x14ac:dyDescent="0.2">
      <c r="A82" s="1">
        <v>45078</v>
      </c>
      <c r="B82" s="10">
        <v>127.7099</v>
      </c>
      <c r="C82" s="30">
        <f>+MIN($B$34,$B$46,$B$58,$B$70,$B$82)</f>
        <v>86.868606</v>
      </c>
      <c r="D82" s="30">
        <f>+MAX($B$34,$B$46,$B$58,$B$70,$B$82)</f>
        <v>149.93521999999999</v>
      </c>
      <c r="E82" s="13">
        <f t="shared" si="0"/>
        <v>63.066613999999987</v>
      </c>
      <c r="G82" s="30"/>
      <c r="H82" s="13"/>
    </row>
    <row r="83" spans="1:8" x14ac:dyDescent="0.2">
      <c r="A83" s="1">
        <v>45108</v>
      </c>
      <c r="B83" s="10">
        <v>121.58973</v>
      </c>
      <c r="C83" s="30">
        <f>+MIN($B$35,$B$47,$B$59,$B$71,$B$83)</f>
        <v>79.171988999999996</v>
      </c>
      <c r="D83" s="30">
        <f>+MAX($B$35,$B$47,$B$59,$B$71,$B$83)</f>
        <v>137.14856399999999</v>
      </c>
      <c r="E83" s="13">
        <f t="shared" si="0"/>
        <v>57.976574999999997</v>
      </c>
      <c r="G83" s="30"/>
      <c r="H83" s="13"/>
    </row>
    <row r="84" spans="1:8" x14ac:dyDescent="0.2">
      <c r="A84" s="1">
        <v>45139</v>
      </c>
      <c r="B84" s="10">
        <v>118.14384200000001</v>
      </c>
      <c r="C84" s="30">
        <f>+MIN($B$36,$B$48,$B$60,$B$72,$B$84)</f>
        <v>75.569913999999997</v>
      </c>
      <c r="D84" s="30">
        <f>+MAX($B$36,$B$48,$B$60,$B$72,$B$84)</f>
        <v>128.329733</v>
      </c>
      <c r="E84" s="13">
        <f t="shared" si="0"/>
        <v>52.759819000000007</v>
      </c>
      <c r="G84" s="30"/>
      <c r="H84" s="13"/>
    </row>
    <row r="85" spans="1:8" x14ac:dyDescent="0.2">
      <c r="A85" s="1">
        <v>45170</v>
      </c>
      <c r="B85" s="10">
        <v>116.635054</v>
      </c>
      <c r="C85" s="30">
        <f>+MIN($B$37,$B$49,$B$61,$B$73,$B$85)</f>
        <v>77.475972999999996</v>
      </c>
      <c r="D85" s="30">
        <f>+MAX($B$37,$B$49,$B$61,$B$73,$B$85)</f>
        <v>127.90161999999999</v>
      </c>
      <c r="E85" s="13">
        <f t="shared" si="0"/>
        <v>50.425646999999998</v>
      </c>
      <c r="G85" s="30"/>
      <c r="H85" s="13"/>
    </row>
    <row r="86" spans="1:8" x14ac:dyDescent="0.2">
      <c r="A86" s="1">
        <v>45200</v>
      </c>
      <c r="B86" s="10">
        <v>121.62055100000001</v>
      </c>
      <c r="C86" s="30">
        <f>+MIN($B$38,$B$50,$B$62,$B$74,$B$86)</f>
        <v>81.879538999999994</v>
      </c>
      <c r="D86" s="30">
        <f>+MAX($B$38,$B$50,$B$62,$B$74,$B$86)</f>
        <v>132.05787000000001</v>
      </c>
      <c r="E86" s="13">
        <f t="shared" si="0"/>
        <v>50.178331000000014</v>
      </c>
      <c r="G86" s="30"/>
      <c r="H86" s="13"/>
    </row>
    <row r="87" spans="1:8" x14ac:dyDescent="0.2">
      <c r="A87" s="1">
        <v>45231</v>
      </c>
      <c r="B87" s="10">
        <v>131.266448</v>
      </c>
      <c r="C87" s="30">
        <f>+MIN($B$39,$B$51,$B$63,$B$75,$B$87)</f>
        <v>89.191877000000005</v>
      </c>
      <c r="D87" s="30">
        <f>+MAX($B$39,$B$51,$B$63,$B$75,$B$87)</f>
        <v>134.522154</v>
      </c>
      <c r="E87" s="13">
        <f t="shared" si="0"/>
        <v>45.330276999999995</v>
      </c>
      <c r="G87" s="30"/>
      <c r="H87" s="13"/>
    </row>
    <row r="88" spans="1:8" x14ac:dyDescent="0.2">
      <c r="A88" s="1">
        <v>45261</v>
      </c>
      <c r="B88" s="10">
        <v>131.42622499999999</v>
      </c>
      <c r="C88" s="30">
        <f>+MIN($B$40,$B$52,$B$64,$B$76,$B$88)</f>
        <v>88.860583000000005</v>
      </c>
      <c r="D88" s="30">
        <f>+MAX($B$40,$B$52,$B$64,$B$76,$B$88)</f>
        <v>131.43067300000001</v>
      </c>
      <c r="E88" s="13">
        <f t="shared" si="0"/>
        <v>42.570090000000008</v>
      </c>
      <c r="G88" s="30"/>
      <c r="H88" s="13"/>
    </row>
    <row r="89" spans="1:8" x14ac:dyDescent="0.2">
      <c r="A89" s="1">
        <v>45292</v>
      </c>
      <c r="B89" s="10">
        <v>121.72216400000001</v>
      </c>
      <c r="C89" s="30">
        <f>+MIN($B$29,$B$41,$B$53,$B$65,$B$77)</f>
        <v>84.541109000000006</v>
      </c>
      <c r="D89" s="30">
        <f>+MAX($B$29,$B$41,$B$53,$B$65,$B$77)</f>
        <v>134.134027</v>
      </c>
      <c r="E89" s="13">
        <f t="shared" si="0"/>
        <v>49.592917999999997</v>
      </c>
      <c r="G89" s="30"/>
      <c r="H89" s="13"/>
    </row>
    <row r="90" spans="1:8" x14ac:dyDescent="0.2">
      <c r="A90" s="1">
        <v>45323</v>
      </c>
      <c r="B90" s="10">
        <v>127.106666</v>
      </c>
      <c r="C90" s="30">
        <f>+MIN($B$30,$B$42,$B$54,$B$66,$B$78)</f>
        <v>81.034187000000003</v>
      </c>
      <c r="D90" s="30">
        <f>+MAX($B$30,$B$42,$B$54,$B$66,$B$78)</f>
        <v>139.111548</v>
      </c>
      <c r="E90" s="13">
        <f t="shared" si="0"/>
        <v>58.077360999999996</v>
      </c>
      <c r="G90" s="30"/>
      <c r="H90" s="13"/>
    </row>
    <row r="91" spans="1:8" x14ac:dyDescent="0.2">
      <c r="A91" s="1">
        <v>45352</v>
      </c>
      <c r="B91" s="10">
        <v>134.23519999999999</v>
      </c>
      <c r="C91" s="30">
        <f>+MIN($B$31,$B$43,$B$55,$B$67,$B$79)</f>
        <v>86.143270000000001</v>
      </c>
      <c r="D91" s="30">
        <f>+MAX($B$31,$B$43,$B$55,$B$67,$B$79)</f>
        <v>145.03350699999999</v>
      </c>
      <c r="E91" s="13">
        <f t="shared" si="0"/>
        <v>58.890236999999985</v>
      </c>
      <c r="G91" s="30"/>
      <c r="H91" s="13"/>
    </row>
    <row r="92" spans="1:8" x14ac:dyDescent="0.2">
      <c r="A92" s="1">
        <v>45383</v>
      </c>
      <c r="B92" s="10">
        <v>140.43680000000001</v>
      </c>
      <c r="C92" s="30">
        <f>+MIN($B$32,$B$44,$B$56,$B$68,$B$80)</f>
        <v>90.746359999999996</v>
      </c>
      <c r="D92" s="30">
        <f>+MAX($B$32,$B$44,$B$56,$B$68,$B$80)</f>
        <v>151.53379699999999</v>
      </c>
      <c r="E92" s="13">
        <f t="shared" si="0"/>
        <v>60.787436999999997</v>
      </c>
      <c r="G92" s="30"/>
      <c r="H92" s="13"/>
    </row>
    <row r="93" spans="1:8" x14ac:dyDescent="0.2">
      <c r="A93" s="1">
        <v>45413</v>
      </c>
      <c r="B93" s="10">
        <v>140.20930000000001</v>
      </c>
      <c r="C93" s="30">
        <f>+MIN($B$33,$B$45,$B$57,$B$69,$B$81)</f>
        <v>92.692076</v>
      </c>
      <c r="D93" s="30">
        <f>+MAX($B$33,$B$45,$B$57,$B$69,$B$81)</f>
        <v>153.715913</v>
      </c>
      <c r="E93" s="13">
        <f t="shared" ref="E93:E112" si="1">D93-C93</f>
        <v>61.023837</v>
      </c>
      <c r="G93" s="30"/>
      <c r="H93" s="13"/>
    </row>
    <row r="94" spans="1:8" x14ac:dyDescent="0.2">
      <c r="A94" s="1">
        <v>45444</v>
      </c>
      <c r="B94" s="10">
        <v>133.7611</v>
      </c>
      <c r="C94" s="30">
        <f>+MIN($B$34,$B$46,$B$58,$B$70,$B$82)</f>
        <v>86.868606</v>
      </c>
      <c r="D94" s="30">
        <f>+MAX($B$34,$B$46,$B$58,$B$70,$B$82)</f>
        <v>149.93521999999999</v>
      </c>
      <c r="E94" s="13">
        <f t="shared" si="1"/>
        <v>63.066613999999987</v>
      </c>
      <c r="G94" s="30"/>
      <c r="H94" s="13"/>
    </row>
    <row r="95" spans="1:8" x14ac:dyDescent="0.2">
      <c r="A95" s="1">
        <v>45474</v>
      </c>
      <c r="B95" s="10">
        <v>124.2269</v>
      </c>
      <c r="C95" s="30">
        <f>+MIN($B$35,$B$47,$B$59,$B$71,$B$83)</f>
        <v>79.171988999999996</v>
      </c>
      <c r="D95" s="30">
        <f>+MAX($B$35,$B$47,$B$59,$B$71,$B$83)</f>
        <v>137.14856399999999</v>
      </c>
      <c r="E95" s="13">
        <f t="shared" si="1"/>
        <v>57.976574999999997</v>
      </c>
      <c r="G95" s="30"/>
      <c r="H95" s="13"/>
    </row>
    <row r="96" spans="1:8" x14ac:dyDescent="0.2">
      <c r="A96" s="1">
        <v>45505</v>
      </c>
      <c r="B96" s="10">
        <v>121.0462</v>
      </c>
      <c r="C96" s="30">
        <f>+MIN($B$36,$B$48,$B$60,$B$72,$B$84)</f>
        <v>75.569913999999997</v>
      </c>
      <c r="D96" s="30">
        <f>+MAX($B$36,$B$48,$B$60,$B$72,$B$84)</f>
        <v>128.329733</v>
      </c>
      <c r="E96" s="13">
        <f t="shared" si="1"/>
        <v>52.759819000000007</v>
      </c>
      <c r="G96" s="30"/>
      <c r="H96" s="13"/>
    </row>
    <row r="97" spans="1:8" x14ac:dyDescent="0.2">
      <c r="A97" s="1">
        <v>45536</v>
      </c>
      <c r="B97" s="10">
        <v>125.059</v>
      </c>
      <c r="C97" s="30">
        <f>+MIN($B$37,$B$49,$B$61,$B$73,$B$85)</f>
        <v>77.475972999999996</v>
      </c>
      <c r="D97" s="30">
        <f>+MAX($B$37,$B$49,$B$61,$B$73,$B$85)</f>
        <v>127.90161999999999</v>
      </c>
      <c r="E97" s="13">
        <f t="shared" si="1"/>
        <v>50.425646999999998</v>
      </c>
      <c r="G97" s="30"/>
      <c r="H97" s="13"/>
    </row>
    <row r="98" spans="1:8" x14ac:dyDescent="0.2">
      <c r="A98" s="1">
        <v>45566</v>
      </c>
      <c r="B98" s="10">
        <v>133.2799</v>
      </c>
      <c r="C98" s="30">
        <f>+MIN($B$38,$B$50,$B$62,$B$74,$B$86)</f>
        <v>81.879538999999994</v>
      </c>
      <c r="D98" s="30">
        <f>+MAX($B$38,$B$50,$B$62,$B$74,$B$86)</f>
        <v>132.05787000000001</v>
      </c>
      <c r="E98" s="13">
        <f t="shared" si="1"/>
        <v>50.178331000000014</v>
      </c>
      <c r="G98" s="30"/>
      <c r="H98" s="13"/>
    </row>
    <row r="99" spans="1:8" x14ac:dyDescent="0.2">
      <c r="A99" s="1">
        <v>45597</v>
      </c>
      <c r="B99" s="10">
        <v>138.44049999999999</v>
      </c>
      <c r="C99" s="30">
        <f>+MIN($B$39,$B$51,$B$63,$B$75,$B$87)</f>
        <v>89.191877000000005</v>
      </c>
      <c r="D99" s="30">
        <f>+MAX($B$39,$B$51,$B$63,$B$75,$B$87)</f>
        <v>134.522154</v>
      </c>
      <c r="E99" s="13">
        <f t="shared" si="1"/>
        <v>45.330276999999995</v>
      </c>
      <c r="G99" s="30"/>
      <c r="H99" s="13"/>
    </row>
    <row r="100" spans="1:8" x14ac:dyDescent="0.2">
      <c r="A100" s="1">
        <v>45627</v>
      </c>
      <c r="B100" s="10">
        <v>137.14279999999999</v>
      </c>
      <c r="C100" s="30">
        <f>+MIN($B$40,$B$52,$B$64,$B$76,$B$88)</f>
        <v>88.860583000000005</v>
      </c>
      <c r="D100" s="30">
        <f>+MAX($B$40,$B$52,$B$64,$B$76,$B$88)</f>
        <v>131.43067300000001</v>
      </c>
      <c r="E100" s="13">
        <f t="shared" si="1"/>
        <v>42.570090000000008</v>
      </c>
      <c r="G100" s="30"/>
      <c r="H100" s="13"/>
    </row>
    <row r="101" spans="1:8" x14ac:dyDescent="0.2">
      <c r="A101" s="1">
        <v>45658</v>
      </c>
      <c r="B101" s="10">
        <v>134.13640000000001</v>
      </c>
      <c r="C101" s="30">
        <f>+MIN($B$29,$B$41,$B$53,$B$65,$B$77)</f>
        <v>84.541109000000006</v>
      </c>
      <c r="D101" s="13">
        <f>+MAX($B$29,$B$41,$B$53,$B$65,$B$77)</f>
        <v>134.134027</v>
      </c>
      <c r="E101" s="13">
        <f t="shared" si="1"/>
        <v>49.592917999999997</v>
      </c>
      <c r="G101" s="30"/>
      <c r="H101" s="13"/>
    </row>
    <row r="102" spans="1:8" x14ac:dyDescent="0.2">
      <c r="A102" s="1">
        <v>45689</v>
      </c>
      <c r="B102" s="10">
        <v>137.39619999999999</v>
      </c>
      <c r="C102" s="30">
        <f>+MIN($B$30,$B$42,$B$54,$B$66,$B$78)</f>
        <v>81.034187000000003</v>
      </c>
      <c r="D102" s="13">
        <f>+MAX($B$30,$B$42,$B$54,$B$66,$B$78)</f>
        <v>139.111548</v>
      </c>
      <c r="E102" s="13">
        <f t="shared" si="1"/>
        <v>58.077360999999996</v>
      </c>
      <c r="G102" s="30"/>
      <c r="H102" s="13"/>
    </row>
    <row r="103" spans="1:8" x14ac:dyDescent="0.2">
      <c r="A103" s="1">
        <v>45717</v>
      </c>
      <c r="B103" s="10">
        <v>146.29089999999999</v>
      </c>
      <c r="C103" s="30">
        <f>+MIN($B$31,$B$43,$B$55,$B$67,$B$79)</f>
        <v>86.143270000000001</v>
      </c>
      <c r="D103" s="13">
        <f>+MAX($B$31,$B$43,$B$55,$B$67,$B$79)</f>
        <v>145.03350699999999</v>
      </c>
      <c r="E103" s="13">
        <f t="shared" si="1"/>
        <v>58.890236999999985</v>
      </c>
      <c r="G103" s="30"/>
      <c r="H103" s="13"/>
    </row>
    <row r="104" spans="1:8" x14ac:dyDescent="0.2">
      <c r="A104" s="1">
        <v>45748</v>
      </c>
      <c r="B104" s="10">
        <v>154.9282</v>
      </c>
      <c r="C104" s="30">
        <f>+MIN($B$32,$B$44,$B$56,$B$68,$B$80)</f>
        <v>90.746359999999996</v>
      </c>
      <c r="D104" s="13">
        <f>+MAX($B$32,$B$44,$B$56,$B$68,$B$80)</f>
        <v>151.53379699999999</v>
      </c>
      <c r="E104" s="13">
        <f t="shared" si="1"/>
        <v>60.787436999999997</v>
      </c>
      <c r="G104" s="30"/>
      <c r="H104" s="13"/>
    </row>
    <row r="105" spans="1:8" x14ac:dyDescent="0.2">
      <c r="A105" s="1">
        <v>45778</v>
      </c>
      <c r="B105" s="10">
        <v>158.2508</v>
      </c>
      <c r="C105" s="30">
        <f>+MIN($B$33,$B$45,$B$57,$B$69,$B$81)</f>
        <v>92.692076</v>
      </c>
      <c r="D105" s="13">
        <f>+MAX($B$33,$B$45,$B$57,$B$69,$B$81)</f>
        <v>153.715913</v>
      </c>
      <c r="E105" s="13">
        <f t="shared" si="1"/>
        <v>61.023837</v>
      </c>
      <c r="G105" s="30"/>
      <c r="H105" s="13"/>
    </row>
    <row r="106" spans="1:8" x14ac:dyDescent="0.2">
      <c r="A106" s="1">
        <v>45809</v>
      </c>
      <c r="B106" s="10">
        <v>153.0504</v>
      </c>
      <c r="C106" s="30">
        <f>+MIN($B$34,$B$46,$B$58,$B$70,$B$82)</f>
        <v>86.868606</v>
      </c>
      <c r="D106" s="13">
        <f>+MAX($B$34,$B$46,$B$58,$B$70,$B$82)</f>
        <v>149.93521999999999</v>
      </c>
      <c r="E106" s="13">
        <f t="shared" si="1"/>
        <v>63.066613999999987</v>
      </c>
      <c r="G106" s="30"/>
      <c r="H106" s="13"/>
    </row>
    <row r="107" spans="1:8" x14ac:dyDescent="0.2">
      <c r="A107" s="1">
        <v>45839</v>
      </c>
      <c r="B107" s="10">
        <v>142.45590000000001</v>
      </c>
      <c r="C107" s="30">
        <f>+MIN($B$35,$B$47,$B$59,$B$71,$B$83)</f>
        <v>79.171988999999996</v>
      </c>
      <c r="D107" s="13">
        <f>+MAX($B$35,$B$47,$B$59,$B$71,$B$83)</f>
        <v>137.14856399999999</v>
      </c>
      <c r="E107" s="13">
        <f t="shared" si="1"/>
        <v>57.976574999999997</v>
      </c>
      <c r="G107" s="30"/>
      <c r="H107" s="13"/>
    </row>
    <row r="108" spans="1:8" x14ac:dyDescent="0.2">
      <c r="A108" s="1">
        <v>45870</v>
      </c>
      <c r="B108" s="10">
        <v>137.43629999999999</v>
      </c>
      <c r="C108" s="30">
        <f>+MIN($B$36,$B$48,$B$60,$B$72,$B$84)</f>
        <v>75.569913999999997</v>
      </c>
      <c r="D108" s="13">
        <f>+MAX($B$36,$B$48,$B$60,$B$72,$B$84)</f>
        <v>128.329733</v>
      </c>
      <c r="E108" s="13">
        <f t="shared" si="1"/>
        <v>52.759819000000007</v>
      </c>
      <c r="G108" s="30"/>
      <c r="H108" s="13"/>
    </row>
    <row r="109" spans="1:8" x14ac:dyDescent="0.2">
      <c r="A109" s="1">
        <v>45901</v>
      </c>
      <c r="B109" s="10">
        <v>139.05369999999999</v>
      </c>
      <c r="C109" s="30">
        <f>+MIN($B$37,$B$49,$B$61,$B$73,$B$85)</f>
        <v>77.475972999999996</v>
      </c>
      <c r="D109" s="13">
        <f>+MAX($B$37,$B$49,$B$61,$B$73,$B$85)</f>
        <v>127.90161999999999</v>
      </c>
      <c r="E109" s="13">
        <f t="shared" si="1"/>
        <v>50.425646999999998</v>
      </c>
      <c r="G109" s="30"/>
      <c r="H109" s="13"/>
    </row>
    <row r="110" spans="1:8" x14ac:dyDescent="0.2">
      <c r="A110" s="1">
        <v>45931</v>
      </c>
      <c r="B110" s="10">
        <v>144.75489999999999</v>
      </c>
      <c r="C110" s="30">
        <f>+MIN($B$38,$B$50,$B$62,$B$74,$B$86)</f>
        <v>81.879538999999994</v>
      </c>
      <c r="D110" s="13">
        <f>+MAX($B$38,$B$50,$B$62,$B$74,$B$86)</f>
        <v>132.05787000000001</v>
      </c>
      <c r="E110" s="13">
        <f t="shared" si="1"/>
        <v>50.178331000000014</v>
      </c>
      <c r="G110" s="30"/>
      <c r="H110" s="13"/>
    </row>
    <row r="111" spans="1:8" x14ac:dyDescent="0.2">
      <c r="A111" s="1">
        <v>45962</v>
      </c>
      <c r="B111" s="10">
        <v>149.976</v>
      </c>
      <c r="C111" s="30">
        <f>+MIN($B$39,$B$51,$B$63,$B$75,$B$87)</f>
        <v>89.191877000000005</v>
      </c>
      <c r="D111" s="13">
        <f>+MAX($B$39,$B$51,$B$63,$B$75,$B$87)</f>
        <v>134.522154</v>
      </c>
      <c r="E111" s="13">
        <f t="shared" si="1"/>
        <v>45.330276999999995</v>
      </c>
      <c r="G111" s="30"/>
      <c r="H111" s="13"/>
    </row>
    <row r="112" spans="1:8" x14ac:dyDescent="0.2">
      <c r="A112" s="48">
        <v>45992</v>
      </c>
      <c r="B112" s="54">
        <v>149.86240000000001</v>
      </c>
      <c r="C112" s="53">
        <f>+MIN($B$40,$B$52,$B$64,$B$76,$B$88)</f>
        <v>88.860583000000005</v>
      </c>
      <c r="D112" s="52">
        <f>+MAX($B$40,$B$52,$B$64,$B$76,$B$88)</f>
        <v>131.43067300000001</v>
      </c>
      <c r="E112" s="52">
        <f t="shared" si="1"/>
        <v>42.570090000000008</v>
      </c>
      <c r="G112" s="30"/>
      <c r="H112" s="13"/>
    </row>
    <row r="113" spans="1:2" x14ac:dyDescent="0.2">
      <c r="A113" s="278" t="s">
        <v>674</v>
      </c>
    </row>
    <row r="114" spans="1:2" x14ac:dyDescent="0.2">
      <c r="A114" t="s">
        <v>688</v>
      </c>
    </row>
    <row r="115" spans="1:2" x14ac:dyDescent="0.2">
      <c r="A115" s="287" t="s">
        <v>678</v>
      </c>
    </row>
    <row r="116" spans="1:2" x14ac:dyDescent="0.2">
      <c r="A116" s="3"/>
      <c r="B116" s="58" t="s">
        <v>342</v>
      </c>
    </row>
    <row r="117" spans="1:2" x14ac:dyDescent="0.2">
      <c r="A117" s="13">
        <v>64</v>
      </c>
      <c r="B117">
        <v>0</v>
      </c>
    </row>
    <row r="118" spans="1:2" x14ac:dyDescent="0.2">
      <c r="A118" s="13">
        <v>64</v>
      </c>
      <c r="B118">
        <v>1</v>
      </c>
    </row>
  </sheetData>
  <mergeCells count="3">
    <mergeCell ref="C26:E26"/>
    <mergeCell ref="B25:E25"/>
    <mergeCell ref="C27:E27"/>
  </mergeCells>
  <phoneticPr fontId="0" type="noConversion"/>
  <hyperlinks>
    <hyperlink ref="A3" location="Contents!A1" display="Return to Contents" xr:uid="{00000000-0004-0000-2300-000000000000}"/>
  </hyperlinks>
  <pageMargins left="0.75" right="0.75" top="1" bottom="1" header="0.5" footer="0.5"/>
  <pageSetup scale="50" fitToHeight="2" orientation="landscape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39">
    <pageSetUpPr fitToPage="1"/>
  </sheetPr>
  <dimension ref="A1:S164"/>
  <sheetViews>
    <sheetView workbookViewId="0"/>
  </sheetViews>
  <sheetFormatPr defaultRowHeight="12.75" x14ac:dyDescent="0.2"/>
  <cols>
    <col min="2" max="3" width="9.42578125" style="5"/>
    <col min="17" max="17" width="14.42578125" customWidth="1"/>
    <col min="18" max="18" width="10.42578125" customWidth="1"/>
  </cols>
  <sheetData>
    <row r="1" spans="1:18" x14ac:dyDescent="0.2">
      <c r="B1"/>
      <c r="C1"/>
    </row>
    <row r="2" spans="1:18" ht="15.75" x14ac:dyDescent="0.25">
      <c r="A2" s="31" t="s">
        <v>644</v>
      </c>
      <c r="B2"/>
      <c r="C2"/>
    </row>
    <row r="3" spans="1:18" x14ac:dyDescent="0.2">
      <c r="A3" s="16" t="s">
        <v>16</v>
      </c>
      <c r="B3"/>
      <c r="C3"/>
    </row>
    <row r="4" spans="1:18" x14ac:dyDescent="0.2">
      <c r="A4" s="288"/>
      <c r="B4" s="288"/>
      <c r="C4" s="288"/>
      <c r="D4" s="288"/>
      <c r="E4" s="288"/>
      <c r="F4" s="288"/>
      <c r="G4" s="288"/>
      <c r="H4" s="288"/>
      <c r="I4" s="288"/>
      <c r="J4" s="288"/>
      <c r="K4" s="288"/>
    </row>
    <row r="5" spans="1:18" x14ac:dyDescent="0.2">
      <c r="A5" s="288"/>
      <c r="B5" s="288"/>
      <c r="C5" s="288"/>
      <c r="D5" s="288"/>
      <c r="E5" s="288"/>
      <c r="F5" s="288"/>
      <c r="G5" s="288"/>
      <c r="H5" s="288"/>
      <c r="I5" s="288"/>
      <c r="J5" s="288"/>
      <c r="K5" s="288"/>
      <c r="Q5" s="142" t="s">
        <v>343</v>
      </c>
      <c r="R5" s="143"/>
    </row>
    <row r="6" spans="1:18" x14ac:dyDescent="0.2">
      <c r="A6" s="288"/>
      <c r="B6" s="288"/>
      <c r="C6" s="288"/>
      <c r="D6" s="288"/>
      <c r="E6" s="288"/>
      <c r="F6" s="288"/>
      <c r="G6" s="288"/>
      <c r="H6" s="288"/>
      <c r="I6" s="288"/>
      <c r="J6" s="288"/>
      <c r="K6" s="288"/>
      <c r="Q6" s="181" t="s">
        <v>93</v>
      </c>
      <c r="R6" s="170" t="s">
        <v>362</v>
      </c>
    </row>
    <row r="7" spans="1:18" x14ac:dyDescent="0.2">
      <c r="A7" s="288"/>
      <c r="B7" s="288"/>
      <c r="C7" s="288"/>
      <c r="D7" s="288"/>
      <c r="E7" s="288"/>
      <c r="F7" s="288"/>
      <c r="G7" s="288"/>
      <c r="H7" s="288"/>
      <c r="I7" s="288"/>
      <c r="J7" s="288"/>
      <c r="K7" s="288"/>
      <c r="Q7" s="177" t="s">
        <v>94</v>
      </c>
      <c r="R7" s="171" t="s">
        <v>363</v>
      </c>
    </row>
    <row r="8" spans="1:18" x14ac:dyDescent="0.2">
      <c r="A8" s="288"/>
      <c r="B8" s="288"/>
      <c r="C8" s="288"/>
      <c r="D8" s="288"/>
      <c r="E8" s="288"/>
      <c r="F8" s="288"/>
      <c r="G8" s="288"/>
      <c r="H8" s="288"/>
      <c r="I8" s="288"/>
      <c r="J8" s="288"/>
      <c r="K8" s="288"/>
      <c r="Q8" s="177" t="s">
        <v>603</v>
      </c>
      <c r="R8" s="171" t="s">
        <v>602</v>
      </c>
    </row>
    <row r="9" spans="1:18" x14ac:dyDescent="0.2">
      <c r="A9" s="288"/>
      <c r="B9" s="288"/>
      <c r="C9" s="288"/>
      <c r="D9" s="288"/>
      <c r="E9" s="288"/>
      <c r="F9" s="288"/>
      <c r="G9" s="288"/>
      <c r="H9" s="288"/>
      <c r="I9" s="288"/>
      <c r="J9" s="288"/>
      <c r="K9" s="288"/>
      <c r="Q9" s="177" t="s">
        <v>604</v>
      </c>
      <c r="R9" s="171" t="s">
        <v>601</v>
      </c>
    </row>
    <row r="10" spans="1:18" x14ac:dyDescent="0.2">
      <c r="A10" s="288"/>
      <c r="B10" s="288"/>
      <c r="C10" s="288"/>
      <c r="D10" s="288"/>
      <c r="E10" s="288"/>
      <c r="F10" s="288"/>
      <c r="G10" s="288"/>
      <c r="H10" s="288"/>
      <c r="I10" s="288"/>
      <c r="J10" s="288"/>
      <c r="K10" s="288"/>
      <c r="Q10" s="177" t="s">
        <v>605</v>
      </c>
      <c r="R10" s="171" t="s">
        <v>606</v>
      </c>
    </row>
    <row r="11" spans="1:18" x14ac:dyDescent="0.2">
      <c r="A11" s="288"/>
      <c r="B11" s="288"/>
      <c r="C11" s="288"/>
      <c r="D11" s="288"/>
      <c r="E11" s="288"/>
      <c r="F11" s="288"/>
      <c r="G11" s="288"/>
      <c r="H11" s="288"/>
      <c r="I11" s="288"/>
      <c r="J11" s="288"/>
      <c r="K11" s="288"/>
      <c r="Q11" s="177" t="s">
        <v>96</v>
      </c>
      <c r="R11" s="171" t="s">
        <v>364</v>
      </c>
    </row>
    <row r="12" spans="1:18" x14ac:dyDescent="0.2">
      <c r="A12" s="288"/>
      <c r="B12" s="288"/>
      <c r="C12" s="288"/>
      <c r="D12" s="288"/>
      <c r="E12" s="288"/>
      <c r="F12" s="288"/>
      <c r="G12" s="288"/>
      <c r="H12" s="288"/>
      <c r="I12" s="288"/>
      <c r="J12" s="288"/>
      <c r="K12" s="288"/>
      <c r="Q12" s="176" t="s">
        <v>455</v>
      </c>
      <c r="R12" s="171" t="s">
        <v>365</v>
      </c>
    </row>
    <row r="13" spans="1:18" x14ac:dyDescent="0.2">
      <c r="A13" s="288"/>
      <c r="B13" s="288"/>
      <c r="C13" s="288"/>
      <c r="D13" s="288"/>
      <c r="E13" s="288"/>
      <c r="F13" s="288"/>
      <c r="G13" s="288"/>
      <c r="H13" s="288"/>
      <c r="I13" s="288"/>
      <c r="J13" s="288"/>
      <c r="K13" s="288"/>
      <c r="Q13" s="177" t="s">
        <v>85</v>
      </c>
      <c r="R13" s="171" t="s">
        <v>366</v>
      </c>
    </row>
    <row r="14" spans="1:18" x14ac:dyDescent="0.2">
      <c r="A14" s="288"/>
      <c r="B14" s="288"/>
      <c r="C14" s="288"/>
      <c r="D14" s="288"/>
      <c r="E14" s="288"/>
      <c r="F14" s="288"/>
      <c r="G14" s="288"/>
      <c r="H14" s="288"/>
      <c r="I14" s="288"/>
      <c r="J14" s="288"/>
      <c r="K14" s="288"/>
      <c r="Q14" s="182" t="s">
        <v>86</v>
      </c>
      <c r="R14" s="173" t="s">
        <v>367</v>
      </c>
    </row>
    <row r="15" spans="1:18" x14ac:dyDescent="0.2">
      <c r="A15" s="288"/>
      <c r="B15" s="288"/>
      <c r="C15" s="288"/>
      <c r="D15" s="288"/>
      <c r="E15" s="288"/>
      <c r="F15" s="288"/>
      <c r="G15" s="288"/>
      <c r="H15" s="288"/>
      <c r="I15" s="288"/>
      <c r="J15" s="288"/>
      <c r="K15" s="288"/>
    </row>
    <row r="16" spans="1:18" x14ac:dyDescent="0.2">
      <c r="A16" s="288"/>
      <c r="B16" s="288"/>
      <c r="C16" s="288"/>
      <c r="D16" s="288"/>
      <c r="E16" s="288"/>
      <c r="F16" s="288"/>
      <c r="G16" s="288"/>
      <c r="H16" s="288"/>
      <c r="I16" s="288"/>
      <c r="J16" s="288"/>
      <c r="K16" s="288"/>
    </row>
    <row r="17" spans="1:19" x14ac:dyDescent="0.2">
      <c r="A17" s="288"/>
      <c r="B17" s="288"/>
      <c r="C17" s="288"/>
      <c r="D17" s="288"/>
      <c r="E17" s="288"/>
      <c r="F17" s="288"/>
      <c r="G17" s="288"/>
      <c r="H17" s="288"/>
      <c r="I17" s="288"/>
      <c r="J17" s="288"/>
      <c r="K17" s="288"/>
    </row>
    <row r="18" spans="1:19" x14ac:dyDescent="0.2">
      <c r="A18" s="288"/>
      <c r="B18" s="288"/>
      <c r="C18" s="288"/>
      <c r="D18" s="288"/>
      <c r="E18" s="288"/>
      <c r="F18" s="288"/>
      <c r="G18" s="288"/>
      <c r="H18" s="288"/>
      <c r="I18" s="288"/>
      <c r="J18" s="288"/>
      <c r="K18" s="288"/>
    </row>
    <row r="19" spans="1:19" x14ac:dyDescent="0.2">
      <c r="A19" s="288"/>
      <c r="B19" s="288"/>
      <c r="C19" s="288"/>
      <c r="D19" s="288"/>
      <c r="E19" s="288"/>
      <c r="F19" s="288"/>
      <c r="G19" s="288"/>
      <c r="H19" s="288"/>
      <c r="I19" s="288"/>
      <c r="J19" s="288"/>
      <c r="K19" s="288"/>
    </row>
    <row r="20" spans="1:19" x14ac:dyDescent="0.2">
      <c r="A20" s="288"/>
      <c r="B20" s="288"/>
      <c r="C20" s="288"/>
      <c r="D20" s="288"/>
      <c r="E20" s="288"/>
      <c r="F20" s="288"/>
      <c r="G20" s="288"/>
      <c r="H20" s="288"/>
      <c r="I20" s="288"/>
      <c r="J20" s="288"/>
      <c r="K20" s="288"/>
    </row>
    <row r="21" spans="1:19" x14ac:dyDescent="0.2">
      <c r="A21" s="288"/>
      <c r="B21" s="288"/>
      <c r="C21" s="288"/>
      <c r="D21" s="288"/>
      <c r="E21" s="288"/>
      <c r="F21" s="288"/>
      <c r="G21" s="288"/>
      <c r="H21" s="288"/>
      <c r="I21" s="288"/>
      <c r="J21" s="288"/>
      <c r="K21" s="288"/>
    </row>
    <row r="22" spans="1:19" x14ac:dyDescent="0.2">
      <c r="A22" s="288"/>
      <c r="B22" s="288"/>
      <c r="C22" s="288"/>
      <c r="D22" s="288"/>
      <c r="E22" s="288"/>
      <c r="F22" s="288"/>
      <c r="G22" s="288"/>
      <c r="H22" s="288"/>
      <c r="I22" s="288"/>
      <c r="J22" s="288"/>
      <c r="K22" s="288"/>
    </row>
    <row r="23" spans="1:19" x14ac:dyDescent="0.2">
      <c r="A23" s="288"/>
      <c r="B23" s="288"/>
      <c r="C23" s="288"/>
      <c r="D23" s="288"/>
      <c r="E23" s="288"/>
      <c r="F23" s="288"/>
      <c r="G23" s="288"/>
      <c r="H23" s="288"/>
      <c r="I23" s="288"/>
      <c r="J23" s="288"/>
      <c r="K23" s="288"/>
    </row>
    <row r="24" spans="1:19" x14ac:dyDescent="0.2">
      <c r="A24" s="288"/>
      <c r="B24" s="288"/>
      <c r="C24" s="288"/>
      <c r="D24" s="288"/>
      <c r="E24" s="288"/>
      <c r="F24" s="288"/>
      <c r="G24" s="288"/>
      <c r="H24" s="288"/>
      <c r="I24" s="288"/>
      <c r="J24" s="288"/>
      <c r="K24" s="288"/>
    </row>
    <row r="25" spans="1:19" x14ac:dyDescent="0.2">
      <c r="C25"/>
      <c r="E25" s="35" t="s">
        <v>88</v>
      </c>
      <c r="F25" s="35"/>
      <c r="G25" s="35"/>
      <c r="H25" s="35"/>
      <c r="J25" s="35"/>
      <c r="K25" s="35" t="s">
        <v>369</v>
      </c>
      <c r="L25" s="35"/>
      <c r="M25" s="35"/>
      <c r="N25" s="35"/>
    </row>
    <row r="26" spans="1:19" x14ac:dyDescent="0.2">
      <c r="A26" s="8"/>
      <c r="B26" s="69" t="s">
        <v>87</v>
      </c>
      <c r="C26" s="184">
        <v>2021</v>
      </c>
      <c r="D26" s="184">
        <v>2022</v>
      </c>
      <c r="E26" s="36">
        <v>2023</v>
      </c>
      <c r="F26" s="36">
        <v>2024</v>
      </c>
      <c r="G26" s="36">
        <v>2025</v>
      </c>
      <c r="H26" s="187"/>
      <c r="I26" s="65">
        <v>2022</v>
      </c>
      <c r="J26" s="65">
        <v>2023</v>
      </c>
      <c r="K26" s="65">
        <v>2024</v>
      </c>
      <c r="L26" s="65">
        <v>2025</v>
      </c>
    </row>
    <row r="27" spans="1:19" x14ac:dyDescent="0.2">
      <c r="B27" s="6" t="s">
        <v>93</v>
      </c>
      <c r="C27" s="14">
        <v>0.85840748</v>
      </c>
      <c r="D27" s="14">
        <v>0.86933893200000001</v>
      </c>
      <c r="E27" s="14">
        <v>0.81838395900000005</v>
      </c>
      <c r="F27" s="14">
        <v>0.86967463</v>
      </c>
      <c r="G27" s="14">
        <v>0.91621269999999999</v>
      </c>
      <c r="I27" s="14">
        <f t="shared" ref="I27:I33" si="0">D27-C27</f>
        <v>1.0931452000000008E-2</v>
      </c>
      <c r="J27" s="14">
        <f t="shared" ref="J27:J33" si="1">E27-D27</f>
        <v>-5.0954972999999959E-2</v>
      </c>
      <c r="K27" s="14">
        <f t="shared" ref="K27:K33" si="2">F27-E27</f>
        <v>5.1290670999999954E-2</v>
      </c>
      <c r="L27" s="14">
        <f t="shared" ref="L27:L33" si="3">G27-F27</f>
        <v>4.6538069999999987E-2</v>
      </c>
    </row>
    <row r="28" spans="1:19" x14ac:dyDescent="0.2">
      <c r="B28" s="2" t="s">
        <v>94</v>
      </c>
      <c r="C28" s="14">
        <v>1.989427412</v>
      </c>
      <c r="D28" s="14">
        <v>2.011712454</v>
      </c>
      <c r="E28" s="14">
        <v>1.918131625</v>
      </c>
      <c r="F28" s="14">
        <v>2.024118348</v>
      </c>
      <c r="G28" s="14">
        <v>2.0708764999999998</v>
      </c>
      <c r="I28" s="14">
        <f t="shared" si="0"/>
        <v>2.2285042000000033E-2</v>
      </c>
      <c r="J28" s="14">
        <f t="shared" si="1"/>
        <v>-9.3580828999999977E-2</v>
      </c>
      <c r="K28" s="14">
        <f t="shared" si="2"/>
        <v>0.105986723</v>
      </c>
      <c r="L28" s="14">
        <f t="shared" si="3"/>
        <v>4.6758151999999775E-2</v>
      </c>
      <c r="O28" s="14"/>
      <c r="P28" s="14"/>
      <c r="S28" s="14"/>
    </row>
    <row r="29" spans="1:19" x14ac:dyDescent="0.2">
      <c r="B29" s="2" t="s">
        <v>95</v>
      </c>
      <c r="C29" s="14">
        <v>2.3308730613499997</v>
      </c>
      <c r="D29" s="14">
        <v>2.4326810279700002</v>
      </c>
      <c r="E29" s="14">
        <v>2.6585774962300004</v>
      </c>
      <c r="F29" s="14">
        <v>2.7581464273699998</v>
      </c>
      <c r="G29" s="14">
        <v>2.9012775</v>
      </c>
      <c r="I29" s="14">
        <f t="shared" si="0"/>
        <v>0.10180796662000047</v>
      </c>
      <c r="J29" s="14">
        <f t="shared" si="1"/>
        <v>0.2258964682600002</v>
      </c>
      <c r="K29" s="14">
        <f t="shared" si="2"/>
        <v>9.9568931139999428E-2</v>
      </c>
      <c r="L29" s="14">
        <f t="shared" si="3"/>
        <v>0.14313107263000013</v>
      </c>
      <c r="O29" s="14"/>
      <c r="P29" s="14"/>
      <c r="Q29" s="14"/>
      <c r="R29" s="14"/>
      <c r="S29" s="14"/>
    </row>
    <row r="30" spans="1:19" x14ac:dyDescent="0.2">
      <c r="B30" s="2" t="s">
        <v>96</v>
      </c>
      <c r="C30" s="14">
        <v>1.2894539181</v>
      </c>
      <c r="D30" s="14">
        <v>1.4807883492</v>
      </c>
      <c r="E30" s="14">
        <v>1.4499725494</v>
      </c>
      <c r="F30" s="14">
        <v>1.5222994355999999</v>
      </c>
      <c r="G30" s="14">
        <v>1.5715732</v>
      </c>
      <c r="I30" s="14">
        <f t="shared" si="0"/>
        <v>0.19133443110000004</v>
      </c>
      <c r="J30" s="14">
        <f t="shared" si="1"/>
        <v>-3.0815799800000043E-2</v>
      </c>
      <c r="K30" s="14">
        <f t="shared" si="2"/>
        <v>7.232688619999994E-2</v>
      </c>
      <c r="L30" s="14">
        <f t="shared" si="3"/>
        <v>4.9273764400000086E-2</v>
      </c>
      <c r="O30" s="14"/>
      <c r="P30" s="14"/>
      <c r="Q30" s="14"/>
      <c r="R30" s="14"/>
      <c r="S30" s="14"/>
    </row>
    <row r="31" spans="1:19" x14ac:dyDescent="0.2">
      <c r="B31" s="57" t="s">
        <v>455</v>
      </c>
      <c r="C31" s="14">
        <v>0.43026730200000002</v>
      </c>
      <c r="D31" s="14">
        <v>0.412328782</v>
      </c>
      <c r="E31" s="14">
        <v>0.39812050700000001</v>
      </c>
      <c r="F31" s="14">
        <v>0.396150365</v>
      </c>
      <c r="G31" s="14">
        <v>0.39258929999999997</v>
      </c>
      <c r="I31" s="14">
        <f t="shared" si="0"/>
        <v>-1.7938520000000013E-2</v>
      </c>
      <c r="J31" s="14">
        <f t="shared" si="1"/>
        <v>-1.4208274999999992E-2</v>
      </c>
      <c r="K31" s="14">
        <f t="shared" si="2"/>
        <v>-1.9701420000000081E-3</v>
      </c>
      <c r="L31" s="14">
        <f t="shared" si="3"/>
        <v>-3.5610650000000299E-3</v>
      </c>
      <c r="O31" s="14"/>
      <c r="P31" s="14"/>
      <c r="Q31" s="14"/>
      <c r="R31" s="14"/>
      <c r="S31" s="14"/>
    </row>
    <row r="32" spans="1:19" x14ac:dyDescent="0.2">
      <c r="B32" s="2" t="s">
        <v>85</v>
      </c>
      <c r="C32" s="14">
        <v>0.118007133</v>
      </c>
      <c r="D32" s="14">
        <v>0.118388603</v>
      </c>
      <c r="E32" s="14">
        <v>0.119667541</v>
      </c>
      <c r="F32" s="14">
        <v>0.11704176299999999</v>
      </c>
      <c r="G32" s="14">
        <v>0.11416585999999999</v>
      </c>
      <c r="I32" s="14">
        <f t="shared" si="0"/>
        <v>3.8146999999999487E-4</v>
      </c>
      <c r="J32" s="14">
        <f t="shared" si="1"/>
        <v>1.2789380000000072E-3</v>
      </c>
      <c r="K32" s="14">
        <f t="shared" si="2"/>
        <v>-2.6257780000000092E-3</v>
      </c>
      <c r="L32" s="14">
        <f t="shared" si="3"/>
        <v>-2.8759029999999991E-3</v>
      </c>
      <c r="Q32" s="14"/>
      <c r="R32" s="14"/>
    </row>
    <row r="33" spans="1:19" x14ac:dyDescent="0.2">
      <c r="A33" s="8"/>
      <c r="B33" s="4" t="s">
        <v>86</v>
      </c>
      <c r="C33" s="51">
        <v>0.62686268995000005</v>
      </c>
      <c r="D33" s="51">
        <v>0.76457979535999998</v>
      </c>
      <c r="E33" s="51">
        <v>0.87754041844999997</v>
      </c>
      <c r="F33" s="51">
        <v>1.1445713218</v>
      </c>
      <c r="G33" s="51">
        <v>1.3842729</v>
      </c>
      <c r="H33" s="8"/>
      <c r="I33" s="51">
        <f t="shared" si="0"/>
        <v>0.13771710540999993</v>
      </c>
      <c r="J33" s="51">
        <f t="shared" si="1"/>
        <v>0.11296062308999999</v>
      </c>
      <c r="K33" s="51">
        <f t="shared" si="2"/>
        <v>0.26703090335000002</v>
      </c>
      <c r="L33" s="51">
        <f t="shared" si="3"/>
        <v>0.23970157820000004</v>
      </c>
      <c r="O33" s="442"/>
      <c r="P33" s="442"/>
      <c r="S33" s="442"/>
    </row>
    <row r="34" spans="1:19" x14ac:dyDescent="0.2">
      <c r="C34"/>
      <c r="H34" s="23" t="s">
        <v>419</v>
      </c>
      <c r="I34" s="6">
        <f>+SUM(I27:I33)</f>
        <v>0.44651894713000045</v>
      </c>
      <c r="J34" s="6">
        <f>+SUM(J27:J33)</f>
        <v>0.15057615255000023</v>
      </c>
      <c r="K34" s="6">
        <f>+SUM(K27:K33)</f>
        <v>0.59160819468999937</v>
      </c>
      <c r="L34" s="6">
        <f>+SUM(L27:L33)</f>
        <v>0.51896566922999998</v>
      </c>
      <c r="Q34" s="442"/>
      <c r="R34" s="442"/>
    </row>
    <row r="35" spans="1:19" ht="12.75" customHeight="1" x14ac:dyDescent="0.2">
      <c r="A35" s="487" t="s">
        <v>609</v>
      </c>
      <c r="B35" s="487"/>
      <c r="C35" s="487"/>
      <c r="D35" s="487"/>
      <c r="E35" s="487"/>
      <c r="F35" s="487"/>
      <c r="G35" s="487"/>
      <c r="H35" s="487"/>
      <c r="I35" s="487"/>
      <c r="J35" s="487"/>
      <c r="K35" s="487"/>
      <c r="L35" s="487"/>
      <c r="M35" s="487"/>
    </row>
    <row r="36" spans="1:19" x14ac:dyDescent="0.2">
      <c r="A36" s="487"/>
      <c r="B36" s="487"/>
      <c r="C36" s="487"/>
      <c r="D36" s="487"/>
      <c r="E36" s="487"/>
      <c r="F36" s="487"/>
      <c r="G36" s="487"/>
      <c r="H36" s="487"/>
      <c r="I36" s="487"/>
      <c r="J36" s="487"/>
      <c r="K36" s="487"/>
      <c r="L36" s="487"/>
      <c r="M36" s="487"/>
    </row>
    <row r="37" spans="1:19" x14ac:dyDescent="0.2">
      <c r="A37" s="278" t="s">
        <v>674</v>
      </c>
      <c r="B37" s="160"/>
      <c r="C37" s="160"/>
      <c r="D37" s="160"/>
      <c r="E37" s="160"/>
      <c r="F37" s="160"/>
      <c r="G37" s="160"/>
      <c r="H37" s="160"/>
      <c r="I37" s="160"/>
      <c r="J37" s="160"/>
      <c r="K37" s="160"/>
      <c r="L37" s="160"/>
      <c r="M37" s="160"/>
    </row>
    <row r="38" spans="1:19" x14ac:dyDescent="0.2">
      <c r="A38" s="160"/>
      <c r="B38" s="160"/>
      <c r="C38" s="160"/>
      <c r="D38" s="160"/>
      <c r="E38" s="160"/>
      <c r="F38" s="160"/>
      <c r="G38" s="160"/>
      <c r="H38" s="160"/>
      <c r="I38" s="160"/>
      <c r="J38" s="160"/>
      <c r="K38" s="160"/>
      <c r="L38" s="160"/>
      <c r="M38" s="160"/>
    </row>
    <row r="39" spans="1:19" x14ac:dyDescent="0.2">
      <c r="A39" s="160"/>
      <c r="B39" s="160"/>
      <c r="C39" s="160"/>
      <c r="D39" s="160"/>
      <c r="E39" s="160"/>
      <c r="F39" s="160"/>
      <c r="G39" s="160"/>
      <c r="H39" s="160"/>
      <c r="I39" s="160"/>
      <c r="J39" s="160"/>
      <c r="K39" s="160"/>
      <c r="L39" s="160"/>
      <c r="M39" s="160"/>
    </row>
    <row r="40" spans="1:19" x14ac:dyDescent="0.2">
      <c r="A40" s="4"/>
      <c r="B40" s="4" t="s">
        <v>342</v>
      </c>
      <c r="C40"/>
    </row>
    <row r="41" spans="1:19" x14ac:dyDescent="0.2">
      <c r="A41">
        <v>3.5</v>
      </c>
      <c r="B41">
        <v>0</v>
      </c>
      <c r="C41"/>
    </row>
    <row r="42" spans="1:19" x14ac:dyDescent="0.2">
      <c r="A42">
        <v>3.5</v>
      </c>
      <c r="B42">
        <v>1</v>
      </c>
      <c r="C42"/>
    </row>
    <row r="43" spans="1:19" x14ac:dyDescent="0.2">
      <c r="C43"/>
    </row>
    <row r="44" spans="1:19" x14ac:dyDescent="0.2">
      <c r="A44" s="4"/>
      <c r="B44" s="4" t="s">
        <v>342</v>
      </c>
      <c r="C44"/>
    </row>
    <row r="45" spans="1:19" x14ac:dyDescent="0.2">
      <c r="A45">
        <v>2.5</v>
      </c>
      <c r="B45" s="5">
        <v>-0.5</v>
      </c>
      <c r="C45"/>
    </row>
    <row r="46" spans="1:19" x14ac:dyDescent="0.2">
      <c r="A46">
        <v>2.5</v>
      </c>
      <c r="B46" s="5">
        <v>1</v>
      </c>
      <c r="C46"/>
    </row>
    <row r="47" spans="1:19" x14ac:dyDescent="0.2">
      <c r="C47"/>
    </row>
    <row r="48" spans="1:19" x14ac:dyDescent="0.2">
      <c r="C48"/>
    </row>
    <row r="49" spans="3:3" x14ac:dyDescent="0.2">
      <c r="C49"/>
    </row>
    <row r="50" spans="3:3" x14ac:dyDescent="0.2">
      <c r="C50"/>
    </row>
    <row r="51" spans="3:3" x14ac:dyDescent="0.2">
      <c r="C51"/>
    </row>
    <row r="52" spans="3:3" x14ac:dyDescent="0.2">
      <c r="C52"/>
    </row>
    <row r="53" spans="3:3" x14ac:dyDescent="0.2">
      <c r="C53"/>
    </row>
    <row r="54" spans="3:3" x14ac:dyDescent="0.2">
      <c r="C54"/>
    </row>
    <row r="55" spans="3:3" x14ac:dyDescent="0.2">
      <c r="C55"/>
    </row>
    <row r="56" spans="3:3" x14ac:dyDescent="0.2">
      <c r="C56"/>
    </row>
    <row r="57" spans="3:3" x14ac:dyDescent="0.2">
      <c r="C57"/>
    </row>
    <row r="58" spans="3:3" x14ac:dyDescent="0.2">
      <c r="C58"/>
    </row>
    <row r="59" spans="3:3" x14ac:dyDescent="0.2">
      <c r="C59"/>
    </row>
    <row r="60" spans="3:3" x14ac:dyDescent="0.2">
      <c r="C60"/>
    </row>
    <row r="61" spans="3:3" x14ac:dyDescent="0.2">
      <c r="C61"/>
    </row>
    <row r="62" spans="3:3" x14ac:dyDescent="0.2">
      <c r="C62"/>
    </row>
    <row r="63" spans="3:3" x14ac:dyDescent="0.2">
      <c r="C63"/>
    </row>
    <row r="64" spans="3:3" x14ac:dyDescent="0.2">
      <c r="C64"/>
    </row>
    <row r="65" spans="3:3" x14ac:dyDescent="0.2">
      <c r="C65"/>
    </row>
    <row r="66" spans="3:3" x14ac:dyDescent="0.2">
      <c r="C66"/>
    </row>
    <row r="67" spans="3:3" x14ac:dyDescent="0.2">
      <c r="C67"/>
    </row>
    <row r="68" spans="3:3" x14ac:dyDescent="0.2">
      <c r="C68"/>
    </row>
    <row r="69" spans="3:3" x14ac:dyDescent="0.2">
      <c r="C69"/>
    </row>
    <row r="70" spans="3:3" x14ac:dyDescent="0.2">
      <c r="C70"/>
    </row>
    <row r="71" spans="3:3" x14ac:dyDescent="0.2">
      <c r="C71"/>
    </row>
    <row r="72" spans="3:3" x14ac:dyDescent="0.2">
      <c r="C72"/>
    </row>
    <row r="73" spans="3:3" x14ac:dyDescent="0.2">
      <c r="C73"/>
    </row>
    <row r="74" spans="3:3" x14ac:dyDescent="0.2">
      <c r="C74"/>
    </row>
    <row r="75" spans="3:3" x14ac:dyDescent="0.2">
      <c r="C75"/>
    </row>
    <row r="76" spans="3:3" x14ac:dyDescent="0.2">
      <c r="C76"/>
    </row>
    <row r="77" spans="3:3" x14ac:dyDescent="0.2">
      <c r="C77"/>
    </row>
    <row r="78" spans="3:3" x14ac:dyDescent="0.2">
      <c r="C78"/>
    </row>
    <row r="79" spans="3:3" x14ac:dyDescent="0.2">
      <c r="C79"/>
    </row>
    <row r="80" spans="3:3" x14ac:dyDescent="0.2">
      <c r="C80"/>
    </row>
    <row r="81" spans="3:3" x14ac:dyDescent="0.2">
      <c r="C81"/>
    </row>
    <row r="82" spans="3:3" x14ac:dyDescent="0.2">
      <c r="C82"/>
    </row>
    <row r="83" spans="3:3" x14ac:dyDescent="0.2">
      <c r="C83"/>
    </row>
    <row r="84" spans="3:3" x14ac:dyDescent="0.2">
      <c r="C84"/>
    </row>
    <row r="85" spans="3:3" x14ac:dyDescent="0.2">
      <c r="C85"/>
    </row>
    <row r="86" spans="3:3" x14ac:dyDescent="0.2">
      <c r="C86"/>
    </row>
    <row r="87" spans="3:3" x14ac:dyDescent="0.2">
      <c r="C87"/>
    </row>
    <row r="88" spans="3:3" x14ac:dyDescent="0.2">
      <c r="C88"/>
    </row>
    <row r="89" spans="3:3" x14ac:dyDescent="0.2">
      <c r="C89"/>
    </row>
    <row r="90" spans="3:3" x14ac:dyDescent="0.2">
      <c r="C90"/>
    </row>
    <row r="91" spans="3:3" x14ac:dyDescent="0.2">
      <c r="C91"/>
    </row>
    <row r="92" spans="3:3" x14ac:dyDescent="0.2">
      <c r="C92"/>
    </row>
    <row r="93" spans="3:3" x14ac:dyDescent="0.2">
      <c r="C93"/>
    </row>
    <row r="94" spans="3:3" x14ac:dyDescent="0.2">
      <c r="C94"/>
    </row>
    <row r="95" spans="3:3" x14ac:dyDescent="0.2">
      <c r="C95"/>
    </row>
    <row r="96" spans="3:3" x14ac:dyDescent="0.2">
      <c r="C96"/>
    </row>
    <row r="97" spans="3:3" x14ac:dyDescent="0.2">
      <c r="C97"/>
    </row>
    <row r="98" spans="3:3" x14ac:dyDescent="0.2">
      <c r="C98"/>
    </row>
    <row r="99" spans="3:3" x14ac:dyDescent="0.2">
      <c r="C99"/>
    </row>
    <row r="100" spans="3:3" x14ac:dyDescent="0.2">
      <c r="C100"/>
    </row>
    <row r="101" spans="3:3" x14ac:dyDescent="0.2">
      <c r="C101"/>
    </row>
    <row r="102" spans="3:3" x14ac:dyDescent="0.2">
      <c r="C102"/>
    </row>
    <row r="103" spans="3:3" x14ac:dyDescent="0.2">
      <c r="C103"/>
    </row>
    <row r="104" spans="3:3" x14ac:dyDescent="0.2">
      <c r="C104"/>
    </row>
    <row r="105" spans="3:3" x14ac:dyDescent="0.2">
      <c r="C105"/>
    </row>
    <row r="106" spans="3:3" x14ac:dyDescent="0.2">
      <c r="C106"/>
    </row>
    <row r="107" spans="3:3" x14ac:dyDescent="0.2">
      <c r="C107"/>
    </row>
    <row r="108" spans="3:3" x14ac:dyDescent="0.2">
      <c r="C108"/>
    </row>
    <row r="109" spans="3:3" x14ac:dyDescent="0.2">
      <c r="C109"/>
    </row>
    <row r="110" spans="3:3" x14ac:dyDescent="0.2">
      <c r="C110"/>
    </row>
    <row r="111" spans="3:3" x14ac:dyDescent="0.2">
      <c r="C111"/>
    </row>
    <row r="112" spans="3:3" x14ac:dyDescent="0.2">
      <c r="C112"/>
    </row>
    <row r="113" spans="3:3" x14ac:dyDescent="0.2">
      <c r="C113"/>
    </row>
    <row r="114" spans="3:3" x14ac:dyDescent="0.2">
      <c r="C114"/>
    </row>
    <row r="115" spans="3:3" x14ac:dyDescent="0.2">
      <c r="C115"/>
    </row>
    <row r="116" spans="3:3" x14ac:dyDescent="0.2">
      <c r="C116"/>
    </row>
    <row r="117" spans="3:3" x14ac:dyDescent="0.2">
      <c r="C117"/>
    </row>
    <row r="118" spans="3:3" x14ac:dyDescent="0.2">
      <c r="C118"/>
    </row>
    <row r="119" spans="3:3" x14ac:dyDescent="0.2">
      <c r="C119"/>
    </row>
    <row r="120" spans="3:3" x14ac:dyDescent="0.2">
      <c r="C120"/>
    </row>
    <row r="121" spans="3:3" x14ac:dyDescent="0.2">
      <c r="C121"/>
    </row>
    <row r="122" spans="3:3" x14ac:dyDescent="0.2">
      <c r="C122"/>
    </row>
    <row r="123" spans="3:3" x14ac:dyDescent="0.2">
      <c r="C123"/>
    </row>
    <row r="124" spans="3:3" x14ac:dyDescent="0.2">
      <c r="C124"/>
    </row>
    <row r="125" spans="3:3" x14ac:dyDescent="0.2">
      <c r="C125"/>
    </row>
    <row r="126" spans="3:3" x14ac:dyDescent="0.2">
      <c r="C126"/>
    </row>
    <row r="127" spans="3:3" x14ac:dyDescent="0.2">
      <c r="C127"/>
    </row>
    <row r="128" spans="3:3" x14ac:dyDescent="0.2">
      <c r="C128"/>
    </row>
    <row r="129" spans="3:3" x14ac:dyDescent="0.2">
      <c r="C129"/>
    </row>
    <row r="130" spans="3:3" x14ac:dyDescent="0.2">
      <c r="C130"/>
    </row>
    <row r="131" spans="3:3" x14ac:dyDescent="0.2">
      <c r="C131"/>
    </row>
    <row r="132" spans="3:3" x14ac:dyDescent="0.2">
      <c r="C132"/>
    </row>
    <row r="133" spans="3:3" x14ac:dyDescent="0.2">
      <c r="C133"/>
    </row>
    <row r="134" spans="3:3" x14ac:dyDescent="0.2">
      <c r="C134"/>
    </row>
    <row r="135" spans="3:3" x14ac:dyDescent="0.2">
      <c r="C135"/>
    </row>
    <row r="136" spans="3:3" x14ac:dyDescent="0.2">
      <c r="C136"/>
    </row>
    <row r="137" spans="3:3" x14ac:dyDescent="0.2">
      <c r="C137"/>
    </row>
    <row r="138" spans="3:3" x14ac:dyDescent="0.2">
      <c r="C138"/>
    </row>
    <row r="139" spans="3:3" x14ac:dyDescent="0.2">
      <c r="C139"/>
    </row>
    <row r="140" spans="3:3" x14ac:dyDescent="0.2">
      <c r="C140"/>
    </row>
    <row r="141" spans="3:3" x14ac:dyDescent="0.2">
      <c r="C141"/>
    </row>
    <row r="142" spans="3:3" x14ac:dyDescent="0.2">
      <c r="C142"/>
    </row>
    <row r="143" spans="3:3" x14ac:dyDescent="0.2">
      <c r="C143"/>
    </row>
    <row r="144" spans="3:3" x14ac:dyDescent="0.2">
      <c r="C144"/>
    </row>
    <row r="145" spans="3:3" x14ac:dyDescent="0.2">
      <c r="C145"/>
    </row>
    <row r="146" spans="3:3" x14ac:dyDescent="0.2">
      <c r="C146"/>
    </row>
    <row r="147" spans="3:3" x14ac:dyDescent="0.2">
      <c r="C147"/>
    </row>
    <row r="148" spans="3:3" x14ac:dyDescent="0.2">
      <c r="C148"/>
    </row>
    <row r="149" spans="3:3" x14ac:dyDescent="0.2">
      <c r="C149"/>
    </row>
    <row r="150" spans="3:3" x14ac:dyDescent="0.2">
      <c r="C150"/>
    </row>
    <row r="151" spans="3:3" x14ac:dyDescent="0.2">
      <c r="C151"/>
    </row>
    <row r="152" spans="3:3" x14ac:dyDescent="0.2">
      <c r="C152"/>
    </row>
    <row r="153" spans="3:3" x14ac:dyDescent="0.2">
      <c r="C153"/>
    </row>
    <row r="154" spans="3:3" x14ac:dyDescent="0.2">
      <c r="C154"/>
    </row>
    <row r="155" spans="3:3" x14ac:dyDescent="0.2">
      <c r="C155"/>
    </row>
    <row r="156" spans="3:3" x14ac:dyDescent="0.2">
      <c r="C156"/>
    </row>
    <row r="157" spans="3:3" x14ac:dyDescent="0.2">
      <c r="C157"/>
    </row>
    <row r="158" spans="3:3" x14ac:dyDescent="0.2">
      <c r="C158"/>
    </row>
    <row r="159" spans="3:3" x14ac:dyDescent="0.2">
      <c r="C159"/>
    </row>
    <row r="160" spans="3:3" x14ac:dyDescent="0.2">
      <c r="C160"/>
    </row>
    <row r="161" spans="3:3" x14ac:dyDescent="0.2">
      <c r="C161"/>
    </row>
    <row r="162" spans="3:3" x14ac:dyDescent="0.2">
      <c r="C162"/>
    </row>
    <row r="163" spans="3:3" x14ac:dyDescent="0.2">
      <c r="C163"/>
    </row>
    <row r="164" spans="3:3" x14ac:dyDescent="0.2">
      <c r="C164"/>
    </row>
  </sheetData>
  <mergeCells count="1">
    <mergeCell ref="A35:M36"/>
  </mergeCells>
  <hyperlinks>
    <hyperlink ref="A3" location="Contents!A1" display="Return to Contents" xr:uid="{00000000-0004-0000-2400-000000000000}"/>
  </hyperlinks>
  <pageMargins left="0.75" right="0.75" top="1" bottom="1" header="0.5" footer="0.5"/>
  <pageSetup scale="90" fitToHeight="2" orientation="landscape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2:E56"/>
  <sheetViews>
    <sheetView zoomScale="54" zoomScaleNormal="54" workbookViewId="0"/>
  </sheetViews>
  <sheetFormatPr defaultColWidth="8.5703125" defaultRowHeight="14.25" x14ac:dyDescent="0.2"/>
  <cols>
    <col min="1" max="1" width="8.5703125" style="425"/>
    <col min="2" max="2" width="11.5703125" style="425" customWidth="1"/>
    <col min="3" max="3" width="29.5703125" style="425" customWidth="1"/>
    <col min="4" max="4" width="54.42578125" style="425" customWidth="1"/>
    <col min="5" max="5" width="38.5703125" style="425" customWidth="1"/>
    <col min="6" max="16384" width="8.5703125" style="425"/>
  </cols>
  <sheetData>
    <row r="2" spans="1:5" ht="15.75" x14ac:dyDescent="0.25">
      <c r="A2" s="31" t="s">
        <v>644</v>
      </c>
    </row>
    <row r="3" spans="1:5" x14ac:dyDescent="0.2">
      <c r="A3" s="16" t="s">
        <v>16</v>
      </c>
    </row>
    <row r="4" spans="1:5" x14ac:dyDescent="0.2">
      <c r="B4" s="426"/>
      <c r="C4" s="426"/>
      <c r="D4" s="426"/>
      <c r="E4" s="426"/>
    </row>
    <row r="5" spans="1:5" x14ac:dyDescent="0.2">
      <c r="B5" s="426"/>
      <c r="C5" s="426"/>
      <c r="D5" s="426"/>
      <c r="E5" s="426"/>
    </row>
    <row r="6" spans="1:5" x14ac:dyDescent="0.2">
      <c r="B6" s="426"/>
      <c r="C6" s="426"/>
      <c r="D6" s="426"/>
      <c r="E6" s="426"/>
    </row>
    <row r="7" spans="1:5" x14ac:dyDescent="0.2">
      <c r="B7" s="426"/>
      <c r="C7" s="426"/>
      <c r="D7" s="426"/>
      <c r="E7" s="426"/>
    </row>
    <row r="8" spans="1:5" x14ac:dyDescent="0.2">
      <c r="B8" s="426"/>
      <c r="C8" s="426"/>
      <c r="D8" s="426"/>
      <c r="E8" s="426"/>
    </row>
    <row r="9" spans="1:5" x14ac:dyDescent="0.2">
      <c r="B9" s="426"/>
      <c r="C9" s="426"/>
      <c r="D9" s="426"/>
      <c r="E9" s="426"/>
    </row>
    <row r="10" spans="1:5" x14ac:dyDescent="0.2">
      <c r="B10" s="426"/>
      <c r="C10" s="426"/>
      <c r="D10" s="426"/>
      <c r="E10" s="426"/>
    </row>
    <row r="11" spans="1:5" x14ac:dyDescent="0.2">
      <c r="B11" s="426"/>
      <c r="C11" s="426"/>
      <c r="D11" s="426"/>
      <c r="E11" s="426"/>
    </row>
    <row r="12" spans="1:5" x14ac:dyDescent="0.2">
      <c r="B12" s="426"/>
      <c r="C12" s="426"/>
      <c r="D12" s="426"/>
      <c r="E12" s="426"/>
    </row>
    <row r="13" spans="1:5" x14ac:dyDescent="0.2">
      <c r="B13" s="426"/>
      <c r="C13" s="426"/>
      <c r="D13" s="426"/>
      <c r="E13" s="426"/>
    </row>
    <row r="14" spans="1:5" x14ac:dyDescent="0.2">
      <c r="B14" s="426"/>
      <c r="C14" s="426"/>
      <c r="D14" s="426"/>
      <c r="E14" s="426"/>
    </row>
    <row r="15" spans="1:5" x14ac:dyDescent="0.2">
      <c r="B15" s="426"/>
      <c r="C15" s="426"/>
      <c r="D15" s="426"/>
      <c r="E15" s="426"/>
    </row>
    <row r="16" spans="1:5" x14ac:dyDescent="0.2">
      <c r="B16" s="426"/>
      <c r="C16" s="426"/>
      <c r="D16" s="426"/>
      <c r="E16" s="426"/>
    </row>
    <row r="17" spans="2:5" x14ac:dyDescent="0.2">
      <c r="B17" s="426"/>
      <c r="C17" s="426"/>
      <c r="D17" s="426"/>
      <c r="E17" s="426"/>
    </row>
    <row r="18" spans="2:5" x14ac:dyDescent="0.2">
      <c r="B18" s="426"/>
      <c r="C18" s="426"/>
      <c r="D18" s="426"/>
      <c r="E18" s="426"/>
    </row>
    <row r="19" spans="2:5" x14ac:dyDescent="0.2">
      <c r="B19" s="426"/>
      <c r="C19" s="426"/>
      <c r="D19" s="426"/>
      <c r="E19" s="426"/>
    </row>
    <row r="20" spans="2:5" x14ac:dyDescent="0.2">
      <c r="B20" s="426"/>
      <c r="C20" s="426"/>
      <c r="D20" s="426"/>
      <c r="E20" s="426"/>
    </row>
    <row r="21" spans="2:5" x14ac:dyDescent="0.2">
      <c r="B21" s="426"/>
      <c r="C21" s="426"/>
      <c r="D21" s="426"/>
      <c r="E21" s="426"/>
    </row>
    <row r="22" spans="2:5" x14ac:dyDescent="0.2">
      <c r="B22" s="426"/>
      <c r="C22" s="426"/>
      <c r="D22" s="426"/>
      <c r="E22" s="426"/>
    </row>
    <row r="23" spans="2:5" x14ac:dyDescent="0.2">
      <c r="B23" s="426"/>
      <c r="C23" s="426"/>
      <c r="D23" s="426"/>
      <c r="E23" s="426"/>
    </row>
    <row r="24" spans="2:5" x14ac:dyDescent="0.2">
      <c r="B24" s="426"/>
      <c r="C24" s="426"/>
      <c r="D24" s="426"/>
      <c r="E24" s="426"/>
    </row>
    <row r="25" spans="2:5" x14ac:dyDescent="0.2">
      <c r="B25" s="426"/>
      <c r="C25" s="426"/>
      <c r="D25" s="426"/>
      <c r="E25" s="426"/>
    </row>
    <row r="26" spans="2:5" x14ac:dyDescent="0.2">
      <c r="B26" s="426"/>
      <c r="C26" s="426"/>
      <c r="D26" s="426"/>
      <c r="E26" s="426"/>
    </row>
    <row r="27" spans="2:5" x14ac:dyDescent="0.2">
      <c r="B27" s="426"/>
      <c r="C27" s="426"/>
      <c r="D27" s="426"/>
      <c r="E27" s="426"/>
    </row>
    <row r="28" spans="2:5" x14ac:dyDescent="0.2">
      <c r="B28" s="426"/>
      <c r="C28" s="426"/>
      <c r="D28" s="426"/>
      <c r="E28" s="426"/>
    </row>
    <row r="29" spans="2:5" x14ac:dyDescent="0.2">
      <c r="B29" s="426"/>
      <c r="C29" s="426"/>
      <c r="D29" s="426"/>
      <c r="E29" s="426"/>
    </row>
    <row r="30" spans="2:5" x14ac:dyDescent="0.2">
      <c r="B30" s="426"/>
      <c r="C30" s="426"/>
      <c r="D30" s="426"/>
      <c r="E30" s="426"/>
    </row>
    <row r="31" spans="2:5" x14ac:dyDescent="0.2">
      <c r="B31" s="426"/>
      <c r="C31" s="426"/>
      <c r="D31" s="426"/>
      <c r="E31" s="426"/>
    </row>
    <row r="32" spans="2:5" x14ac:dyDescent="0.2">
      <c r="B32" s="426"/>
      <c r="C32" s="426"/>
      <c r="D32" s="426"/>
      <c r="E32" s="426"/>
    </row>
    <row r="33" spans="2:5" x14ac:dyDescent="0.2">
      <c r="B33" s="426"/>
      <c r="C33" s="426"/>
      <c r="D33" s="426"/>
      <c r="E33" s="426"/>
    </row>
    <row r="34" spans="2:5" x14ac:dyDescent="0.2">
      <c r="B34" s="426"/>
      <c r="C34" s="426"/>
      <c r="D34" s="426"/>
      <c r="E34" s="426"/>
    </row>
    <row r="35" spans="2:5" x14ac:dyDescent="0.2">
      <c r="B35" s="426"/>
      <c r="C35" s="426"/>
      <c r="D35" s="426"/>
      <c r="E35" s="426"/>
    </row>
    <row r="36" spans="2:5" x14ac:dyDescent="0.2">
      <c r="B36" s="426"/>
      <c r="C36" s="426"/>
      <c r="D36" s="426"/>
      <c r="E36" s="426"/>
    </row>
    <row r="37" spans="2:5" x14ac:dyDescent="0.2">
      <c r="B37" s="426"/>
      <c r="C37" s="426"/>
      <c r="D37" s="426"/>
      <c r="E37" s="426"/>
    </row>
    <row r="38" spans="2:5" x14ac:dyDescent="0.2">
      <c r="B38" s="426"/>
      <c r="C38" s="426"/>
      <c r="D38" s="426"/>
      <c r="E38" s="426"/>
    </row>
    <row r="39" spans="2:5" x14ac:dyDescent="0.2">
      <c r="B39" s="426"/>
      <c r="C39" s="426"/>
      <c r="D39" s="426"/>
      <c r="E39" s="426"/>
    </row>
    <row r="40" spans="2:5" x14ac:dyDescent="0.2">
      <c r="B40" s="426"/>
      <c r="C40" s="426"/>
      <c r="D40" s="426"/>
      <c r="E40" s="426"/>
    </row>
    <row r="42" spans="2:5" x14ac:dyDescent="0.2">
      <c r="B42" s="427" t="s">
        <v>533</v>
      </c>
      <c r="C42" s="428" t="s">
        <v>534</v>
      </c>
      <c r="D42" s="428" t="s">
        <v>535</v>
      </c>
      <c r="E42" s="428" t="s">
        <v>536</v>
      </c>
    </row>
    <row r="43" spans="2:5" x14ac:dyDescent="0.2">
      <c r="B43" s="429" t="s">
        <v>156</v>
      </c>
      <c r="C43" s="430" t="s">
        <v>129</v>
      </c>
      <c r="D43" s="430" t="s">
        <v>537</v>
      </c>
      <c r="E43" s="430" t="s">
        <v>538</v>
      </c>
    </row>
    <row r="44" spans="2:5" x14ac:dyDescent="0.2">
      <c r="B44" s="429" t="s">
        <v>162</v>
      </c>
      <c r="C44" s="430" t="s">
        <v>539</v>
      </c>
      <c r="D44" s="430" t="s">
        <v>540</v>
      </c>
      <c r="E44" s="430" t="s">
        <v>541</v>
      </c>
    </row>
    <row r="45" spans="2:5" x14ac:dyDescent="0.2">
      <c r="B45" s="429" t="s">
        <v>542</v>
      </c>
      <c r="C45" s="430" t="s">
        <v>543</v>
      </c>
      <c r="D45" s="430" t="s">
        <v>544</v>
      </c>
      <c r="E45" s="430" t="s">
        <v>545</v>
      </c>
    </row>
    <row r="46" spans="2:5" x14ac:dyDescent="0.2">
      <c r="B46" s="429" t="s">
        <v>546</v>
      </c>
      <c r="C46" s="430" t="s">
        <v>547</v>
      </c>
      <c r="D46" s="430" t="s">
        <v>548</v>
      </c>
      <c r="E46" s="430" t="s">
        <v>549</v>
      </c>
    </row>
    <row r="47" spans="2:5" x14ac:dyDescent="0.2">
      <c r="B47" s="429" t="s">
        <v>133</v>
      </c>
      <c r="C47" s="430" t="s">
        <v>550</v>
      </c>
      <c r="D47" s="430" t="s">
        <v>551</v>
      </c>
      <c r="E47" s="430" t="s">
        <v>552</v>
      </c>
    </row>
    <row r="48" spans="2:5" x14ac:dyDescent="0.2">
      <c r="B48" s="429" t="s">
        <v>553</v>
      </c>
      <c r="C48" s="430" t="s">
        <v>137</v>
      </c>
      <c r="D48" s="430" t="s">
        <v>554</v>
      </c>
      <c r="E48" s="430" t="s">
        <v>555</v>
      </c>
    </row>
    <row r="49" spans="2:5" x14ac:dyDescent="0.2">
      <c r="B49" s="429" t="s">
        <v>556</v>
      </c>
      <c r="C49" s="430" t="s">
        <v>557</v>
      </c>
      <c r="D49" s="430" t="s">
        <v>558</v>
      </c>
      <c r="E49" s="430" t="s">
        <v>559</v>
      </c>
    </row>
    <row r="50" spans="2:5" x14ac:dyDescent="0.2">
      <c r="B50" s="429" t="s">
        <v>171</v>
      </c>
      <c r="C50" s="430" t="s">
        <v>560</v>
      </c>
      <c r="D50" s="430" t="s">
        <v>561</v>
      </c>
      <c r="E50" s="430" t="s">
        <v>562</v>
      </c>
    </row>
    <row r="51" spans="2:5" x14ac:dyDescent="0.2">
      <c r="B51" s="429" t="s">
        <v>563</v>
      </c>
      <c r="C51" s="430" t="s">
        <v>564</v>
      </c>
      <c r="D51" s="430" t="s">
        <v>565</v>
      </c>
      <c r="E51" s="430" t="s">
        <v>566</v>
      </c>
    </row>
    <row r="52" spans="2:5" ht="25.5" x14ac:dyDescent="0.2">
      <c r="B52" s="431" t="s">
        <v>567</v>
      </c>
      <c r="C52" s="432" t="s">
        <v>568</v>
      </c>
      <c r="D52" s="433" t="s">
        <v>569</v>
      </c>
      <c r="E52" s="432" t="s">
        <v>570</v>
      </c>
    </row>
    <row r="53" spans="2:5" ht="25.5" x14ac:dyDescent="0.2">
      <c r="B53" s="431" t="s">
        <v>125</v>
      </c>
      <c r="C53" s="432" t="s">
        <v>571</v>
      </c>
      <c r="D53" s="433" t="s">
        <v>572</v>
      </c>
      <c r="E53" s="432" t="s">
        <v>573</v>
      </c>
    </row>
    <row r="54" spans="2:5" x14ac:dyDescent="0.2">
      <c r="B54" s="434" t="s">
        <v>574</v>
      </c>
      <c r="C54" s="435" t="s">
        <v>575</v>
      </c>
      <c r="D54" s="436" t="s">
        <v>576</v>
      </c>
      <c r="E54" s="436" t="s">
        <v>576</v>
      </c>
    </row>
    <row r="55" spans="2:5" x14ac:dyDescent="0.2">
      <c r="B55" s="488" t="s">
        <v>577</v>
      </c>
      <c r="C55" s="488"/>
      <c r="D55" s="488"/>
      <c r="E55" s="488"/>
    </row>
    <row r="56" spans="2:5" x14ac:dyDescent="0.2">
      <c r="B56" s="437" t="s">
        <v>578</v>
      </c>
      <c r="C56" s="430"/>
      <c r="D56" s="430"/>
      <c r="E56" s="430"/>
    </row>
  </sheetData>
  <mergeCells count="1">
    <mergeCell ref="B55:E55"/>
  </mergeCells>
  <hyperlinks>
    <hyperlink ref="B56" r:id="rId1" xr:uid="{00000000-0004-0000-2500-000000000000}"/>
    <hyperlink ref="A3" location="Contents!A1" display="Return to Contents" xr:uid="{00000000-0004-0000-2500-000001000000}"/>
  </hyperlinks>
  <pageMargins left="0.7" right="0.7" top="0.75" bottom="0.75" header="0.3" footer="0.3"/>
  <pageSetup orientation="portrait" verticalDpi="599" r:id="rId2"/>
  <drawing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22">
    <pageSetUpPr fitToPage="1"/>
  </sheetPr>
  <dimension ref="A2:R53"/>
  <sheetViews>
    <sheetView workbookViewId="0"/>
  </sheetViews>
  <sheetFormatPr defaultRowHeight="12.75" x14ac:dyDescent="0.2"/>
  <cols>
    <col min="17" max="17" width="34.5703125" customWidth="1"/>
    <col min="18" max="18" width="14.42578125" customWidth="1"/>
  </cols>
  <sheetData>
    <row r="2" spans="1:18" ht="15.75" x14ac:dyDescent="0.25">
      <c r="A2" s="31" t="s">
        <v>644</v>
      </c>
    </row>
    <row r="3" spans="1:18" x14ac:dyDescent="0.2">
      <c r="A3" s="16" t="s">
        <v>16</v>
      </c>
      <c r="B3" s="288"/>
      <c r="C3" s="288"/>
      <c r="D3" s="288"/>
      <c r="E3" s="288"/>
      <c r="F3" s="288"/>
      <c r="G3" s="288"/>
      <c r="H3" s="288"/>
      <c r="I3" s="288"/>
      <c r="J3" s="288"/>
      <c r="K3" s="288"/>
    </row>
    <row r="4" spans="1:18" x14ac:dyDescent="0.2">
      <c r="A4" s="288"/>
      <c r="B4" s="288"/>
      <c r="C4" s="288"/>
      <c r="D4" s="288"/>
      <c r="E4" s="288"/>
      <c r="F4" s="288"/>
      <c r="G4" s="288"/>
      <c r="H4" s="288"/>
      <c r="I4" s="288"/>
      <c r="J4" s="288"/>
      <c r="K4" s="288"/>
    </row>
    <row r="5" spans="1:18" x14ac:dyDescent="0.2">
      <c r="A5" s="288"/>
      <c r="B5" s="288"/>
      <c r="C5" s="288"/>
      <c r="D5" s="288"/>
      <c r="E5" s="288"/>
      <c r="F5" s="288"/>
      <c r="G5" s="288"/>
      <c r="H5" s="288"/>
      <c r="I5" s="288"/>
      <c r="J5" s="288"/>
      <c r="K5" s="288"/>
      <c r="Q5" s="142" t="s">
        <v>343</v>
      </c>
      <c r="R5" s="143"/>
    </row>
    <row r="6" spans="1:18" x14ac:dyDescent="0.2">
      <c r="A6" s="288"/>
      <c r="B6" s="288"/>
      <c r="C6" s="288"/>
      <c r="D6" s="288"/>
      <c r="E6" s="288"/>
      <c r="F6" s="288"/>
      <c r="G6" s="288"/>
      <c r="H6" s="288"/>
      <c r="I6" s="288"/>
      <c r="J6" s="288"/>
      <c r="K6" s="288"/>
      <c r="Q6" s="179" t="s">
        <v>374</v>
      </c>
      <c r="R6" s="180" t="s">
        <v>375</v>
      </c>
    </row>
    <row r="7" spans="1:18" x14ac:dyDescent="0.2">
      <c r="A7" s="288"/>
      <c r="B7" s="288"/>
      <c r="C7" s="288"/>
      <c r="D7" s="288"/>
      <c r="E7" s="288"/>
      <c r="F7" s="288"/>
      <c r="G7" s="288"/>
      <c r="H7" s="288"/>
      <c r="I7" s="288"/>
      <c r="J7" s="288"/>
      <c r="K7" s="288"/>
    </row>
    <row r="8" spans="1:18" x14ac:dyDescent="0.2">
      <c r="A8" s="288"/>
      <c r="B8" s="288"/>
      <c r="C8" s="288"/>
      <c r="D8" s="288"/>
      <c r="E8" s="288"/>
      <c r="F8" s="288"/>
      <c r="G8" s="288"/>
      <c r="H8" s="288"/>
      <c r="I8" s="288"/>
      <c r="J8" s="288"/>
      <c r="K8" s="288"/>
    </row>
    <row r="9" spans="1:18" x14ac:dyDescent="0.2">
      <c r="A9" s="288"/>
      <c r="B9" s="288"/>
      <c r="C9" s="288"/>
      <c r="D9" s="288"/>
      <c r="E9" s="288"/>
      <c r="F9" s="288"/>
      <c r="G9" s="288"/>
      <c r="H9" s="288"/>
      <c r="I9" s="288"/>
      <c r="J9" s="288"/>
      <c r="K9" s="288"/>
    </row>
    <row r="10" spans="1:18" x14ac:dyDescent="0.2">
      <c r="A10" s="288"/>
      <c r="B10" s="288"/>
      <c r="C10" s="288"/>
      <c r="D10" s="288"/>
      <c r="E10" s="288"/>
      <c r="F10" s="288"/>
      <c r="G10" s="288"/>
      <c r="H10" s="288"/>
      <c r="I10" s="288"/>
      <c r="J10" s="288"/>
      <c r="K10" s="288"/>
    </row>
    <row r="11" spans="1:18" x14ac:dyDescent="0.2">
      <c r="A11" s="288"/>
      <c r="B11" s="288"/>
      <c r="C11" s="288"/>
      <c r="D11" s="288"/>
      <c r="E11" s="288"/>
      <c r="F11" s="288"/>
      <c r="G11" s="288"/>
      <c r="H11" s="288"/>
      <c r="I11" s="288"/>
      <c r="J11" s="288"/>
      <c r="K11" s="288"/>
    </row>
    <row r="12" spans="1:18" x14ac:dyDescent="0.2">
      <c r="A12" s="288"/>
      <c r="B12" s="288"/>
      <c r="C12" s="288"/>
      <c r="D12" s="288"/>
      <c r="E12" s="288"/>
      <c r="F12" s="288"/>
      <c r="G12" s="288"/>
      <c r="H12" s="288"/>
      <c r="I12" s="288"/>
      <c r="J12" s="288"/>
      <c r="K12" s="288"/>
    </row>
    <row r="13" spans="1:18" x14ac:dyDescent="0.2">
      <c r="A13" s="288"/>
      <c r="B13" s="288"/>
      <c r="C13" s="288"/>
      <c r="D13" s="288"/>
      <c r="E13" s="288"/>
      <c r="F13" s="288"/>
      <c r="G13" s="288"/>
      <c r="H13" s="288"/>
      <c r="I13" s="288"/>
      <c r="J13" s="288"/>
      <c r="K13" s="288"/>
    </row>
    <row r="14" spans="1:18" x14ac:dyDescent="0.2">
      <c r="A14" s="288"/>
      <c r="B14" s="288"/>
      <c r="C14" s="288"/>
      <c r="D14" s="288"/>
      <c r="E14" s="288"/>
      <c r="F14" s="288"/>
      <c r="G14" s="288"/>
      <c r="H14" s="288"/>
      <c r="I14" s="288"/>
      <c r="J14" s="288"/>
      <c r="K14" s="288"/>
    </row>
    <row r="15" spans="1:18" x14ac:dyDescent="0.2">
      <c r="A15" s="288"/>
      <c r="B15" s="288"/>
      <c r="C15" s="288"/>
      <c r="D15" s="288"/>
      <c r="E15" s="288"/>
      <c r="F15" s="288"/>
      <c r="G15" s="288"/>
      <c r="H15" s="288"/>
      <c r="I15" s="288"/>
      <c r="J15" s="288"/>
      <c r="K15" s="288"/>
    </row>
    <row r="16" spans="1:18" x14ac:dyDescent="0.2">
      <c r="A16" s="288"/>
      <c r="B16" s="288"/>
      <c r="C16" s="288"/>
      <c r="D16" s="288"/>
      <c r="E16" s="288"/>
      <c r="F16" s="288"/>
      <c r="G16" s="288"/>
      <c r="H16" s="288"/>
      <c r="I16" s="288"/>
      <c r="J16" s="288"/>
      <c r="K16" s="288"/>
    </row>
    <row r="17" spans="1:11" x14ac:dyDescent="0.2">
      <c r="A17" s="288"/>
      <c r="B17" s="288"/>
      <c r="C17" s="288"/>
      <c r="D17" s="288"/>
      <c r="E17" s="288"/>
      <c r="F17" s="288"/>
      <c r="G17" s="288"/>
      <c r="H17" s="288"/>
      <c r="I17" s="288"/>
      <c r="J17" s="288"/>
      <c r="K17" s="288"/>
    </row>
    <row r="18" spans="1:11" x14ac:dyDescent="0.2">
      <c r="A18" s="288"/>
      <c r="B18" s="288"/>
      <c r="C18" s="288"/>
      <c r="D18" s="288"/>
      <c r="E18" s="288"/>
      <c r="F18" s="288"/>
      <c r="G18" s="288"/>
      <c r="H18" s="288"/>
      <c r="I18" s="288"/>
      <c r="J18" s="288"/>
      <c r="K18" s="288"/>
    </row>
    <row r="19" spans="1:11" x14ac:dyDescent="0.2">
      <c r="A19" s="288"/>
      <c r="B19" s="288"/>
      <c r="C19" s="288"/>
      <c r="D19" s="288"/>
      <c r="E19" s="288"/>
      <c r="F19" s="288"/>
      <c r="G19" s="288"/>
      <c r="H19" s="288"/>
      <c r="I19" s="288"/>
      <c r="J19" s="288"/>
      <c r="K19" s="288"/>
    </row>
    <row r="20" spans="1:11" x14ac:dyDescent="0.2">
      <c r="A20" s="288"/>
      <c r="B20" s="288"/>
      <c r="C20" s="288"/>
      <c r="D20" s="288"/>
      <c r="E20" s="288"/>
      <c r="F20" s="288"/>
      <c r="G20" s="288"/>
      <c r="H20" s="288"/>
      <c r="I20" s="288"/>
      <c r="J20" s="288"/>
      <c r="K20" s="288"/>
    </row>
    <row r="21" spans="1:11" x14ac:dyDescent="0.2">
      <c r="A21" s="288"/>
      <c r="B21" s="288"/>
      <c r="C21" s="288"/>
      <c r="D21" s="288"/>
      <c r="E21" s="288"/>
      <c r="F21" s="288"/>
      <c r="G21" s="288"/>
      <c r="H21" s="288"/>
      <c r="I21" s="288"/>
      <c r="J21" s="288"/>
      <c r="K21" s="288"/>
    </row>
    <row r="22" spans="1:11" x14ac:dyDescent="0.2">
      <c r="A22" s="288"/>
      <c r="B22" s="288"/>
      <c r="C22" s="288"/>
      <c r="D22" s="288"/>
      <c r="E22" s="288"/>
      <c r="F22" s="288"/>
      <c r="G22" s="288"/>
      <c r="H22" s="288"/>
      <c r="I22" s="288"/>
      <c r="J22" s="288"/>
      <c r="K22" s="288"/>
    </row>
    <row r="23" spans="1:11" x14ac:dyDescent="0.2">
      <c r="A23" s="288"/>
      <c r="B23" s="288"/>
      <c r="C23" s="288"/>
      <c r="D23" s="288"/>
      <c r="E23" s="288"/>
      <c r="F23" s="288"/>
      <c r="G23" s="288"/>
      <c r="H23" s="288"/>
      <c r="I23" s="288"/>
      <c r="J23" s="288"/>
      <c r="K23" s="288"/>
    </row>
    <row r="24" spans="1:11" x14ac:dyDescent="0.2">
      <c r="A24" s="288"/>
      <c r="B24" s="288"/>
      <c r="C24" s="288"/>
      <c r="D24" s="288"/>
      <c r="E24" s="288"/>
      <c r="F24" s="288"/>
      <c r="G24" s="288"/>
      <c r="H24" s="288"/>
      <c r="I24" s="288"/>
      <c r="J24" s="288"/>
      <c r="K24" s="288"/>
    </row>
    <row r="27" spans="1:11" x14ac:dyDescent="0.2">
      <c r="A27" s="8"/>
      <c r="B27" s="60" t="s">
        <v>374</v>
      </c>
    </row>
    <row r="28" spans="1:11" x14ac:dyDescent="0.2">
      <c r="A28">
        <v>2005</v>
      </c>
      <c r="B28" s="11">
        <v>8.0217789137000006E-2</v>
      </c>
    </row>
    <row r="29" spans="1:11" x14ac:dyDescent="0.2">
      <c r="A29">
        <v>2006</v>
      </c>
      <c r="B29" s="11">
        <v>8.3874734864000003E-2</v>
      </c>
    </row>
    <row r="30" spans="1:11" x14ac:dyDescent="0.2">
      <c r="A30">
        <v>2007</v>
      </c>
      <c r="B30" s="11">
        <v>8.5243580387000001E-2</v>
      </c>
    </row>
    <row r="31" spans="1:11" x14ac:dyDescent="0.2">
      <c r="A31">
        <v>2008</v>
      </c>
      <c r="B31" s="11">
        <v>9.5419257068999994E-2</v>
      </c>
    </row>
    <row r="32" spans="1:11" x14ac:dyDescent="0.2">
      <c r="A32">
        <v>2009</v>
      </c>
      <c r="B32" s="11">
        <v>7.3648174294000002E-2</v>
      </c>
    </row>
    <row r="33" spans="1:2" x14ac:dyDescent="0.2">
      <c r="A33">
        <v>2010</v>
      </c>
      <c r="B33" s="11">
        <v>8.0684294922999999E-2</v>
      </c>
    </row>
    <row r="34" spans="1:2" x14ac:dyDescent="0.2">
      <c r="A34">
        <v>2011</v>
      </c>
      <c r="B34" s="11">
        <v>8.9227519456999999E-2</v>
      </c>
    </row>
    <row r="35" spans="1:2" x14ac:dyDescent="0.2">
      <c r="A35">
        <v>2012</v>
      </c>
      <c r="B35" s="11">
        <v>8.3373443357000004E-2</v>
      </c>
    </row>
    <row r="36" spans="1:2" x14ac:dyDescent="0.2">
      <c r="A36">
        <v>2013</v>
      </c>
      <c r="B36" s="11">
        <v>8.1507906567999999E-2</v>
      </c>
    </row>
    <row r="37" spans="1:2" x14ac:dyDescent="0.2">
      <c r="A37">
        <v>2014</v>
      </c>
      <c r="B37" s="11">
        <v>7.9207622391000002E-2</v>
      </c>
    </row>
    <row r="38" spans="1:2" x14ac:dyDescent="0.2">
      <c r="A38">
        <v>2015</v>
      </c>
      <c r="B38" s="11">
        <v>6.1684350004000001E-2</v>
      </c>
    </row>
    <row r="39" spans="1:2" x14ac:dyDescent="0.2">
      <c r="A39">
        <v>2016</v>
      </c>
      <c r="B39" s="11">
        <v>5.5223130790999997E-2</v>
      </c>
    </row>
    <row r="40" spans="1:2" x14ac:dyDescent="0.2">
      <c r="A40">
        <v>2017</v>
      </c>
      <c r="B40" s="11">
        <v>5.7948857918000002E-2</v>
      </c>
    </row>
    <row r="41" spans="1:2" x14ac:dyDescent="0.2">
      <c r="A41">
        <v>2018</v>
      </c>
      <c r="B41" s="11">
        <v>6.2122389740999998E-2</v>
      </c>
    </row>
    <row r="42" spans="1:2" x14ac:dyDescent="0.2">
      <c r="A42">
        <v>2019</v>
      </c>
      <c r="B42" s="11">
        <v>5.652577961E-2</v>
      </c>
    </row>
    <row r="43" spans="1:2" x14ac:dyDescent="0.2">
      <c r="A43">
        <v>2020</v>
      </c>
      <c r="B43" s="11">
        <v>4.6151458451999999E-2</v>
      </c>
    </row>
    <row r="44" spans="1:2" x14ac:dyDescent="0.2">
      <c r="A44">
        <v>2021</v>
      </c>
      <c r="B44" s="11">
        <v>5.6275433425E-2</v>
      </c>
    </row>
    <row r="45" spans="1:2" x14ac:dyDescent="0.2">
      <c r="A45">
        <v>2022</v>
      </c>
      <c r="B45" s="11">
        <v>6.7624374018000005E-2</v>
      </c>
    </row>
    <row r="46" spans="1:2" x14ac:dyDescent="0.2">
      <c r="A46">
        <v>2023</v>
      </c>
      <c r="B46" s="11">
        <v>5.6847304217000003E-2</v>
      </c>
    </row>
    <row r="47" spans="1:2" x14ac:dyDescent="0.2">
      <c r="A47">
        <v>2024</v>
      </c>
      <c r="B47" s="11">
        <v>5.4035834650000003E-2</v>
      </c>
    </row>
    <row r="48" spans="1:2" x14ac:dyDescent="0.2">
      <c r="A48" s="8">
        <v>2025</v>
      </c>
      <c r="B48" s="11">
        <v>5.2813135391999999E-2</v>
      </c>
    </row>
    <row r="49" spans="1:2" x14ac:dyDescent="0.2">
      <c r="A49" s="278" t="s">
        <v>674</v>
      </c>
    </row>
    <row r="51" spans="1:2" x14ac:dyDescent="0.2">
      <c r="A51" s="4"/>
      <c r="B51" s="189" t="s">
        <v>342</v>
      </c>
    </row>
    <row r="52" spans="1:2" x14ac:dyDescent="0.2">
      <c r="A52">
        <v>19.5</v>
      </c>
      <c r="B52">
        <v>0</v>
      </c>
    </row>
    <row r="53" spans="1:2" x14ac:dyDescent="0.2">
      <c r="A53">
        <v>19.5</v>
      </c>
      <c r="B53">
        <v>1</v>
      </c>
    </row>
  </sheetData>
  <phoneticPr fontId="0" type="noConversion"/>
  <hyperlinks>
    <hyperlink ref="A3" location="Contents!A1" display="Return to Contents" xr:uid="{00000000-0004-0000-2600-000000000000}"/>
  </hyperlinks>
  <pageMargins left="0.75" right="0.75" top="1" bottom="1" header="0.5" footer="0.5"/>
  <pageSetup scale="90" fitToHeight="2" orientation="landscape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42"/>
  <dimension ref="A2:X167"/>
  <sheetViews>
    <sheetView workbookViewId="0"/>
  </sheetViews>
  <sheetFormatPr defaultColWidth="9.42578125" defaultRowHeight="12.75" x14ac:dyDescent="0.2"/>
  <cols>
    <col min="1" max="1" width="13.5703125" style="76" customWidth="1"/>
    <col min="2" max="2" width="10.42578125" style="76" customWidth="1"/>
    <col min="3" max="3" width="10.5703125" style="76" customWidth="1"/>
    <col min="4" max="6" width="9.42578125" style="76"/>
    <col min="7" max="7" width="13.5703125" style="76" customWidth="1"/>
    <col min="8" max="16" width="9.42578125" style="76"/>
    <col min="17" max="17" width="18.42578125" style="76" customWidth="1"/>
    <col min="18" max="18" width="14.5703125" style="76" customWidth="1"/>
    <col min="19" max="16384" width="9.42578125" style="76"/>
  </cols>
  <sheetData>
    <row r="2" spans="1:18" ht="15.75" x14ac:dyDescent="0.25">
      <c r="A2" s="31" t="s">
        <v>644</v>
      </c>
      <c r="L2" s="97"/>
      <c r="M2" s="99"/>
    </row>
    <row r="3" spans="1:18" x14ac:dyDescent="0.2">
      <c r="A3" s="16" t="s">
        <v>16</v>
      </c>
      <c r="L3" s="99"/>
    </row>
    <row r="4" spans="1:18" ht="15.75" x14ac:dyDescent="0.25">
      <c r="A4" s="304"/>
      <c r="B4" s="146"/>
      <c r="C4" s="146"/>
      <c r="D4" s="146"/>
      <c r="E4" s="146"/>
      <c r="F4" s="146"/>
      <c r="G4" s="146"/>
      <c r="H4" s="146"/>
      <c r="I4" s="146"/>
      <c r="J4" s="146"/>
      <c r="L4" s="99"/>
    </row>
    <row r="5" spans="1:18" ht="15.75" x14ac:dyDescent="0.25">
      <c r="A5" s="304"/>
      <c r="B5" s="146"/>
      <c r="C5" s="146"/>
      <c r="D5" s="146"/>
      <c r="E5" s="146"/>
      <c r="F5" s="146"/>
      <c r="G5" s="146"/>
      <c r="H5" s="146"/>
      <c r="I5" s="146"/>
      <c r="J5" s="146"/>
      <c r="Q5" s="142" t="s">
        <v>343</v>
      </c>
      <c r="R5" s="143"/>
    </row>
    <row r="6" spans="1:18" ht="15.75" x14ac:dyDescent="0.25">
      <c r="A6" s="304"/>
      <c r="B6" s="146"/>
      <c r="C6" s="146"/>
      <c r="D6" s="146"/>
      <c r="E6" s="146"/>
      <c r="F6" s="146"/>
      <c r="G6" s="146"/>
      <c r="H6" s="146"/>
      <c r="I6" s="146"/>
      <c r="J6" s="146"/>
      <c r="Q6" s="401" t="s">
        <v>377</v>
      </c>
      <c r="R6" s="206" t="s">
        <v>379</v>
      </c>
    </row>
    <row r="7" spans="1:18" ht="15.75" x14ac:dyDescent="0.25">
      <c r="A7" s="304"/>
      <c r="B7" s="146"/>
      <c r="C7" s="146"/>
      <c r="D7" s="146"/>
      <c r="E7" s="146"/>
      <c r="F7" s="146"/>
      <c r="G7" s="146"/>
      <c r="H7" s="146"/>
      <c r="I7" s="146"/>
      <c r="J7" s="146"/>
      <c r="Q7" s="208" t="s">
        <v>378</v>
      </c>
      <c r="R7" s="207" t="s">
        <v>380</v>
      </c>
    </row>
    <row r="8" spans="1:18" ht="15.75" x14ac:dyDescent="0.25">
      <c r="A8" s="304"/>
      <c r="B8" s="146"/>
      <c r="C8" s="146"/>
      <c r="D8" s="146"/>
      <c r="E8" s="146"/>
      <c r="F8" s="146"/>
      <c r="G8" s="146"/>
      <c r="H8" s="146"/>
      <c r="I8" s="146"/>
      <c r="J8" s="146"/>
    </row>
    <row r="9" spans="1:18" ht="15.75" x14ac:dyDescent="0.25">
      <c r="A9" s="304"/>
      <c r="B9" s="146"/>
      <c r="C9" s="146"/>
      <c r="D9" s="146"/>
      <c r="E9" s="146"/>
      <c r="F9" s="146"/>
      <c r="G9" s="146"/>
      <c r="H9" s="146"/>
      <c r="I9" s="146"/>
      <c r="J9" s="146"/>
    </row>
    <row r="10" spans="1:18" ht="15.75" x14ac:dyDescent="0.25">
      <c r="A10" s="304"/>
      <c r="B10" s="146"/>
      <c r="C10" s="146"/>
      <c r="D10" s="146"/>
      <c r="E10" s="146"/>
      <c r="F10" s="146"/>
      <c r="G10" s="146"/>
      <c r="H10" s="146"/>
      <c r="I10" s="146"/>
      <c r="J10" s="146"/>
    </row>
    <row r="11" spans="1:18" ht="15.75" x14ac:dyDescent="0.25">
      <c r="A11" s="304"/>
      <c r="B11" s="146"/>
      <c r="C11" s="146"/>
      <c r="D11" s="146"/>
      <c r="E11" s="146"/>
      <c r="F11" s="146"/>
      <c r="G11" s="146"/>
      <c r="H11" s="146"/>
      <c r="I11" s="146"/>
      <c r="J11" s="146"/>
    </row>
    <row r="12" spans="1:18" ht="15.75" x14ac:dyDescent="0.25">
      <c r="A12" s="304"/>
      <c r="B12" s="146"/>
      <c r="C12" s="146"/>
      <c r="D12" s="146"/>
      <c r="E12" s="146"/>
      <c r="F12" s="146"/>
      <c r="G12" s="146"/>
      <c r="H12" s="146"/>
      <c r="I12" s="146"/>
      <c r="J12" s="146"/>
    </row>
    <row r="13" spans="1:18" ht="15.75" x14ac:dyDescent="0.25">
      <c r="A13" s="304"/>
      <c r="B13" s="146"/>
      <c r="C13" s="146"/>
      <c r="D13" s="146"/>
      <c r="E13" s="146"/>
      <c r="F13" s="146"/>
      <c r="G13" s="146"/>
      <c r="H13" s="146"/>
      <c r="I13" s="146"/>
      <c r="J13" s="146"/>
    </row>
    <row r="14" spans="1:18" ht="15.75" x14ac:dyDescent="0.25">
      <c r="A14" s="304"/>
      <c r="B14" s="146"/>
      <c r="C14" s="146"/>
      <c r="D14" s="146"/>
      <c r="E14" s="146"/>
      <c r="F14" s="146"/>
      <c r="G14" s="146"/>
      <c r="H14" s="146"/>
      <c r="I14" s="146"/>
      <c r="J14" s="146"/>
    </row>
    <row r="15" spans="1:18" ht="15.75" x14ac:dyDescent="0.25">
      <c r="A15" s="304"/>
      <c r="B15" s="146"/>
      <c r="C15" s="146"/>
      <c r="D15" s="146"/>
      <c r="E15" s="146"/>
      <c r="F15" s="146"/>
      <c r="G15" s="146"/>
      <c r="H15" s="146"/>
      <c r="I15" s="146"/>
      <c r="J15" s="146"/>
    </row>
    <row r="16" spans="1:18" ht="15.75" x14ac:dyDescent="0.25">
      <c r="A16" s="304"/>
      <c r="B16" s="146"/>
      <c r="C16" s="146"/>
      <c r="D16" s="146"/>
      <c r="E16" s="146"/>
      <c r="F16" s="146"/>
      <c r="G16" s="146"/>
      <c r="H16" s="146"/>
      <c r="I16" s="146"/>
      <c r="J16" s="146"/>
    </row>
    <row r="17" spans="1:10" ht="15.75" x14ac:dyDescent="0.25">
      <c r="A17" s="304"/>
      <c r="B17" s="146"/>
      <c r="C17" s="146"/>
      <c r="D17" s="146"/>
      <c r="E17" s="146"/>
      <c r="F17" s="146"/>
      <c r="G17" s="146"/>
      <c r="H17" s="146"/>
      <c r="I17" s="146"/>
      <c r="J17" s="146"/>
    </row>
    <row r="18" spans="1:10" ht="15.75" x14ac:dyDescent="0.25">
      <c r="A18" s="304"/>
      <c r="B18" s="146"/>
      <c r="C18" s="146"/>
      <c r="D18" s="146"/>
      <c r="E18" s="146"/>
      <c r="F18" s="146"/>
      <c r="G18" s="146"/>
      <c r="H18" s="146"/>
      <c r="I18" s="146"/>
      <c r="J18" s="146"/>
    </row>
    <row r="19" spans="1:10" ht="15.75" x14ac:dyDescent="0.25">
      <c r="A19" s="304"/>
      <c r="B19" s="146"/>
      <c r="C19" s="146"/>
      <c r="D19" s="146"/>
      <c r="E19" s="146"/>
      <c r="F19" s="146"/>
      <c r="G19" s="146"/>
      <c r="H19" s="146"/>
      <c r="I19" s="146"/>
      <c r="J19" s="146"/>
    </row>
    <row r="20" spans="1:10" ht="15.75" x14ac:dyDescent="0.25">
      <c r="A20" s="304"/>
      <c r="B20" s="146"/>
      <c r="C20" s="146"/>
      <c r="D20" s="146"/>
      <c r="E20" s="146"/>
      <c r="F20" s="146"/>
      <c r="G20" s="146"/>
      <c r="H20" s="146"/>
      <c r="I20" s="146"/>
      <c r="J20" s="146"/>
    </row>
    <row r="21" spans="1:10" ht="15.75" x14ac:dyDescent="0.25">
      <c r="A21" s="304"/>
      <c r="B21" s="146"/>
      <c r="C21" s="146"/>
      <c r="D21" s="146"/>
      <c r="E21" s="146"/>
      <c r="F21" s="146"/>
      <c r="G21" s="146"/>
      <c r="H21" s="146"/>
      <c r="I21" s="146"/>
      <c r="J21" s="146"/>
    </row>
    <row r="22" spans="1:10" ht="15.75" x14ac:dyDescent="0.25">
      <c r="A22" s="31"/>
    </row>
    <row r="23" spans="1:10" ht="15" x14ac:dyDescent="0.2">
      <c r="B23" s="491" t="s">
        <v>485</v>
      </c>
      <c r="C23" s="492"/>
      <c r="D23" s="492"/>
      <c r="E23" s="492"/>
      <c r="F23" s="78"/>
    </row>
    <row r="24" spans="1:10" x14ac:dyDescent="0.2">
      <c r="A24" s="195"/>
      <c r="B24" s="222" t="s">
        <v>689</v>
      </c>
      <c r="C24" s="222" t="s">
        <v>690</v>
      </c>
      <c r="D24" s="222" t="s">
        <v>691</v>
      </c>
      <c r="E24" s="222" t="s">
        <v>692</v>
      </c>
      <c r="F24" s="223" t="s">
        <v>532</v>
      </c>
    </row>
    <row r="25" spans="1:10" x14ac:dyDescent="0.2">
      <c r="A25" s="76" t="s">
        <v>103</v>
      </c>
      <c r="B25" s="209">
        <v>179.99051281000001</v>
      </c>
      <c r="C25" s="209">
        <v>257.62061211999998</v>
      </c>
      <c r="D25" s="209">
        <v>206.52978881999999</v>
      </c>
      <c r="E25" s="209">
        <v>240.16045783000001</v>
      </c>
      <c r="F25" s="405">
        <v>224.10210000000001</v>
      </c>
      <c r="G25" s="103"/>
    </row>
    <row r="26" spans="1:10" x14ac:dyDescent="0.2">
      <c r="A26" s="76" t="s">
        <v>104</v>
      </c>
      <c r="B26" s="13">
        <v>509.39802329000003</v>
      </c>
      <c r="C26" s="13">
        <v>511.37259153000002</v>
      </c>
      <c r="D26" s="13">
        <v>504.84845483999999</v>
      </c>
      <c r="E26" s="13">
        <v>486.06924219000001</v>
      </c>
      <c r="F26" s="406">
        <v>510.6275</v>
      </c>
      <c r="G26" s="103"/>
    </row>
    <row r="27" spans="1:10" x14ac:dyDescent="0.2">
      <c r="A27" s="76" t="s">
        <v>105</v>
      </c>
      <c r="B27" s="13">
        <v>615.69717188000004</v>
      </c>
      <c r="C27" s="13">
        <v>781.20562273999997</v>
      </c>
      <c r="D27" s="13">
        <v>624.28839312000002</v>
      </c>
      <c r="E27" s="13">
        <v>724.57382135</v>
      </c>
      <c r="F27" s="406">
        <v>709.60839999999996</v>
      </c>
      <c r="G27" s="103"/>
    </row>
    <row r="28" spans="1:10" x14ac:dyDescent="0.2">
      <c r="A28" s="76" t="s">
        <v>106</v>
      </c>
      <c r="B28" s="13">
        <v>914.31612460999997</v>
      </c>
      <c r="C28" s="13">
        <v>715.23710369000003</v>
      </c>
      <c r="D28" s="13">
        <v>840.36237338000001</v>
      </c>
      <c r="E28" s="13">
        <v>803.00703687999999</v>
      </c>
      <c r="F28" s="406">
        <v>830.75130000000001</v>
      </c>
      <c r="G28" s="103"/>
    </row>
    <row r="29" spans="1:10" x14ac:dyDescent="0.2">
      <c r="A29" s="76" t="s">
        <v>107</v>
      </c>
      <c r="B29" s="13">
        <v>712.07821869999998</v>
      </c>
      <c r="C29" s="13">
        <v>621.03403890000004</v>
      </c>
      <c r="D29" s="13">
        <v>571.02754795999999</v>
      </c>
      <c r="E29" s="13">
        <v>653.67487626000002</v>
      </c>
      <c r="F29" s="406">
        <v>674.66520000000003</v>
      </c>
      <c r="G29" s="103"/>
    </row>
    <row r="30" spans="1:10" x14ac:dyDescent="0.2">
      <c r="A30" s="76" t="s">
        <v>108</v>
      </c>
      <c r="B30" s="13">
        <v>524.73971004999999</v>
      </c>
      <c r="C30" s="13">
        <v>586.01379983000004</v>
      </c>
      <c r="D30" s="13">
        <v>484.89304552999999</v>
      </c>
      <c r="E30" s="13">
        <v>533.03020063999998</v>
      </c>
      <c r="F30" s="406">
        <v>541.45500000000004</v>
      </c>
      <c r="G30" s="103"/>
    </row>
    <row r="31" spans="1:10" x14ac:dyDescent="0.2">
      <c r="A31" s="195" t="s">
        <v>376</v>
      </c>
      <c r="B31" s="220">
        <f>+SUM(B25:B30)</f>
        <v>3456.2197613400003</v>
      </c>
      <c r="C31" s="220">
        <f>+SUM(C25:C30)</f>
        <v>3472.4837688100001</v>
      </c>
      <c r="D31" s="220">
        <f>+SUM(D25:D30)</f>
        <v>3231.94960365</v>
      </c>
      <c r="E31" s="220">
        <f>+SUM(E25:E30)</f>
        <v>3440.51563515</v>
      </c>
      <c r="F31" s="221">
        <f>+SUM(F25:F30)</f>
        <v>3491.2094999999999</v>
      </c>
      <c r="G31" s="103"/>
    </row>
    <row r="32" spans="1:10" x14ac:dyDescent="0.2">
      <c r="A32" s="278" t="s">
        <v>674</v>
      </c>
    </row>
    <row r="33" spans="1:24" ht="23.25" customHeight="1" x14ac:dyDescent="0.2">
      <c r="A33" s="489" t="str">
        <f>"Note: EIA calculations based on National Oceanic and Atmospheric Administration (NOAA) data. Projections reflect NOAA's 14-16 month outlook."</f>
        <v>Note: EIA calculations based on National Oceanic and Atmospheric Administration (NOAA) data. Projections reflect NOAA's 14-16 month outlook.</v>
      </c>
      <c r="B33" s="489"/>
      <c r="C33" s="489"/>
      <c r="D33" s="489"/>
      <c r="E33" s="489"/>
      <c r="F33" s="489"/>
      <c r="G33" s="489"/>
      <c r="H33" s="489"/>
      <c r="I33" s="489"/>
      <c r="J33" s="489"/>
      <c r="K33" s="489"/>
      <c r="X33" s="196"/>
    </row>
    <row r="34" spans="1:24" x14ac:dyDescent="0.2">
      <c r="A34" s="489"/>
      <c r="B34" s="489"/>
      <c r="C34" s="489"/>
      <c r="D34" s="489"/>
      <c r="E34" s="489"/>
      <c r="F34" s="489"/>
      <c r="G34" s="489"/>
      <c r="H34" s="489"/>
      <c r="I34" s="489"/>
      <c r="J34" s="489"/>
      <c r="K34" s="489"/>
    </row>
    <row r="35" spans="1:24" x14ac:dyDescent="0.2">
      <c r="A35" s="21"/>
    </row>
    <row r="36" spans="1:24" x14ac:dyDescent="0.2">
      <c r="A36" s="77" t="s">
        <v>183</v>
      </c>
      <c r="B36" s="490" t="s">
        <v>184</v>
      </c>
      <c r="C36" s="490"/>
      <c r="D36" s="490"/>
      <c r="E36" s="490"/>
      <c r="F36" s="490"/>
      <c r="G36" s="76" t="s">
        <v>185</v>
      </c>
      <c r="H36"/>
    </row>
    <row r="37" spans="1:24" x14ac:dyDescent="0.2">
      <c r="C37" s="79"/>
      <c r="K37" s="79"/>
    </row>
    <row r="38" spans="1:24" x14ac:dyDescent="0.2">
      <c r="A38" s="159"/>
      <c r="B38" s="159"/>
      <c r="C38" s="159"/>
      <c r="D38" s="159"/>
      <c r="I38" s="159"/>
      <c r="J38" s="159"/>
      <c r="K38" s="159"/>
      <c r="L38" s="159"/>
    </row>
    <row r="39" spans="1:24" ht="15" x14ac:dyDescent="0.25">
      <c r="I39" s="199"/>
      <c r="J39" s="200"/>
      <c r="K39" s="201"/>
      <c r="L39" s="201"/>
    </row>
    <row r="40" spans="1:24" ht="15" x14ac:dyDescent="0.25">
      <c r="I40" s="199"/>
      <c r="K40" s="201"/>
      <c r="L40" s="201"/>
    </row>
    <row r="41" spans="1:24" ht="15" x14ac:dyDescent="0.25">
      <c r="A41" s="202"/>
      <c r="I41" s="199"/>
      <c r="K41" s="201"/>
      <c r="L41" s="201"/>
    </row>
    <row r="42" spans="1:24" ht="15" x14ac:dyDescent="0.25">
      <c r="A42" s="211"/>
      <c r="B42" s="211"/>
      <c r="C42" s="211"/>
      <c r="D42" s="211"/>
      <c r="E42" s="211"/>
      <c r="I42" s="199"/>
      <c r="K42" s="201"/>
      <c r="L42" s="201"/>
    </row>
    <row r="43" spans="1:24" ht="15" x14ac:dyDescent="0.25">
      <c r="A43" s="202"/>
      <c r="B43" s="211"/>
      <c r="C43" s="211"/>
      <c r="D43" s="211"/>
      <c r="E43" s="211"/>
      <c r="F43" s="211"/>
      <c r="I43" s="199"/>
      <c r="K43" s="201"/>
      <c r="L43" s="201"/>
    </row>
    <row r="44" spans="1:24" ht="15" x14ac:dyDescent="0.25">
      <c r="A44" s="212"/>
      <c r="I44" s="199"/>
      <c r="K44" s="201"/>
      <c r="L44" s="201"/>
    </row>
    <row r="45" spans="1:24" ht="15" x14ac:dyDescent="0.25">
      <c r="A45" s="213"/>
      <c r="I45" s="199"/>
      <c r="K45" s="201"/>
      <c r="L45" s="201"/>
    </row>
    <row r="46" spans="1:24" ht="15" x14ac:dyDescent="0.25">
      <c r="B46" s="200"/>
      <c r="I46" s="199"/>
      <c r="K46" s="201"/>
      <c r="L46" s="201"/>
    </row>
    <row r="47" spans="1:24" ht="15" x14ac:dyDescent="0.25">
      <c r="A47" s="197"/>
      <c r="B47" s="198"/>
      <c r="C47" s="198"/>
      <c r="D47" s="198"/>
      <c r="G47" s="159"/>
      <c r="H47" s="199"/>
      <c r="J47" s="201"/>
      <c r="K47" s="201"/>
    </row>
    <row r="48" spans="1:24" ht="15" x14ac:dyDescent="0.25">
      <c r="G48" s="203"/>
      <c r="H48" s="199"/>
      <c r="J48" s="201"/>
      <c r="K48" s="201"/>
    </row>
    <row r="49" spans="1:11" ht="15" x14ac:dyDescent="0.25">
      <c r="G49" s="216"/>
      <c r="H49" s="199"/>
      <c r="J49" s="201"/>
      <c r="K49" s="201"/>
    </row>
    <row r="50" spans="1:11" ht="15" x14ac:dyDescent="0.25">
      <c r="C50" s="79"/>
      <c r="G50" s="216"/>
      <c r="H50" s="199"/>
      <c r="J50" s="201"/>
      <c r="K50" s="201"/>
    </row>
    <row r="51" spans="1:11" ht="15" x14ac:dyDescent="0.25">
      <c r="A51" s="159"/>
      <c r="B51" s="159"/>
      <c r="C51" s="159"/>
      <c r="D51" s="159"/>
      <c r="G51" s="216"/>
      <c r="H51" s="199"/>
      <c r="J51" s="201"/>
      <c r="K51" s="201"/>
    </row>
    <row r="52" spans="1:11" ht="15" x14ac:dyDescent="0.25">
      <c r="G52" s="216"/>
      <c r="H52" s="199"/>
      <c r="J52" s="201"/>
      <c r="K52" s="201"/>
    </row>
    <row r="53" spans="1:11" ht="15" x14ac:dyDescent="0.25">
      <c r="G53" s="216"/>
      <c r="H53" s="199"/>
      <c r="J53" s="201"/>
      <c r="K53" s="201"/>
    </row>
    <row r="54" spans="1:11" ht="15" x14ac:dyDescent="0.25">
      <c r="A54" s="202"/>
      <c r="G54" s="216"/>
      <c r="H54" s="199"/>
      <c r="J54" s="201"/>
      <c r="K54" s="201"/>
    </row>
    <row r="55" spans="1:11" ht="15" x14ac:dyDescent="0.25">
      <c r="A55" s="211"/>
      <c r="B55" s="211"/>
      <c r="C55" s="211"/>
      <c r="D55" s="211"/>
      <c r="E55" s="211"/>
      <c r="G55" s="216"/>
      <c r="H55" s="199"/>
      <c r="J55" s="201"/>
      <c r="K55" s="201"/>
    </row>
    <row r="56" spans="1:11" x14ac:dyDescent="0.2">
      <c r="A56" s="202"/>
      <c r="B56" s="211"/>
      <c r="C56" s="211"/>
      <c r="D56" s="211"/>
      <c r="E56" s="211"/>
      <c r="F56" s="211"/>
      <c r="G56" s="216"/>
    </row>
    <row r="57" spans="1:11" x14ac:dyDescent="0.2">
      <c r="A57" s="212"/>
      <c r="G57" s="216"/>
    </row>
    <row r="58" spans="1:11" x14ac:dyDescent="0.2">
      <c r="A58" s="204"/>
      <c r="B58" s="214"/>
      <c r="C58" s="217"/>
      <c r="D58" s="214"/>
      <c r="E58" s="215"/>
      <c r="F58" s="215"/>
      <c r="G58" s="216"/>
    </row>
    <row r="59" spans="1:11" x14ac:dyDescent="0.2">
      <c r="A59" s="204"/>
      <c r="B59" s="214"/>
      <c r="C59" s="217"/>
      <c r="D59" s="214"/>
      <c r="E59" s="215"/>
      <c r="F59" s="215"/>
      <c r="G59" s="216"/>
    </row>
    <row r="60" spans="1:11" x14ac:dyDescent="0.2">
      <c r="A60" s="204"/>
      <c r="B60" s="214"/>
      <c r="C60" s="217"/>
      <c r="D60" s="214"/>
      <c r="E60" s="215"/>
      <c r="F60" s="215"/>
      <c r="G60" s="216"/>
    </row>
    <row r="61" spans="1:11" x14ac:dyDescent="0.2">
      <c r="A61" s="204"/>
      <c r="B61" s="214"/>
      <c r="C61" s="217"/>
      <c r="D61" s="214"/>
      <c r="E61" s="215"/>
      <c r="F61" s="215"/>
      <c r="G61" s="216"/>
    </row>
    <row r="62" spans="1:11" x14ac:dyDescent="0.2">
      <c r="A62" s="204"/>
      <c r="B62" s="214"/>
      <c r="C62" s="217"/>
      <c r="D62" s="214"/>
      <c r="E62" s="215"/>
      <c r="F62" s="215"/>
      <c r="G62" s="216"/>
    </row>
    <row r="63" spans="1:11" x14ac:dyDescent="0.2">
      <c r="A63" s="204"/>
      <c r="B63" s="214"/>
      <c r="C63" s="217"/>
      <c r="D63" s="214"/>
      <c r="E63" s="215"/>
      <c r="F63" s="215"/>
      <c r="G63" s="216"/>
    </row>
    <row r="64" spans="1:11" x14ac:dyDescent="0.2">
      <c r="A64" s="204"/>
      <c r="B64" s="214"/>
      <c r="C64" s="218"/>
      <c r="D64" s="214"/>
    </row>
    <row r="65" spans="1:4" x14ac:dyDescent="0.2">
      <c r="A65" s="204"/>
      <c r="B65" s="214"/>
      <c r="C65" s="218"/>
      <c r="D65" s="214"/>
    </row>
    <row r="66" spans="1:4" x14ac:dyDescent="0.2">
      <c r="A66" s="204"/>
      <c r="B66" s="214"/>
      <c r="C66" s="218"/>
      <c r="D66" s="214"/>
    </row>
    <row r="67" spans="1:4" x14ac:dyDescent="0.2">
      <c r="A67" s="204"/>
      <c r="B67" s="214"/>
      <c r="C67" s="218"/>
      <c r="D67" s="214"/>
    </row>
    <row r="68" spans="1:4" x14ac:dyDescent="0.2">
      <c r="A68" s="204"/>
      <c r="B68" s="214"/>
      <c r="C68" s="218"/>
      <c r="D68" s="214"/>
    </row>
    <row r="69" spans="1:4" x14ac:dyDescent="0.2">
      <c r="A69" s="204"/>
      <c r="B69" s="214"/>
      <c r="C69" s="218"/>
      <c r="D69" s="214"/>
    </row>
    <row r="70" spans="1:4" x14ac:dyDescent="0.2">
      <c r="A70" s="204"/>
      <c r="B70" s="214"/>
      <c r="C70" s="218"/>
      <c r="D70" s="214"/>
    </row>
    <row r="71" spans="1:4" x14ac:dyDescent="0.2">
      <c r="A71" s="204"/>
      <c r="B71" s="214"/>
      <c r="C71" s="218"/>
      <c r="D71" s="214"/>
    </row>
    <row r="72" spans="1:4" x14ac:dyDescent="0.2">
      <c r="A72" s="204"/>
      <c r="B72" s="214"/>
      <c r="C72" s="218"/>
      <c r="D72" s="214"/>
    </row>
    <row r="73" spans="1:4" x14ac:dyDescent="0.2">
      <c r="A73" s="204"/>
      <c r="B73" s="214"/>
      <c r="C73" s="218"/>
      <c r="D73" s="214"/>
    </row>
    <row r="74" spans="1:4" x14ac:dyDescent="0.2">
      <c r="A74" s="204"/>
      <c r="B74" s="214"/>
      <c r="C74" s="218"/>
      <c r="D74" s="214"/>
    </row>
    <row r="75" spans="1:4" x14ac:dyDescent="0.2">
      <c r="A75" s="204"/>
      <c r="B75" s="214"/>
      <c r="C75" s="218"/>
      <c r="D75" s="214"/>
    </row>
    <row r="76" spans="1:4" x14ac:dyDescent="0.2">
      <c r="A76" s="204"/>
      <c r="B76" s="214"/>
      <c r="C76" s="218"/>
      <c r="D76" s="214"/>
    </row>
    <row r="77" spans="1:4" x14ac:dyDescent="0.2">
      <c r="A77" s="204"/>
      <c r="B77" s="214"/>
      <c r="C77" s="218"/>
      <c r="D77" s="214"/>
    </row>
    <row r="78" spans="1:4" x14ac:dyDescent="0.2">
      <c r="A78" s="204"/>
      <c r="B78" s="214"/>
      <c r="C78" s="218"/>
      <c r="D78" s="214"/>
    </row>
    <row r="79" spans="1:4" x14ac:dyDescent="0.2">
      <c r="A79" s="204"/>
      <c r="B79" s="214"/>
      <c r="C79" s="218"/>
      <c r="D79" s="214"/>
    </row>
    <row r="80" spans="1:4" x14ac:dyDescent="0.2">
      <c r="A80" s="204"/>
      <c r="B80" s="214"/>
      <c r="C80" s="218"/>
      <c r="D80" s="214"/>
    </row>
    <row r="81" spans="1:4" x14ac:dyDescent="0.2">
      <c r="A81" s="204"/>
      <c r="B81" s="214"/>
      <c r="C81" s="218"/>
      <c r="D81" s="214"/>
    </row>
    <row r="82" spans="1:4" x14ac:dyDescent="0.2">
      <c r="A82" s="204"/>
      <c r="B82" s="214"/>
      <c r="C82" s="218"/>
      <c r="D82" s="214"/>
    </row>
    <row r="83" spans="1:4" x14ac:dyDescent="0.2">
      <c r="A83" s="204"/>
      <c r="B83" s="214"/>
      <c r="C83" s="218"/>
      <c r="D83" s="214"/>
    </row>
    <row r="84" spans="1:4" x14ac:dyDescent="0.2">
      <c r="A84" s="204"/>
      <c r="B84" s="214"/>
      <c r="C84" s="218"/>
      <c r="D84" s="214"/>
    </row>
    <row r="85" spans="1:4" x14ac:dyDescent="0.2">
      <c r="A85" s="204"/>
      <c r="B85" s="214"/>
      <c r="C85" s="218"/>
      <c r="D85" s="214"/>
    </row>
    <row r="86" spans="1:4" x14ac:dyDescent="0.2">
      <c r="A86" s="204"/>
      <c r="B86" s="214"/>
      <c r="C86" s="218"/>
      <c r="D86" s="214"/>
    </row>
    <row r="87" spans="1:4" x14ac:dyDescent="0.2">
      <c r="A87" s="204"/>
      <c r="B87" s="214"/>
      <c r="C87" s="218"/>
      <c r="D87" s="214"/>
    </row>
    <row r="88" spans="1:4" x14ac:dyDescent="0.2">
      <c r="A88" s="204"/>
      <c r="B88" s="214"/>
      <c r="C88" s="218"/>
      <c r="D88" s="214"/>
    </row>
    <row r="89" spans="1:4" x14ac:dyDescent="0.2">
      <c r="A89" s="204"/>
      <c r="B89" s="214"/>
      <c r="C89" s="219"/>
      <c r="D89" s="214"/>
    </row>
    <row r="90" spans="1:4" x14ac:dyDescent="0.2">
      <c r="A90" s="204"/>
      <c r="B90" s="214"/>
      <c r="C90" s="218"/>
      <c r="D90" s="214"/>
    </row>
    <row r="91" spans="1:4" x14ac:dyDescent="0.2">
      <c r="A91" s="204"/>
      <c r="B91" s="214"/>
      <c r="C91" s="218"/>
      <c r="D91" s="214"/>
    </row>
    <row r="92" spans="1:4" x14ac:dyDescent="0.2">
      <c r="A92" s="204"/>
      <c r="B92" s="214"/>
      <c r="C92" s="218"/>
      <c r="D92" s="214"/>
    </row>
    <row r="93" spans="1:4" x14ac:dyDescent="0.2">
      <c r="A93" s="204"/>
      <c r="B93" s="214"/>
      <c r="C93" s="218"/>
      <c r="D93" s="214"/>
    </row>
    <row r="94" spans="1:4" x14ac:dyDescent="0.2">
      <c r="A94" s="204"/>
      <c r="B94" s="214"/>
      <c r="C94" s="218"/>
      <c r="D94" s="214"/>
    </row>
    <row r="95" spans="1:4" x14ac:dyDescent="0.2">
      <c r="A95" s="204"/>
      <c r="B95" s="214"/>
      <c r="C95" s="218"/>
      <c r="D95" s="214"/>
    </row>
    <row r="96" spans="1:4" x14ac:dyDescent="0.2">
      <c r="A96" s="204"/>
      <c r="B96" s="214"/>
      <c r="C96" s="218"/>
      <c r="D96" s="214"/>
    </row>
    <row r="97" spans="1:4" x14ac:dyDescent="0.2">
      <c r="A97" s="204"/>
      <c r="B97" s="214"/>
      <c r="C97" s="218"/>
      <c r="D97" s="214"/>
    </row>
    <row r="98" spans="1:4" x14ac:dyDescent="0.2">
      <c r="A98" s="204"/>
      <c r="B98" s="214"/>
      <c r="C98" s="218"/>
      <c r="D98" s="214"/>
    </row>
    <row r="99" spans="1:4" x14ac:dyDescent="0.2">
      <c r="A99" s="204"/>
      <c r="B99" s="214"/>
      <c r="C99" s="218"/>
      <c r="D99" s="214"/>
    </row>
    <row r="100" spans="1:4" x14ac:dyDescent="0.2">
      <c r="A100" s="204"/>
      <c r="B100" s="214"/>
      <c r="D100" s="214"/>
    </row>
    <row r="101" spans="1:4" x14ac:dyDescent="0.2">
      <c r="A101" s="204"/>
      <c r="B101" s="214"/>
      <c r="D101" s="214"/>
    </row>
    <row r="102" spans="1:4" x14ac:dyDescent="0.2">
      <c r="A102" s="204"/>
      <c r="B102" s="214"/>
      <c r="D102" s="214"/>
    </row>
    <row r="103" spans="1:4" x14ac:dyDescent="0.2">
      <c r="A103" s="204"/>
      <c r="B103" s="214"/>
      <c r="D103" s="214"/>
    </row>
    <row r="104" spans="1:4" x14ac:dyDescent="0.2">
      <c r="A104" s="204"/>
      <c r="B104" s="214"/>
      <c r="D104" s="214"/>
    </row>
    <row r="105" spans="1:4" x14ac:dyDescent="0.2">
      <c r="A105" s="204"/>
      <c r="B105" s="214"/>
      <c r="D105" s="214"/>
    </row>
    <row r="106" spans="1:4" x14ac:dyDescent="0.2">
      <c r="A106" s="204"/>
      <c r="B106" s="214"/>
      <c r="D106" s="214"/>
    </row>
    <row r="107" spans="1:4" x14ac:dyDescent="0.2">
      <c r="A107" s="204"/>
      <c r="B107" s="214"/>
      <c r="D107" s="214"/>
    </row>
    <row r="108" spans="1:4" x14ac:dyDescent="0.2">
      <c r="A108" s="204"/>
      <c r="B108" s="214"/>
      <c r="D108" s="214"/>
    </row>
    <row r="109" spans="1:4" x14ac:dyDescent="0.2">
      <c r="A109" s="204"/>
      <c r="B109" s="214"/>
      <c r="D109" s="214"/>
    </row>
    <row r="110" spans="1:4" x14ac:dyDescent="0.2">
      <c r="A110" s="204"/>
      <c r="B110" s="214"/>
      <c r="D110" s="214"/>
    </row>
    <row r="111" spans="1:4" x14ac:dyDescent="0.2">
      <c r="A111" s="204"/>
      <c r="B111" s="214"/>
      <c r="D111" s="214"/>
    </row>
    <row r="112" spans="1:4" x14ac:dyDescent="0.2">
      <c r="A112" s="205"/>
    </row>
    <row r="113" spans="1:1" x14ac:dyDescent="0.2">
      <c r="A113" s="205"/>
    </row>
    <row r="114" spans="1:1" x14ac:dyDescent="0.2">
      <c r="A114" s="205"/>
    </row>
    <row r="115" spans="1:1" x14ac:dyDescent="0.2">
      <c r="A115" s="205"/>
    </row>
    <row r="116" spans="1:1" x14ac:dyDescent="0.2">
      <c r="A116" s="205"/>
    </row>
    <row r="117" spans="1:1" x14ac:dyDescent="0.2">
      <c r="A117" s="205"/>
    </row>
    <row r="118" spans="1:1" x14ac:dyDescent="0.2">
      <c r="A118" s="205"/>
    </row>
    <row r="119" spans="1:1" x14ac:dyDescent="0.2">
      <c r="A119" s="205"/>
    </row>
    <row r="120" spans="1:1" x14ac:dyDescent="0.2">
      <c r="A120" s="205"/>
    </row>
    <row r="121" spans="1:1" x14ac:dyDescent="0.2">
      <c r="A121" s="205"/>
    </row>
    <row r="122" spans="1:1" x14ac:dyDescent="0.2">
      <c r="A122" s="205"/>
    </row>
    <row r="123" spans="1:1" x14ac:dyDescent="0.2">
      <c r="A123" s="205"/>
    </row>
    <row r="124" spans="1:1" x14ac:dyDescent="0.2">
      <c r="A124" s="205"/>
    </row>
    <row r="125" spans="1:1" x14ac:dyDescent="0.2">
      <c r="A125" s="205"/>
    </row>
    <row r="126" spans="1:1" x14ac:dyDescent="0.2">
      <c r="A126" s="205"/>
    </row>
    <row r="127" spans="1:1" x14ac:dyDescent="0.2">
      <c r="A127" s="205"/>
    </row>
    <row r="128" spans="1:1" x14ac:dyDescent="0.2">
      <c r="A128" s="205"/>
    </row>
    <row r="129" spans="1:2" x14ac:dyDescent="0.2">
      <c r="A129" s="205"/>
    </row>
    <row r="130" spans="1:2" x14ac:dyDescent="0.2">
      <c r="A130" s="205"/>
    </row>
    <row r="131" spans="1:2" x14ac:dyDescent="0.2">
      <c r="A131" s="205"/>
    </row>
    <row r="132" spans="1:2" x14ac:dyDescent="0.2">
      <c r="A132" s="205"/>
    </row>
    <row r="133" spans="1:2" x14ac:dyDescent="0.2">
      <c r="A133" s="205"/>
    </row>
    <row r="134" spans="1:2" x14ac:dyDescent="0.2">
      <c r="A134" s="205"/>
    </row>
    <row r="135" spans="1:2" x14ac:dyDescent="0.2">
      <c r="A135" s="205"/>
    </row>
    <row r="136" spans="1:2" x14ac:dyDescent="0.2">
      <c r="A136" s="205"/>
    </row>
    <row r="137" spans="1:2" x14ac:dyDescent="0.2">
      <c r="A137" s="205"/>
    </row>
    <row r="138" spans="1:2" x14ac:dyDescent="0.2">
      <c r="A138" s="205"/>
    </row>
    <row r="139" spans="1:2" x14ac:dyDescent="0.2">
      <c r="A139" s="205"/>
    </row>
    <row r="140" spans="1:2" x14ac:dyDescent="0.2">
      <c r="B140" s="205"/>
    </row>
    <row r="141" spans="1:2" x14ac:dyDescent="0.2">
      <c r="B141" s="205"/>
    </row>
    <row r="142" spans="1:2" x14ac:dyDescent="0.2">
      <c r="B142" s="205"/>
    </row>
    <row r="143" spans="1:2" x14ac:dyDescent="0.2">
      <c r="B143" s="205"/>
    </row>
    <row r="144" spans="1:2" x14ac:dyDescent="0.2">
      <c r="B144" s="205"/>
    </row>
    <row r="145" spans="2:2" x14ac:dyDescent="0.2">
      <c r="B145" s="205"/>
    </row>
    <row r="146" spans="2:2" x14ac:dyDescent="0.2">
      <c r="B146" s="205"/>
    </row>
    <row r="147" spans="2:2" x14ac:dyDescent="0.2">
      <c r="B147" s="205"/>
    </row>
    <row r="148" spans="2:2" x14ac:dyDescent="0.2">
      <c r="B148" s="205"/>
    </row>
    <row r="149" spans="2:2" x14ac:dyDescent="0.2">
      <c r="B149" s="205"/>
    </row>
    <row r="150" spans="2:2" x14ac:dyDescent="0.2">
      <c r="B150" s="205"/>
    </row>
    <row r="151" spans="2:2" x14ac:dyDescent="0.2">
      <c r="B151" s="205"/>
    </row>
    <row r="152" spans="2:2" x14ac:dyDescent="0.2">
      <c r="B152" s="205"/>
    </row>
    <row r="153" spans="2:2" x14ac:dyDescent="0.2">
      <c r="B153" s="205"/>
    </row>
    <row r="154" spans="2:2" x14ac:dyDescent="0.2">
      <c r="B154" s="205"/>
    </row>
    <row r="155" spans="2:2" x14ac:dyDescent="0.2">
      <c r="B155" s="205"/>
    </row>
    <row r="156" spans="2:2" x14ac:dyDescent="0.2">
      <c r="B156" s="205"/>
    </row>
    <row r="157" spans="2:2" x14ac:dyDescent="0.2">
      <c r="B157" s="205"/>
    </row>
    <row r="158" spans="2:2" x14ac:dyDescent="0.2">
      <c r="B158" s="205"/>
    </row>
    <row r="159" spans="2:2" x14ac:dyDescent="0.2">
      <c r="B159" s="205"/>
    </row>
    <row r="160" spans="2:2" x14ac:dyDescent="0.2">
      <c r="B160" s="205"/>
    </row>
    <row r="161" spans="2:2" x14ac:dyDescent="0.2">
      <c r="B161" s="205"/>
    </row>
    <row r="162" spans="2:2" x14ac:dyDescent="0.2">
      <c r="B162" s="205"/>
    </row>
    <row r="163" spans="2:2" x14ac:dyDescent="0.2">
      <c r="B163" s="205"/>
    </row>
    <row r="164" spans="2:2" x14ac:dyDescent="0.2">
      <c r="B164" s="205"/>
    </row>
    <row r="165" spans="2:2" x14ac:dyDescent="0.2">
      <c r="B165" s="205"/>
    </row>
    <row r="166" spans="2:2" x14ac:dyDescent="0.2">
      <c r="B166" s="205"/>
    </row>
    <row r="167" spans="2:2" x14ac:dyDescent="0.2">
      <c r="B167" s="205"/>
    </row>
  </sheetData>
  <mergeCells count="3">
    <mergeCell ref="A33:K34"/>
    <mergeCell ref="B36:F36"/>
    <mergeCell ref="B23:E23"/>
  </mergeCells>
  <hyperlinks>
    <hyperlink ref="B36" r:id="rId1" xr:uid="{00000000-0004-0000-2700-000000000000}"/>
    <hyperlink ref="A3" location="Contents!A1" display="Return to Contents" xr:uid="{00000000-0004-0000-2700-000001000000}"/>
  </hyperlinks>
  <pageMargins left="0.7" right="0.7" top="0.75" bottom="0.75" header="0.3" footer="0.3"/>
  <pageSetup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2"/>
  <dimension ref="A1:R81"/>
  <sheetViews>
    <sheetView workbookViewId="0"/>
  </sheetViews>
  <sheetFormatPr defaultRowHeight="12.75" x14ac:dyDescent="0.2"/>
  <cols>
    <col min="17" max="17" width="16.5703125" customWidth="1"/>
    <col min="18" max="18" width="17.5703125" customWidth="1"/>
  </cols>
  <sheetData>
    <row r="1" spans="1:18" x14ac:dyDescent="0.2">
      <c r="M1" s="21"/>
    </row>
    <row r="2" spans="1:18" ht="15.75" x14ac:dyDescent="0.25">
      <c r="A2" s="31" t="s">
        <v>644</v>
      </c>
      <c r="M2" s="21"/>
    </row>
    <row r="3" spans="1:18" x14ac:dyDescent="0.2">
      <c r="A3" s="16" t="s">
        <v>16</v>
      </c>
      <c r="M3" s="21"/>
    </row>
    <row r="4" spans="1:18" x14ac:dyDescent="0.2">
      <c r="A4" s="288"/>
      <c r="B4" s="288"/>
      <c r="C4" s="288"/>
      <c r="D4" s="288"/>
      <c r="E4" s="288"/>
      <c r="F4" s="288"/>
      <c r="G4" s="288"/>
      <c r="H4" s="288"/>
      <c r="I4" s="288"/>
      <c r="J4" s="288"/>
      <c r="K4" s="288"/>
    </row>
    <row r="5" spans="1:18" x14ac:dyDescent="0.2">
      <c r="A5" s="288"/>
      <c r="B5" s="288"/>
      <c r="C5" s="288"/>
      <c r="D5" s="288"/>
      <c r="E5" s="288"/>
      <c r="F5" s="288"/>
      <c r="G5" s="288"/>
      <c r="H5" s="288"/>
      <c r="I5" s="288"/>
      <c r="J5" s="288"/>
      <c r="K5" s="288"/>
      <c r="Q5" s="142" t="s">
        <v>343</v>
      </c>
      <c r="R5" s="143"/>
    </row>
    <row r="6" spans="1:18" ht="25.5" customHeight="1" x14ac:dyDescent="0.2">
      <c r="A6" s="288"/>
      <c r="B6" s="288"/>
      <c r="C6" s="288"/>
      <c r="D6" s="288"/>
      <c r="E6" s="288"/>
      <c r="F6" s="288"/>
      <c r="G6" s="288"/>
      <c r="H6" s="288"/>
      <c r="I6" s="288"/>
      <c r="J6" s="288"/>
      <c r="K6" s="288"/>
      <c r="Q6" s="167" t="s">
        <v>404</v>
      </c>
      <c r="R6" s="166" t="s">
        <v>326</v>
      </c>
    </row>
    <row r="7" spans="1:18" x14ac:dyDescent="0.2">
      <c r="A7" s="288"/>
      <c r="B7" s="288"/>
      <c r="C7" s="288"/>
      <c r="D7" s="288"/>
      <c r="E7" s="288"/>
      <c r="F7" s="288"/>
      <c r="G7" s="288"/>
      <c r="H7" s="288"/>
      <c r="I7" s="288"/>
      <c r="J7" s="288"/>
      <c r="K7" s="288"/>
      <c r="Q7" s="167" t="s">
        <v>18</v>
      </c>
      <c r="R7" s="144" t="s">
        <v>303</v>
      </c>
    </row>
    <row r="8" spans="1:18" x14ac:dyDescent="0.2">
      <c r="A8" s="288"/>
      <c r="B8" s="288"/>
      <c r="C8" s="288"/>
      <c r="D8" s="288"/>
      <c r="E8" s="288"/>
      <c r="F8" s="288"/>
      <c r="G8" s="288"/>
      <c r="H8" s="288"/>
      <c r="I8" s="288"/>
      <c r="J8" s="288"/>
      <c r="K8" s="288"/>
      <c r="Q8" s="241" t="s">
        <v>320</v>
      </c>
      <c r="R8" s="171" t="s">
        <v>319</v>
      </c>
    </row>
    <row r="9" spans="1:18" x14ac:dyDescent="0.2">
      <c r="A9" s="288"/>
      <c r="B9" s="288"/>
      <c r="C9" s="288"/>
      <c r="D9" s="288"/>
      <c r="E9" s="288"/>
      <c r="F9" s="288"/>
      <c r="G9" s="288"/>
      <c r="H9" s="288"/>
      <c r="I9" s="288"/>
      <c r="J9" s="288"/>
      <c r="K9" s="288"/>
      <c r="Q9" s="248" t="s">
        <v>322</v>
      </c>
      <c r="R9" s="173" t="s">
        <v>321</v>
      </c>
    </row>
    <row r="10" spans="1:18" x14ac:dyDescent="0.2">
      <c r="A10" s="288"/>
      <c r="B10" s="288"/>
      <c r="C10" s="288"/>
      <c r="D10" s="288"/>
      <c r="E10" s="288"/>
      <c r="F10" s="288"/>
      <c r="G10" s="288"/>
      <c r="H10" s="288"/>
      <c r="I10" s="288"/>
      <c r="J10" s="288"/>
      <c r="K10" s="288"/>
    </row>
    <row r="11" spans="1:18" x14ac:dyDescent="0.2">
      <c r="A11" s="288"/>
      <c r="B11" s="288"/>
      <c r="C11" s="288"/>
      <c r="D11" s="288"/>
      <c r="E11" s="288"/>
      <c r="F11" s="288"/>
      <c r="G11" s="288"/>
      <c r="H11" s="288"/>
      <c r="I11" s="288"/>
      <c r="J11" s="288"/>
      <c r="K11" s="288"/>
    </row>
    <row r="12" spans="1:18" x14ac:dyDescent="0.2">
      <c r="A12" s="288"/>
      <c r="B12" s="288"/>
      <c r="C12" s="288"/>
      <c r="D12" s="288"/>
      <c r="E12" s="288"/>
      <c r="F12" s="288"/>
      <c r="G12" s="288"/>
      <c r="H12" s="288"/>
      <c r="I12" s="288"/>
      <c r="J12" s="288"/>
      <c r="K12" s="288"/>
    </row>
    <row r="13" spans="1:18" x14ac:dyDescent="0.2">
      <c r="A13" s="288"/>
      <c r="B13" s="288"/>
      <c r="C13" s="288"/>
      <c r="D13" s="288"/>
      <c r="E13" s="288"/>
      <c r="F13" s="288"/>
      <c r="G13" s="288"/>
      <c r="H13" s="288"/>
      <c r="I13" s="288"/>
      <c r="J13" s="288"/>
      <c r="K13" s="288"/>
    </row>
    <row r="14" spans="1:18" x14ac:dyDescent="0.2">
      <c r="A14" s="288"/>
      <c r="B14" s="288"/>
      <c r="C14" s="288"/>
      <c r="D14" s="288"/>
      <c r="E14" s="288"/>
      <c r="F14" s="288"/>
      <c r="G14" s="288"/>
      <c r="H14" s="288"/>
      <c r="I14" s="288"/>
      <c r="J14" s="288"/>
      <c r="K14" s="288"/>
    </row>
    <row r="15" spans="1:18" x14ac:dyDescent="0.2">
      <c r="A15" s="288"/>
      <c r="B15" s="288"/>
      <c r="C15" s="288"/>
      <c r="D15" s="288"/>
      <c r="E15" s="288"/>
      <c r="F15" s="288"/>
      <c r="G15" s="288"/>
      <c r="H15" s="288"/>
      <c r="I15" s="288"/>
      <c r="J15" s="288"/>
      <c r="K15" s="288"/>
    </row>
    <row r="16" spans="1:18" x14ac:dyDescent="0.2">
      <c r="A16" s="288"/>
      <c r="B16" s="288"/>
      <c r="C16" s="288"/>
      <c r="D16" s="288"/>
      <c r="E16" s="288"/>
      <c r="F16" s="288"/>
      <c r="G16" s="288"/>
      <c r="H16" s="288"/>
      <c r="I16" s="288"/>
      <c r="J16" s="288"/>
      <c r="K16" s="288"/>
    </row>
    <row r="17" spans="1:11" x14ac:dyDescent="0.2">
      <c r="A17" s="288"/>
      <c r="B17" s="288"/>
      <c r="C17" s="288"/>
      <c r="D17" s="288"/>
      <c r="E17" s="288"/>
      <c r="F17" s="288"/>
      <c r="G17" s="288"/>
      <c r="H17" s="288"/>
      <c r="I17" s="288"/>
      <c r="J17" s="288"/>
      <c r="K17" s="288"/>
    </row>
    <row r="18" spans="1:11" x14ac:dyDescent="0.2">
      <c r="A18" s="288"/>
      <c r="B18" s="288"/>
      <c r="C18" s="288"/>
      <c r="D18" s="288"/>
      <c r="E18" s="288"/>
      <c r="F18" s="288"/>
      <c r="G18" s="288"/>
      <c r="H18" s="288"/>
      <c r="I18" s="288"/>
      <c r="J18" s="288"/>
      <c r="K18" s="288"/>
    </row>
    <row r="19" spans="1:11" x14ac:dyDescent="0.2">
      <c r="A19" s="288"/>
      <c r="B19" s="288"/>
      <c r="C19" s="288"/>
      <c r="D19" s="288"/>
      <c r="E19" s="288"/>
      <c r="F19" s="288"/>
      <c r="G19" s="288"/>
      <c r="H19" s="288"/>
      <c r="I19" s="288"/>
      <c r="J19" s="288"/>
      <c r="K19" s="288"/>
    </row>
    <row r="20" spans="1:11" x14ac:dyDescent="0.2">
      <c r="A20" s="288"/>
      <c r="B20" s="288"/>
      <c r="C20" s="288"/>
      <c r="D20" s="288"/>
      <c r="E20" s="288"/>
      <c r="F20" s="288"/>
      <c r="G20" s="288"/>
      <c r="H20" s="288"/>
      <c r="I20" s="288"/>
      <c r="J20" s="288"/>
      <c r="K20" s="288"/>
    </row>
    <row r="21" spans="1:11" x14ac:dyDescent="0.2">
      <c r="A21" s="288"/>
      <c r="B21" s="288"/>
      <c r="C21" s="288"/>
      <c r="D21" s="288"/>
      <c r="E21" s="288"/>
      <c r="F21" s="288"/>
      <c r="G21" s="288"/>
      <c r="H21" s="288"/>
      <c r="I21" s="288"/>
      <c r="J21" s="288"/>
      <c r="K21" s="288"/>
    </row>
    <row r="22" spans="1:11" x14ac:dyDescent="0.2">
      <c r="A22" s="288"/>
      <c r="B22" s="288"/>
      <c r="C22" s="288"/>
      <c r="D22" s="288"/>
      <c r="E22" s="288"/>
      <c r="F22" s="288"/>
      <c r="G22" s="288"/>
      <c r="H22" s="288"/>
      <c r="I22" s="288"/>
      <c r="J22" s="288"/>
      <c r="K22" s="288"/>
    </row>
    <row r="23" spans="1:11" x14ac:dyDescent="0.2">
      <c r="A23" s="288"/>
      <c r="B23" s="288"/>
      <c r="C23" s="288"/>
      <c r="D23" s="288"/>
      <c r="E23" s="288"/>
      <c r="F23" s="288"/>
      <c r="G23" s="288"/>
      <c r="H23" s="288"/>
      <c r="I23" s="288"/>
      <c r="J23" s="288"/>
      <c r="K23" s="288"/>
    </row>
    <row r="25" spans="1:11" x14ac:dyDescent="0.2">
      <c r="C25" t="s">
        <v>405</v>
      </c>
      <c r="G25" t="s">
        <v>406</v>
      </c>
    </row>
    <row r="26" spans="1:11" x14ac:dyDescent="0.2">
      <c r="A26" s="29"/>
      <c r="B26" s="29"/>
      <c r="C26" t="s">
        <v>470</v>
      </c>
      <c r="G26" t="s">
        <v>470</v>
      </c>
    </row>
    <row r="27" spans="1:11" x14ac:dyDescent="0.2">
      <c r="B27" s="8"/>
      <c r="C27" s="299" t="s">
        <v>404</v>
      </c>
      <c r="D27" s="299" t="s">
        <v>18</v>
      </c>
      <c r="E27" s="187"/>
      <c r="F27" s="187"/>
      <c r="G27" s="301" t="s">
        <v>320</v>
      </c>
      <c r="H27" s="300" t="s">
        <v>407</v>
      </c>
    </row>
    <row r="28" spans="1:11" x14ac:dyDescent="0.2">
      <c r="B28" s="1">
        <v>44562</v>
      </c>
      <c r="C28" s="94">
        <v>66.031096723000005</v>
      </c>
      <c r="D28" s="94">
        <v>32.233705501000003</v>
      </c>
      <c r="G28" s="94">
        <v>44.408938114000001</v>
      </c>
      <c r="H28" s="94">
        <v>52.989596999</v>
      </c>
      <c r="J28" s="14"/>
    </row>
    <row r="29" spans="1:11" x14ac:dyDescent="0.2">
      <c r="B29" s="1">
        <v>44593</v>
      </c>
      <c r="C29" s="94">
        <v>66.150714245000003</v>
      </c>
      <c r="D29" s="94">
        <v>32.841823706</v>
      </c>
      <c r="G29" s="94">
        <v>46.562634869999997</v>
      </c>
      <c r="H29" s="94">
        <v>54.057841734999997</v>
      </c>
    </row>
    <row r="30" spans="1:11" x14ac:dyDescent="0.2">
      <c r="B30" s="1">
        <v>44621</v>
      </c>
      <c r="C30" s="94">
        <v>67.152429577999996</v>
      </c>
      <c r="D30" s="94">
        <v>32.485829308</v>
      </c>
      <c r="G30" s="94">
        <v>46.112055310999999</v>
      </c>
      <c r="H30" s="94">
        <v>53.307131703000003</v>
      </c>
    </row>
    <row r="31" spans="1:11" x14ac:dyDescent="0.2">
      <c r="B31" s="1">
        <v>44652</v>
      </c>
      <c r="C31" s="94">
        <v>66.048125120999998</v>
      </c>
      <c r="D31" s="94">
        <v>32.730195535</v>
      </c>
      <c r="G31" s="94">
        <v>44.503242270999998</v>
      </c>
      <c r="H31" s="94">
        <v>53.641049557999999</v>
      </c>
    </row>
    <row r="32" spans="1:11" x14ac:dyDescent="0.2">
      <c r="B32" s="1">
        <v>44682</v>
      </c>
      <c r="C32" s="94">
        <v>66.421198341999997</v>
      </c>
      <c r="D32" s="94">
        <v>32.280727204000002</v>
      </c>
      <c r="G32" s="94">
        <v>44.910808631000002</v>
      </c>
      <c r="H32" s="94">
        <v>54.475062801999997</v>
      </c>
    </row>
    <row r="33" spans="2:8" x14ac:dyDescent="0.2">
      <c r="B33" s="1">
        <v>44713</v>
      </c>
      <c r="C33" s="94">
        <v>66.6621399</v>
      </c>
      <c r="D33" s="94">
        <v>32.455773602000001</v>
      </c>
      <c r="G33" s="94">
        <v>46.094582781</v>
      </c>
      <c r="H33" s="94">
        <v>55.084642058999997</v>
      </c>
    </row>
    <row r="34" spans="2:8" x14ac:dyDescent="0.2">
      <c r="B34" s="1">
        <v>44743</v>
      </c>
      <c r="C34" s="94">
        <v>67.572822948999999</v>
      </c>
      <c r="D34" s="94">
        <v>32.767791074999998</v>
      </c>
      <c r="G34" s="94">
        <v>45.679342968999997</v>
      </c>
      <c r="H34" s="94">
        <v>54.711614396999998</v>
      </c>
    </row>
    <row r="35" spans="2:8" x14ac:dyDescent="0.2">
      <c r="B35" s="1">
        <v>44774</v>
      </c>
      <c r="C35" s="94">
        <v>67.208417835000006</v>
      </c>
      <c r="D35" s="94">
        <v>33.758839999999999</v>
      </c>
      <c r="G35" s="94">
        <v>46.538584376999999</v>
      </c>
      <c r="H35" s="94">
        <v>54.45326987</v>
      </c>
    </row>
    <row r="36" spans="2:8" x14ac:dyDescent="0.2">
      <c r="B36" s="1">
        <v>44805</v>
      </c>
      <c r="C36" s="94">
        <v>67.488165722000005</v>
      </c>
      <c r="D36" s="94">
        <v>33.873923206000001</v>
      </c>
      <c r="G36" s="94">
        <v>46.125044647999999</v>
      </c>
      <c r="H36" s="94">
        <v>55.112654990999999</v>
      </c>
    </row>
    <row r="37" spans="2:8" x14ac:dyDescent="0.2">
      <c r="B37" s="1">
        <v>44835</v>
      </c>
      <c r="C37" s="94">
        <v>68.058874141999993</v>
      </c>
      <c r="D37" s="94">
        <v>33.445978701999998</v>
      </c>
      <c r="G37" s="94">
        <v>44.966195132000003</v>
      </c>
      <c r="H37" s="94">
        <v>53.986975680999997</v>
      </c>
    </row>
    <row r="38" spans="2:8" x14ac:dyDescent="0.2">
      <c r="B38" s="1">
        <v>44866</v>
      </c>
      <c r="C38" s="94">
        <v>68.496269009000002</v>
      </c>
      <c r="D38" s="94">
        <v>33.084872498000003</v>
      </c>
      <c r="G38" s="94">
        <v>45.991691684000003</v>
      </c>
      <c r="H38" s="94">
        <v>54.546200024000001</v>
      </c>
    </row>
    <row r="39" spans="2:8" x14ac:dyDescent="0.2">
      <c r="B39" s="1">
        <v>44896</v>
      </c>
      <c r="C39" s="94">
        <v>67.302573862000003</v>
      </c>
      <c r="D39" s="94">
        <v>33.212063999999998</v>
      </c>
      <c r="G39" s="94">
        <v>45.973327503</v>
      </c>
      <c r="H39" s="94">
        <v>55.164855963000001</v>
      </c>
    </row>
    <row r="40" spans="2:8" x14ac:dyDescent="0.2">
      <c r="B40" s="1">
        <v>44927</v>
      </c>
      <c r="C40" s="94">
        <v>68.087252741</v>
      </c>
      <c r="D40" s="94">
        <v>32.580260314</v>
      </c>
      <c r="G40" s="94">
        <v>43.847579000000003</v>
      </c>
      <c r="H40" s="94">
        <v>54.881818903000003</v>
      </c>
    </row>
    <row r="41" spans="2:8" x14ac:dyDescent="0.2">
      <c r="B41" s="1">
        <v>44958</v>
      </c>
      <c r="C41" s="94">
        <v>68.401206223000003</v>
      </c>
      <c r="D41" s="94">
        <v>32.777799999999999</v>
      </c>
      <c r="G41" s="94">
        <v>46.079360999999999</v>
      </c>
      <c r="H41" s="94">
        <v>56.376296648</v>
      </c>
    </row>
    <row r="42" spans="2:8" x14ac:dyDescent="0.2">
      <c r="B42" s="1">
        <v>44986</v>
      </c>
      <c r="C42" s="94">
        <v>68.510369382999997</v>
      </c>
      <c r="D42" s="94">
        <v>32.966799999999999</v>
      </c>
      <c r="G42" s="94">
        <v>45.807448999999998</v>
      </c>
      <c r="H42" s="94">
        <v>55.946034828000002</v>
      </c>
    </row>
    <row r="43" spans="2:8" x14ac:dyDescent="0.2">
      <c r="B43" s="1">
        <v>45017</v>
      </c>
      <c r="C43" s="94">
        <v>68.628529624999999</v>
      </c>
      <c r="D43" s="94">
        <v>32.861199999999997</v>
      </c>
      <c r="G43" s="94">
        <v>44.662677000000002</v>
      </c>
      <c r="H43" s="94">
        <v>55.628357719999997</v>
      </c>
    </row>
    <row r="44" spans="2:8" x14ac:dyDescent="0.2">
      <c r="B44" s="1">
        <v>45047</v>
      </c>
      <c r="C44" s="94">
        <v>68.629000121999994</v>
      </c>
      <c r="D44" s="94">
        <v>32.147599999999997</v>
      </c>
      <c r="G44" s="94">
        <v>45.811279999999996</v>
      </c>
      <c r="H44" s="94">
        <v>56.296278051000002</v>
      </c>
    </row>
    <row r="45" spans="2:8" x14ac:dyDescent="0.2">
      <c r="B45" s="1">
        <v>45078</v>
      </c>
      <c r="C45" s="94">
        <v>69.821067877000004</v>
      </c>
      <c r="D45" s="94">
        <v>32.370899999999999</v>
      </c>
      <c r="G45" s="94">
        <v>46.561861999999998</v>
      </c>
      <c r="H45" s="94">
        <v>56.886827158000003</v>
      </c>
    </row>
    <row r="46" spans="2:8" x14ac:dyDescent="0.2">
      <c r="B46" s="1">
        <v>45108</v>
      </c>
      <c r="C46" s="94">
        <v>69.998486784999997</v>
      </c>
      <c r="D46" s="94">
        <v>31.547899999999998</v>
      </c>
      <c r="G46" s="94">
        <v>45.892128999999997</v>
      </c>
      <c r="H46" s="94">
        <v>56.169478920000003</v>
      </c>
    </row>
    <row r="47" spans="2:8" x14ac:dyDescent="0.2">
      <c r="B47" s="1">
        <v>45139</v>
      </c>
      <c r="C47" s="94">
        <v>69.882913247999994</v>
      </c>
      <c r="D47" s="94">
        <v>31.363499999999998</v>
      </c>
      <c r="G47" s="94">
        <v>46.508325999999997</v>
      </c>
      <c r="H47" s="94">
        <v>56.077591169000002</v>
      </c>
    </row>
    <row r="48" spans="2:8" x14ac:dyDescent="0.2">
      <c r="B48" s="1">
        <v>45170</v>
      </c>
      <c r="C48" s="94">
        <v>70.305827430999997</v>
      </c>
      <c r="D48" s="94">
        <v>31.988399999999999</v>
      </c>
      <c r="G48" s="94">
        <v>45.713130999999997</v>
      </c>
      <c r="H48" s="94">
        <v>56.760957906999998</v>
      </c>
    </row>
    <row r="49" spans="2:8" x14ac:dyDescent="0.2">
      <c r="B49" s="1">
        <v>45200</v>
      </c>
      <c r="C49" s="94">
        <v>70.536928623999998</v>
      </c>
      <c r="D49" s="94">
        <v>31.854399999999998</v>
      </c>
      <c r="G49" s="94">
        <v>46.185251000000001</v>
      </c>
      <c r="H49" s="94">
        <v>55.245565747999997</v>
      </c>
    </row>
    <row r="50" spans="2:8" x14ac:dyDescent="0.2">
      <c r="B50" s="1">
        <v>45231</v>
      </c>
      <c r="C50" s="94">
        <v>71.234978506999994</v>
      </c>
      <c r="D50" s="94">
        <v>31.905070605999999</v>
      </c>
      <c r="G50" s="94">
        <v>46.253601000000003</v>
      </c>
      <c r="H50" s="94">
        <v>56.375823904000001</v>
      </c>
    </row>
    <row r="51" spans="2:8" x14ac:dyDescent="0.2">
      <c r="B51" s="1">
        <v>45261</v>
      </c>
      <c r="C51" s="94">
        <v>71.228439550999994</v>
      </c>
      <c r="D51" s="94">
        <v>31.892112128000001</v>
      </c>
      <c r="G51" s="94">
        <v>45.798696999999997</v>
      </c>
      <c r="H51" s="94">
        <v>57.326958771999998</v>
      </c>
    </row>
    <row r="52" spans="2:8" x14ac:dyDescent="0.2">
      <c r="B52" s="1">
        <v>45292</v>
      </c>
      <c r="C52" s="94">
        <v>69.042721815999997</v>
      </c>
      <c r="D52" s="94">
        <v>31.803629061999999</v>
      </c>
      <c r="G52" s="94">
        <v>44.493012878999998</v>
      </c>
      <c r="H52" s="94">
        <v>56.035271733999998</v>
      </c>
    </row>
    <row r="53" spans="2:8" x14ac:dyDescent="0.2">
      <c r="B53" s="1">
        <v>45323</v>
      </c>
      <c r="C53" s="94">
        <v>69.933411648000003</v>
      </c>
      <c r="D53" s="94">
        <v>32.082011113</v>
      </c>
      <c r="G53" s="94">
        <v>46.243041218000002</v>
      </c>
      <c r="H53" s="94">
        <v>57.443778622000004</v>
      </c>
    </row>
    <row r="54" spans="2:8" x14ac:dyDescent="0.2">
      <c r="B54" s="1">
        <v>45352</v>
      </c>
      <c r="C54" s="94">
        <v>70.286422552999994</v>
      </c>
      <c r="D54" s="94">
        <v>32.244445906000003</v>
      </c>
      <c r="G54" s="94">
        <v>45.469138559000001</v>
      </c>
      <c r="H54" s="94">
        <v>56.753552411999998</v>
      </c>
    </row>
    <row r="55" spans="2:8" x14ac:dyDescent="0.2">
      <c r="B55" s="1">
        <v>45383</v>
      </c>
      <c r="C55" s="94">
        <v>69.945487053999997</v>
      </c>
      <c r="D55" s="94">
        <v>32.137517895999999</v>
      </c>
      <c r="G55" s="94">
        <v>44.725365185000001</v>
      </c>
      <c r="H55" s="94">
        <v>56.712097544999999</v>
      </c>
    </row>
    <row r="56" spans="2:8" x14ac:dyDescent="0.2">
      <c r="B56" s="1">
        <v>45413</v>
      </c>
      <c r="C56" s="94">
        <v>70.099317056999993</v>
      </c>
      <c r="D56" s="94">
        <v>31.857628485999999</v>
      </c>
      <c r="G56" s="94">
        <v>44.886113111999997</v>
      </c>
      <c r="H56" s="94">
        <v>57.147584911000003</v>
      </c>
    </row>
    <row r="57" spans="2:8" x14ac:dyDescent="0.2">
      <c r="B57" s="1">
        <v>45444</v>
      </c>
      <c r="C57" s="94">
        <v>70.381546885999995</v>
      </c>
      <c r="D57" s="94">
        <v>31.739565211999999</v>
      </c>
      <c r="G57" s="94">
        <v>45.934011726999998</v>
      </c>
      <c r="H57" s="94">
        <v>57.823504427000003</v>
      </c>
    </row>
    <row r="58" spans="2:8" x14ac:dyDescent="0.2">
      <c r="B58" s="1">
        <v>45474</v>
      </c>
      <c r="C58" s="94">
        <v>70.889853990000006</v>
      </c>
      <c r="D58" s="94">
        <v>32.486907524999999</v>
      </c>
      <c r="G58" s="94">
        <v>46.008650646</v>
      </c>
      <c r="H58" s="94">
        <v>57.176156130000003</v>
      </c>
    </row>
    <row r="59" spans="2:8" x14ac:dyDescent="0.2">
      <c r="B59" s="1">
        <v>45505</v>
      </c>
      <c r="C59" s="94">
        <v>71.046604086000002</v>
      </c>
      <c r="D59" s="94">
        <v>32.536190108</v>
      </c>
      <c r="G59" s="94">
        <v>46.531914319000002</v>
      </c>
      <c r="H59" s="94">
        <v>56.797372860999999</v>
      </c>
    </row>
    <row r="60" spans="2:8" x14ac:dyDescent="0.2">
      <c r="B60" s="1">
        <v>45536</v>
      </c>
      <c r="C60" s="94">
        <v>70.883377030000005</v>
      </c>
      <c r="D60" s="94">
        <v>32.539539476999998</v>
      </c>
      <c r="G60" s="94">
        <v>45.992463018000002</v>
      </c>
      <c r="H60" s="94">
        <v>57.562276371000003</v>
      </c>
    </row>
    <row r="61" spans="2:8" x14ac:dyDescent="0.2">
      <c r="B61" s="1">
        <v>45566</v>
      </c>
      <c r="C61" s="94">
        <v>71.213700017999997</v>
      </c>
      <c r="D61" s="94">
        <v>32.479274756999999</v>
      </c>
      <c r="G61" s="94">
        <v>46.196271842999998</v>
      </c>
      <c r="H61" s="94">
        <v>56.105873860000003</v>
      </c>
    </row>
    <row r="62" spans="2:8" x14ac:dyDescent="0.2">
      <c r="B62" s="1">
        <v>45597</v>
      </c>
      <c r="C62" s="94">
        <v>71.436691081999996</v>
      </c>
      <c r="D62" s="94">
        <v>32.351725229000003</v>
      </c>
      <c r="G62" s="94">
        <v>46.083323012999998</v>
      </c>
      <c r="H62" s="94">
        <v>57.175986576</v>
      </c>
    </row>
    <row r="63" spans="2:8" x14ac:dyDescent="0.2">
      <c r="B63" s="1">
        <v>45627</v>
      </c>
      <c r="C63" s="94">
        <v>71.221309410000003</v>
      </c>
      <c r="D63" s="94">
        <v>32.426704901000001</v>
      </c>
      <c r="G63" s="94">
        <v>46.595904081</v>
      </c>
      <c r="H63" s="94">
        <v>58.204206618999997</v>
      </c>
    </row>
    <row r="64" spans="2:8" x14ac:dyDescent="0.2">
      <c r="B64" s="1">
        <v>45658</v>
      </c>
      <c r="C64" s="94">
        <v>71.346854750999995</v>
      </c>
      <c r="D64" s="94">
        <v>32.300323065000001</v>
      </c>
      <c r="G64" s="94">
        <v>44.876265052000001</v>
      </c>
      <c r="H64" s="94">
        <v>57.272625923</v>
      </c>
    </row>
    <row r="65" spans="1:9" x14ac:dyDescent="0.2">
      <c r="B65" s="1">
        <v>45689</v>
      </c>
      <c r="C65" s="94">
        <v>71.164653328</v>
      </c>
      <c r="D65" s="94">
        <v>32.299356197999998</v>
      </c>
      <c r="G65" s="94">
        <v>46.497078766999998</v>
      </c>
      <c r="H65" s="94">
        <v>58.718355817999999</v>
      </c>
    </row>
    <row r="66" spans="1:9" x14ac:dyDescent="0.2">
      <c r="B66" s="1">
        <v>45717</v>
      </c>
      <c r="C66" s="94">
        <v>71.424255235000004</v>
      </c>
      <c r="D66" s="94">
        <v>32.396686680999998</v>
      </c>
      <c r="G66" s="94">
        <v>45.924072649999999</v>
      </c>
      <c r="H66" s="94">
        <v>58.017946473999999</v>
      </c>
    </row>
    <row r="67" spans="1:9" x14ac:dyDescent="0.2">
      <c r="B67" s="1">
        <v>45748</v>
      </c>
      <c r="C67" s="94">
        <v>71.721581525000005</v>
      </c>
      <c r="D67" s="94">
        <v>32.439288574000003</v>
      </c>
      <c r="G67" s="94">
        <v>45.323812144000001</v>
      </c>
      <c r="H67" s="94">
        <v>57.976209736000001</v>
      </c>
    </row>
    <row r="68" spans="1:9" x14ac:dyDescent="0.2">
      <c r="B68" s="1">
        <v>45778</v>
      </c>
      <c r="C68" s="94">
        <v>71.927752991000006</v>
      </c>
      <c r="D68" s="94">
        <v>32.437216442999997</v>
      </c>
      <c r="G68" s="94">
        <v>45.006094251999997</v>
      </c>
      <c r="H68" s="94">
        <v>58.425478484000003</v>
      </c>
    </row>
    <row r="69" spans="1:9" x14ac:dyDescent="0.2">
      <c r="B69" s="1">
        <v>45809</v>
      </c>
      <c r="C69" s="94">
        <v>72.488264819999998</v>
      </c>
      <c r="D69" s="94">
        <v>32.436094173000001</v>
      </c>
      <c r="G69" s="94">
        <v>46.009955607999999</v>
      </c>
      <c r="H69" s="94">
        <v>59.111968093999998</v>
      </c>
    </row>
    <row r="70" spans="1:9" x14ac:dyDescent="0.2">
      <c r="B70" s="1">
        <v>45839</v>
      </c>
      <c r="C70" s="94">
        <v>72.854290375999994</v>
      </c>
      <c r="D70" s="94">
        <v>32.579053516999998</v>
      </c>
      <c r="G70" s="94">
        <v>46.060398972000002</v>
      </c>
      <c r="H70" s="94">
        <v>58.440163763999998</v>
      </c>
    </row>
    <row r="71" spans="1:9" x14ac:dyDescent="0.2">
      <c r="B71" s="1">
        <v>45870</v>
      </c>
      <c r="C71" s="94">
        <v>72.551224779999998</v>
      </c>
      <c r="D71" s="94">
        <v>32.577317147999999</v>
      </c>
      <c r="G71" s="94">
        <v>46.420626689999999</v>
      </c>
      <c r="H71" s="94">
        <v>58.049191723</v>
      </c>
    </row>
    <row r="72" spans="1:9" x14ac:dyDescent="0.2">
      <c r="B72" s="1">
        <v>45901</v>
      </c>
      <c r="C72" s="94">
        <v>72.545440442</v>
      </c>
      <c r="D72" s="94">
        <v>32.575730235999998</v>
      </c>
      <c r="G72" s="94">
        <v>46.053923816000001</v>
      </c>
      <c r="H72" s="94">
        <v>58.830882256999999</v>
      </c>
    </row>
    <row r="73" spans="1:9" x14ac:dyDescent="0.2">
      <c r="B73" s="1">
        <v>45931</v>
      </c>
      <c r="C73" s="94">
        <v>72.862115837000005</v>
      </c>
      <c r="D73" s="94">
        <v>32.468159290000003</v>
      </c>
      <c r="G73" s="94">
        <v>46.199488563000003</v>
      </c>
      <c r="H73" s="94">
        <v>57.351368473999997</v>
      </c>
    </row>
    <row r="74" spans="1:9" x14ac:dyDescent="0.2">
      <c r="B74" s="1">
        <v>45962</v>
      </c>
      <c r="C74" s="94">
        <v>73.091734715000001</v>
      </c>
      <c r="D74" s="94">
        <v>32.266809701</v>
      </c>
      <c r="G74" s="94">
        <v>46.043470272999997</v>
      </c>
      <c r="H74" s="94">
        <v>58.444311269000004</v>
      </c>
    </row>
    <row r="75" spans="1:9" x14ac:dyDescent="0.2">
      <c r="B75" s="1">
        <v>45992</v>
      </c>
      <c r="C75" s="94">
        <v>72.849870617999997</v>
      </c>
      <c r="D75" s="94">
        <v>32.166778602000001</v>
      </c>
      <c r="G75" s="94">
        <v>46.698222997999999</v>
      </c>
      <c r="H75" s="94">
        <v>59.493198053</v>
      </c>
    </row>
    <row r="76" spans="1:9" x14ac:dyDescent="0.2">
      <c r="B76" s="1"/>
      <c r="C76" s="94"/>
      <c r="D76" s="94"/>
      <c r="G76" s="94"/>
      <c r="H76" s="94"/>
    </row>
    <row r="77" spans="1:9" x14ac:dyDescent="0.2">
      <c r="B77" s="278" t="s">
        <v>674</v>
      </c>
    </row>
    <row r="78" spans="1:9" x14ac:dyDescent="0.2">
      <c r="A78" s="1"/>
      <c r="I78" s="283"/>
    </row>
    <row r="79" spans="1:9" x14ac:dyDescent="0.2">
      <c r="B79" s="3"/>
      <c r="C79" s="58" t="s">
        <v>342</v>
      </c>
      <c r="I79" s="7"/>
    </row>
    <row r="80" spans="1:9" x14ac:dyDescent="0.2">
      <c r="B80" s="294">
        <v>28.5</v>
      </c>
      <c r="C80">
        <v>0</v>
      </c>
      <c r="F80" s="13">
        <v>28</v>
      </c>
      <c r="I80" s="283"/>
    </row>
    <row r="81" spans="2:6" x14ac:dyDescent="0.2">
      <c r="B81" s="294">
        <v>28.5</v>
      </c>
      <c r="C81">
        <v>1.2</v>
      </c>
      <c r="F81" s="13">
        <v>28</v>
      </c>
    </row>
  </sheetData>
  <conditionalFormatting sqref="C28:D76">
    <cfRule type="expression" dxfId="26" priority="3">
      <formula>ISNA(C28)</formula>
    </cfRule>
  </conditionalFormatting>
  <conditionalFormatting sqref="G28:H76">
    <cfRule type="expression" dxfId="25" priority="4">
      <formula>ISNA(G28)</formula>
    </cfRule>
  </conditionalFormatting>
  <hyperlinks>
    <hyperlink ref="A3" location="Contents!A1" display="Return to Contents" xr:uid="{00000000-0004-0000-0400-000000000000}"/>
  </hyperlinks>
  <pageMargins left="0.7" right="0.7" top="0.75" bottom="0.75" header="0.3" footer="0.3"/>
  <pageSetup orientation="portrait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41"/>
  <dimension ref="A2:R38"/>
  <sheetViews>
    <sheetView workbookViewId="0"/>
  </sheetViews>
  <sheetFormatPr defaultRowHeight="12.75" x14ac:dyDescent="0.2"/>
  <cols>
    <col min="1" max="1" width="12.5703125" customWidth="1"/>
    <col min="17" max="17" width="16.5703125" customWidth="1"/>
    <col min="18" max="18" width="22.5703125" customWidth="1"/>
  </cols>
  <sheetData>
    <row r="2" spans="1:18" ht="15.75" x14ac:dyDescent="0.25">
      <c r="A2" s="31" t="s">
        <v>644</v>
      </c>
    </row>
    <row r="3" spans="1:18" x14ac:dyDescent="0.2">
      <c r="A3" s="16" t="s">
        <v>16</v>
      </c>
    </row>
    <row r="4" spans="1:18" x14ac:dyDescent="0.2">
      <c r="A4" s="288"/>
      <c r="B4" s="288"/>
      <c r="C4" s="288"/>
      <c r="D4" s="288"/>
      <c r="E4" s="288"/>
      <c r="F4" s="288"/>
      <c r="G4" s="288"/>
      <c r="H4" s="288"/>
      <c r="I4" s="288"/>
      <c r="J4" s="288"/>
      <c r="K4" s="288"/>
      <c r="L4" s="97"/>
    </row>
    <row r="5" spans="1:18" x14ac:dyDescent="0.2">
      <c r="A5" s="288"/>
      <c r="B5" s="288"/>
      <c r="C5" s="288"/>
      <c r="D5" s="288"/>
      <c r="E5" s="288"/>
      <c r="F5" s="288"/>
      <c r="G5" s="288"/>
      <c r="H5" s="288"/>
      <c r="I5" s="288"/>
      <c r="J5" s="288"/>
      <c r="K5" s="288"/>
      <c r="L5" s="97"/>
      <c r="Q5" s="142" t="s">
        <v>343</v>
      </c>
      <c r="R5" s="143"/>
    </row>
    <row r="6" spans="1:18" x14ac:dyDescent="0.2">
      <c r="A6" s="288"/>
      <c r="B6" s="288"/>
      <c r="C6" s="288"/>
      <c r="D6" s="288"/>
      <c r="E6" s="288"/>
      <c r="F6" s="288"/>
      <c r="G6" s="288"/>
      <c r="H6" s="288"/>
      <c r="I6" s="288"/>
      <c r="J6" s="288"/>
      <c r="K6" s="288"/>
      <c r="L6" s="97"/>
      <c r="Q6" s="400" t="s">
        <v>381</v>
      </c>
      <c r="R6" s="247" t="s">
        <v>382</v>
      </c>
    </row>
    <row r="7" spans="1:18" x14ac:dyDescent="0.2">
      <c r="A7" s="288"/>
      <c r="B7" s="288"/>
      <c r="C7" s="288"/>
      <c r="D7" s="288"/>
      <c r="E7" s="288"/>
      <c r="F7" s="288"/>
      <c r="G7" s="288"/>
      <c r="H7" s="288"/>
      <c r="I7" s="288"/>
      <c r="J7" s="288"/>
      <c r="K7" s="288"/>
      <c r="Q7" s="256" t="s">
        <v>378</v>
      </c>
      <c r="R7" s="145" t="s">
        <v>383</v>
      </c>
    </row>
    <row r="8" spans="1:18" x14ac:dyDescent="0.2">
      <c r="A8" s="288"/>
      <c r="B8" s="288"/>
      <c r="C8" s="288"/>
      <c r="D8" s="288"/>
      <c r="E8" s="288"/>
      <c r="F8" s="288"/>
      <c r="G8" s="288"/>
      <c r="H8" s="288"/>
      <c r="I8" s="288"/>
      <c r="J8" s="288"/>
      <c r="K8" s="288"/>
    </row>
    <row r="9" spans="1:18" x14ac:dyDescent="0.2">
      <c r="A9" s="288"/>
      <c r="B9" s="288"/>
      <c r="C9" s="288"/>
      <c r="D9" s="288"/>
      <c r="E9" s="288"/>
      <c r="F9" s="288"/>
      <c r="G9" s="288"/>
      <c r="H9" s="288"/>
      <c r="I9" s="288"/>
      <c r="J9" s="288"/>
      <c r="K9" s="288"/>
    </row>
    <row r="10" spans="1:18" x14ac:dyDescent="0.2">
      <c r="A10" s="288"/>
      <c r="B10" s="288"/>
      <c r="C10" s="288"/>
      <c r="D10" s="288"/>
      <c r="E10" s="288"/>
      <c r="F10" s="288"/>
      <c r="G10" s="288"/>
      <c r="H10" s="288"/>
      <c r="I10" s="288"/>
      <c r="J10" s="288"/>
      <c r="K10" s="288"/>
    </row>
    <row r="11" spans="1:18" x14ac:dyDescent="0.2">
      <c r="A11" s="288"/>
      <c r="B11" s="288"/>
      <c r="C11" s="288"/>
      <c r="D11" s="288"/>
      <c r="E11" s="288"/>
      <c r="F11" s="288"/>
      <c r="G11" s="288"/>
      <c r="H11" s="288"/>
      <c r="I11" s="288"/>
      <c r="J11" s="288"/>
      <c r="K11" s="288"/>
    </row>
    <row r="12" spans="1:18" x14ac:dyDescent="0.2">
      <c r="A12" s="288"/>
      <c r="B12" s="288"/>
      <c r="C12" s="288"/>
      <c r="D12" s="288"/>
      <c r="E12" s="288"/>
      <c r="F12" s="288"/>
      <c r="G12" s="288"/>
      <c r="H12" s="288"/>
      <c r="I12" s="288"/>
      <c r="J12" s="288"/>
      <c r="K12" s="288"/>
    </row>
    <row r="13" spans="1:18" x14ac:dyDescent="0.2">
      <c r="A13" s="288"/>
      <c r="B13" s="288"/>
      <c r="C13" s="288"/>
      <c r="D13" s="288"/>
      <c r="E13" s="288"/>
      <c r="F13" s="288"/>
      <c r="G13" s="288"/>
      <c r="H13" s="288"/>
      <c r="I13" s="288"/>
      <c r="J13" s="288"/>
      <c r="K13" s="288"/>
    </row>
    <row r="14" spans="1:18" x14ac:dyDescent="0.2">
      <c r="A14" s="288"/>
      <c r="B14" s="288"/>
      <c r="C14" s="288"/>
      <c r="D14" s="288"/>
      <c r="E14" s="288"/>
      <c r="F14" s="288"/>
      <c r="G14" s="288"/>
      <c r="H14" s="288"/>
      <c r="I14" s="288"/>
      <c r="J14" s="288"/>
      <c r="K14" s="288"/>
    </row>
    <row r="15" spans="1:18" x14ac:dyDescent="0.2">
      <c r="A15" s="288"/>
      <c r="B15" s="288"/>
      <c r="C15" s="288"/>
      <c r="D15" s="288"/>
      <c r="E15" s="288"/>
      <c r="F15" s="288"/>
      <c r="G15" s="288"/>
      <c r="H15" s="288"/>
      <c r="I15" s="288"/>
      <c r="J15" s="288"/>
      <c r="K15" s="288"/>
    </row>
    <row r="16" spans="1:18" x14ac:dyDescent="0.2">
      <c r="A16" s="288"/>
      <c r="B16" s="288"/>
      <c r="C16" s="288"/>
      <c r="D16" s="288"/>
      <c r="E16" s="288"/>
      <c r="F16" s="288"/>
      <c r="G16" s="288"/>
      <c r="H16" s="288"/>
      <c r="I16" s="288"/>
      <c r="J16" s="288"/>
      <c r="K16" s="288"/>
    </row>
    <row r="17" spans="1:11" x14ac:dyDescent="0.2">
      <c r="A17" s="288"/>
      <c r="B17" s="288"/>
      <c r="C17" s="288"/>
      <c r="D17" s="288"/>
      <c r="E17" s="288"/>
      <c r="F17" s="288"/>
      <c r="G17" s="288"/>
      <c r="H17" s="288"/>
      <c r="I17" s="288"/>
      <c r="J17" s="288"/>
      <c r="K17" s="288"/>
    </row>
    <row r="18" spans="1:11" x14ac:dyDescent="0.2">
      <c r="A18" s="288"/>
      <c r="B18" s="288"/>
      <c r="C18" s="288"/>
      <c r="D18" s="288"/>
      <c r="E18" s="288"/>
      <c r="F18" s="288"/>
      <c r="G18" s="288"/>
      <c r="H18" s="288"/>
      <c r="I18" s="288"/>
      <c r="J18" s="288"/>
      <c r="K18" s="288"/>
    </row>
    <row r="19" spans="1:11" x14ac:dyDescent="0.2">
      <c r="A19" s="288"/>
      <c r="B19" s="288"/>
      <c r="C19" s="288"/>
      <c r="D19" s="288"/>
      <c r="E19" s="288"/>
      <c r="F19" s="288"/>
      <c r="G19" s="288"/>
      <c r="H19" s="288"/>
      <c r="I19" s="288"/>
      <c r="J19" s="288"/>
      <c r="K19" s="288"/>
    </row>
    <row r="20" spans="1:11" x14ac:dyDescent="0.2">
      <c r="A20" s="288"/>
      <c r="B20" s="288"/>
      <c r="C20" s="288"/>
      <c r="D20" s="288"/>
      <c r="E20" s="288"/>
      <c r="F20" s="288"/>
      <c r="G20" s="288"/>
      <c r="H20" s="288"/>
      <c r="I20" s="288"/>
      <c r="J20" s="288"/>
      <c r="K20" s="288"/>
    </row>
    <row r="21" spans="1:11" x14ac:dyDescent="0.2">
      <c r="A21" s="288"/>
      <c r="B21" s="288"/>
      <c r="C21" s="288"/>
      <c r="D21" s="288"/>
      <c r="E21" s="288"/>
      <c r="F21" s="288"/>
      <c r="G21" s="288"/>
      <c r="H21" s="288"/>
      <c r="I21" s="288"/>
      <c r="J21" s="288"/>
      <c r="K21" s="288"/>
    </row>
    <row r="22" spans="1:11" x14ac:dyDescent="0.2">
      <c r="A22" s="288"/>
      <c r="B22" s="288"/>
      <c r="C22" s="288"/>
      <c r="D22" s="288"/>
      <c r="E22" s="288"/>
      <c r="F22" s="288"/>
      <c r="G22" s="288"/>
      <c r="H22" s="288"/>
      <c r="I22" s="288"/>
      <c r="J22" s="288"/>
      <c r="K22" s="288"/>
    </row>
    <row r="23" spans="1:11" x14ac:dyDescent="0.2">
      <c r="A23" s="288"/>
      <c r="B23" s="288"/>
      <c r="C23" s="288"/>
      <c r="D23" s="288"/>
      <c r="E23" s="288"/>
      <c r="F23" s="288"/>
      <c r="G23" s="288"/>
      <c r="H23" s="288"/>
      <c r="I23" s="288"/>
      <c r="J23" s="288"/>
      <c r="K23" s="288"/>
    </row>
    <row r="24" spans="1:11" x14ac:dyDescent="0.2">
      <c r="A24" s="288"/>
      <c r="B24" s="288"/>
      <c r="C24" s="288"/>
      <c r="D24" s="288"/>
      <c r="E24" s="288"/>
      <c r="F24" s="288"/>
      <c r="G24" s="288"/>
      <c r="H24" s="288"/>
      <c r="I24" s="288"/>
      <c r="J24" s="288"/>
      <c r="K24" s="288"/>
    </row>
    <row r="25" spans="1:11" x14ac:dyDescent="0.2">
      <c r="B25" s="464" t="s">
        <v>484</v>
      </c>
      <c r="C25" s="464"/>
      <c r="D25" s="464"/>
      <c r="E25" s="464"/>
      <c r="F25" s="464"/>
    </row>
    <row r="26" spans="1:11" x14ac:dyDescent="0.2">
      <c r="A26" s="8"/>
      <c r="B26" s="36">
        <v>2022</v>
      </c>
      <c r="C26" s="36">
        <v>2023</v>
      </c>
      <c r="D26" s="36">
        <v>2024</v>
      </c>
      <c r="E26" s="36">
        <v>2025</v>
      </c>
      <c r="F26" s="224" t="s">
        <v>693</v>
      </c>
    </row>
    <row r="27" spans="1:11" x14ac:dyDescent="0.2">
      <c r="A27" t="s">
        <v>97</v>
      </c>
      <c r="B27" s="13">
        <v>48.755679065000002</v>
      </c>
      <c r="C27" s="13">
        <v>43.643666475000003</v>
      </c>
      <c r="D27" s="13">
        <v>47.434049760999997</v>
      </c>
      <c r="E27" s="13">
        <v>44.424499945999997</v>
      </c>
      <c r="F27" s="225">
        <v>43.230542743999997</v>
      </c>
      <c r="H27" s="13"/>
    </row>
    <row r="28" spans="1:11" x14ac:dyDescent="0.2">
      <c r="A28" t="s">
        <v>98</v>
      </c>
      <c r="B28" s="13">
        <v>147.2827825</v>
      </c>
      <c r="C28" s="13">
        <v>109.30390126</v>
      </c>
      <c r="D28" s="13">
        <v>123.47696003</v>
      </c>
      <c r="E28" s="13">
        <v>132.61284157</v>
      </c>
      <c r="F28" s="225">
        <v>120.47969999999999</v>
      </c>
      <c r="H28" s="13"/>
    </row>
    <row r="29" spans="1:11" x14ac:dyDescent="0.2">
      <c r="A29" t="s">
        <v>99</v>
      </c>
      <c r="B29" s="13">
        <v>269.80127011000002</v>
      </c>
      <c r="C29" s="13">
        <v>209.13866748000001</v>
      </c>
      <c r="D29" s="13">
        <v>266.12062976999999</v>
      </c>
      <c r="E29" s="13">
        <v>268.23577947000001</v>
      </c>
      <c r="F29" s="225">
        <v>250.2073</v>
      </c>
      <c r="H29" s="13"/>
    </row>
    <row r="30" spans="1:11" x14ac:dyDescent="0.2">
      <c r="A30" t="s">
        <v>100</v>
      </c>
      <c r="B30" s="13">
        <v>393.73474308999999</v>
      </c>
      <c r="C30" s="13">
        <v>390.47538385000001</v>
      </c>
      <c r="D30" s="13">
        <v>392.87198412999999</v>
      </c>
      <c r="E30" s="13">
        <v>395.79591020999999</v>
      </c>
      <c r="F30" s="225">
        <v>365.97039999999998</v>
      </c>
      <c r="H30" s="13"/>
    </row>
    <row r="31" spans="1:11" x14ac:dyDescent="0.2">
      <c r="A31" t="s">
        <v>101</v>
      </c>
      <c r="B31" s="13">
        <v>358.79913636999999</v>
      </c>
      <c r="C31" s="13">
        <v>348.52085804000001</v>
      </c>
      <c r="D31" s="13">
        <v>361.84879319999999</v>
      </c>
      <c r="E31" s="13">
        <v>364.59366096999997</v>
      </c>
      <c r="F31" s="225">
        <v>336.66489999999999</v>
      </c>
      <c r="H31" s="13"/>
    </row>
    <row r="32" spans="1:11" x14ac:dyDescent="0.2">
      <c r="A32" t="s">
        <v>102</v>
      </c>
      <c r="B32" s="13">
        <v>201.85759207999999</v>
      </c>
      <c r="C32" s="13">
        <v>201.63154689000001</v>
      </c>
      <c r="D32" s="13">
        <v>204.14530733000001</v>
      </c>
      <c r="E32" s="13">
        <v>205.83555179999999</v>
      </c>
      <c r="F32" s="225">
        <v>206.35159999999999</v>
      </c>
      <c r="H32" s="13"/>
    </row>
    <row r="33" spans="1:12" x14ac:dyDescent="0.2">
      <c r="A33" s="8" t="s">
        <v>432</v>
      </c>
      <c r="B33" s="55">
        <f>+SUM(B27:B32)</f>
        <v>1420.2312032150001</v>
      </c>
      <c r="C33" s="55">
        <f>+SUM(C27:C32)</f>
        <v>1302.7140239950002</v>
      </c>
      <c r="D33" s="55">
        <f>+SUM(D27:D32)</f>
        <v>1395.8977242209999</v>
      </c>
      <c r="E33" s="55">
        <f>+SUM(E27:E32)</f>
        <v>1411.498243966</v>
      </c>
      <c r="F33" s="226">
        <f>+SUM(F27:F32)</f>
        <v>1322.9044427439999</v>
      </c>
    </row>
    <row r="34" spans="1:12" x14ac:dyDescent="0.2">
      <c r="A34" s="278" t="s">
        <v>674</v>
      </c>
    </row>
    <row r="35" spans="1:12" ht="12.75" customHeight="1" x14ac:dyDescent="0.2">
      <c r="A35" s="489" t="str">
        <f>"Note: EIA calculations based on National Oceanic and Atmospheric Administration (NOAA) data. Projections reflect NOAA's 14-16 month outlook."</f>
        <v>Note: EIA calculations based on National Oceanic and Atmospheric Administration (NOAA) data. Projections reflect NOAA's 14-16 month outlook.</v>
      </c>
      <c r="B35" s="489"/>
      <c r="C35" s="489"/>
      <c r="D35" s="489"/>
      <c r="E35" s="489"/>
      <c r="F35" s="489"/>
      <c r="G35" s="489"/>
      <c r="H35" s="489"/>
      <c r="I35" s="489"/>
      <c r="J35" s="489"/>
      <c r="K35" s="489"/>
      <c r="L35" s="210"/>
    </row>
    <row r="36" spans="1:12" x14ac:dyDescent="0.2">
      <c r="A36" s="489"/>
      <c r="B36" s="489"/>
      <c r="C36" s="489"/>
      <c r="D36" s="489"/>
      <c r="E36" s="489"/>
      <c r="F36" s="489"/>
      <c r="G36" s="489"/>
      <c r="H36" s="489"/>
      <c r="I36" s="489"/>
      <c r="J36" s="489"/>
      <c r="K36" s="489"/>
      <c r="L36" s="210"/>
    </row>
    <row r="37" spans="1:12" x14ac:dyDescent="0.2">
      <c r="A37" s="23" t="s">
        <v>187</v>
      </c>
    </row>
    <row r="38" spans="1:12" x14ac:dyDescent="0.2">
      <c r="A38" s="77" t="s">
        <v>183</v>
      </c>
      <c r="B38" s="490" t="s">
        <v>184</v>
      </c>
      <c r="C38" s="490"/>
      <c r="D38" s="490"/>
      <c r="E38" s="490"/>
      <c r="F38" s="490"/>
      <c r="G38" s="76" t="s">
        <v>185</v>
      </c>
    </row>
  </sheetData>
  <mergeCells count="3">
    <mergeCell ref="B25:F25"/>
    <mergeCell ref="A35:K36"/>
    <mergeCell ref="B38:F38"/>
  </mergeCells>
  <hyperlinks>
    <hyperlink ref="B38" r:id="rId1" xr:uid="{00000000-0004-0000-2800-000000000000}"/>
    <hyperlink ref="A3" location="Contents!A1" display="Return to Contents" xr:uid="{00000000-0004-0000-2800-000001000000}"/>
  </hyperlinks>
  <pageMargins left="0.7" right="0.7" top="0.75" bottom="0.75" header="0.3" footer="0.3"/>
  <pageSetup orientation="landscape" r:id="rId2"/>
  <drawing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40">
    <pageSetUpPr fitToPage="1"/>
  </sheetPr>
  <dimension ref="A1:R160"/>
  <sheetViews>
    <sheetView zoomScale="94" zoomScaleNormal="94" workbookViewId="0"/>
  </sheetViews>
  <sheetFormatPr defaultRowHeight="12.75" x14ac:dyDescent="0.2"/>
  <cols>
    <col min="2" max="3" width="9.42578125" style="5"/>
    <col min="17" max="17" width="14.42578125" customWidth="1"/>
    <col min="18" max="18" width="10.42578125" customWidth="1"/>
  </cols>
  <sheetData>
    <row r="1" spans="1:18" x14ac:dyDescent="0.2">
      <c r="B1"/>
      <c r="C1"/>
      <c r="L1" s="21"/>
    </row>
    <row r="2" spans="1:18" ht="15.75" x14ac:dyDescent="0.25">
      <c r="A2" s="31" t="s">
        <v>644</v>
      </c>
      <c r="B2"/>
      <c r="C2"/>
      <c r="L2" s="97"/>
    </row>
    <row r="3" spans="1:18" x14ac:dyDescent="0.2">
      <c r="A3" s="16" t="s">
        <v>16</v>
      </c>
      <c r="B3"/>
      <c r="C3"/>
    </row>
    <row r="4" spans="1:18" x14ac:dyDescent="0.2">
      <c r="A4" s="243"/>
      <c r="B4" s="243"/>
      <c r="C4" s="243"/>
      <c r="D4" s="243"/>
      <c r="E4" s="243"/>
      <c r="F4" s="243"/>
      <c r="G4" s="243"/>
      <c r="H4" s="243"/>
      <c r="I4" s="243"/>
      <c r="J4" s="243"/>
      <c r="K4" s="243"/>
    </row>
    <row r="5" spans="1:18" x14ac:dyDescent="0.2">
      <c r="A5" s="243"/>
      <c r="B5" s="243"/>
      <c r="C5" s="243"/>
      <c r="D5" s="243"/>
      <c r="E5" s="243"/>
      <c r="F5" s="243"/>
      <c r="G5" s="243"/>
      <c r="H5" s="243"/>
      <c r="I5" s="243"/>
      <c r="J5" s="243"/>
      <c r="K5" s="243"/>
      <c r="Q5" s="142" t="s">
        <v>343</v>
      </c>
      <c r="R5" s="143"/>
    </row>
    <row r="6" spans="1:18" x14ac:dyDescent="0.2">
      <c r="A6" s="243"/>
      <c r="B6" s="243"/>
      <c r="C6" s="243"/>
      <c r="D6" s="243"/>
      <c r="E6" s="243"/>
      <c r="F6" s="243"/>
      <c r="G6" s="243"/>
      <c r="H6" s="243"/>
      <c r="I6" s="243"/>
      <c r="J6" s="243"/>
      <c r="K6" s="243"/>
      <c r="Q6" s="244" t="s">
        <v>34</v>
      </c>
      <c r="R6" s="170" t="s">
        <v>371</v>
      </c>
    </row>
    <row r="7" spans="1:18" x14ac:dyDescent="0.2">
      <c r="A7" s="243"/>
      <c r="B7" s="243"/>
      <c r="C7" s="243"/>
      <c r="D7" s="243"/>
      <c r="E7" s="243"/>
      <c r="F7" s="243"/>
      <c r="G7" s="243"/>
      <c r="H7" s="243"/>
      <c r="I7" s="243"/>
      <c r="J7" s="243"/>
      <c r="K7" s="243"/>
      <c r="Q7" s="177" t="s">
        <v>35</v>
      </c>
      <c r="R7" s="171" t="s">
        <v>372</v>
      </c>
    </row>
    <row r="8" spans="1:18" x14ac:dyDescent="0.2">
      <c r="A8" s="243"/>
      <c r="B8" s="243"/>
      <c r="C8" s="243"/>
      <c r="D8" s="243"/>
      <c r="E8" s="243"/>
      <c r="F8" s="243"/>
      <c r="G8" s="243"/>
      <c r="H8" s="243"/>
      <c r="I8" s="243"/>
      <c r="J8" s="243"/>
      <c r="K8" s="243"/>
      <c r="Q8" s="177" t="s">
        <v>89</v>
      </c>
      <c r="R8" s="171" t="s">
        <v>373</v>
      </c>
    </row>
    <row r="9" spans="1:18" x14ac:dyDescent="0.2">
      <c r="A9" s="243"/>
      <c r="B9" s="243"/>
      <c r="C9" s="243"/>
      <c r="D9" s="243"/>
      <c r="E9" s="243"/>
      <c r="F9" s="243"/>
      <c r="G9" s="243"/>
      <c r="H9" s="243"/>
      <c r="I9" s="243"/>
      <c r="J9" s="243"/>
      <c r="K9" s="243"/>
      <c r="Q9" s="182" t="s">
        <v>213</v>
      </c>
      <c r="R9" s="173" t="s">
        <v>370</v>
      </c>
    </row>
    <row r="10" spans="1:18" x14ac:dyDescent="0.2">
      <c r="A10" s="243"/>
      <c r="B10" s="243"/>
      <c r="C10" s="243"/>
      <c r="D10" s="243"/>
      <c r="E10" s="243"/>
      <c r="F10" s="243"/>
      <c r="G10" s="243"/>
      <c r="H10" s="243"/>
      <c r="I10" s="243"/>
      <c r="J10" s="243"/>
      <c r="K10" s="243"/>
      <c r="Q10" s="183"/>
      <c r="R10" s="183"/>
    </row>
    <row r="11" spans="1:18" x14ac:dyDescent="0.2">
      <c r="A11" s="243"/>
      <c r="B11" s="243"/>
      <c r="C11" s="243"/>
      <c r="D11" s="243"/>
      <c r="E11" s="243"/>
      <c r="F11" s="243"/>
      <c r="G11" s="243"/>
      <c r="H11" s="243"/>
      <c r="I11" s="243"/>
      <c r="J11" s="243"/>
      <c r="K11" s="243"/>
    </row>
    <row r="12" spans="1:18" x14ac:dyDescent="0.2">
      <c r="A12" s="243"/>
      <c r="B12" s="243"/>
      <c r="C12" s="243"/>
      <c r="D12" s="243"/>
      <c r="E12" s="243"/>
      <c r="F12" s="243"/>
      <c r="G12" s="243"/>
      <c r="H12" s="243"/>
      <c r="I12" s="243"/>
      <c r="J12" s="243"/>
      <c r="K12" s="243"/>
    </row>
    <row r="13" spans="1:18" x14ac:dyDescent="0.2">
      <c r="A13" s="243"/>
      <c r="B13" s="243"/>
      <c r="C13" s="243"/>
      <c r="D13" s="243"/>
      <c r="E13" s="243"/>
      <c r="F13" s="243"/>
      <c r="G13" s="243"/>
      <c r="H13" s="243"/>
      <c r="I13" s="243"/>
      <c r="J13" s="243"/>
      <c r="K13" s="243"/>
    </row>
    <row r="14" spans="1:18" x14ac:dyDescent="0.2">
      <c r="A14" s="243"/>
      <c r="B14" s="243"/>
      <c r="C14" s="243"/>
      <c r="D14" s="243"/>
      <c r="E14" s="243"/>
      <c r="F14" s="243"/>
      <c r="G14" s="243"/>
      <c r="H14" s="243"/>
      <c r="I14" s="243"/>
      <c r="J14" s="243"/>
      <c r="K14" s="243"/>
    </row>
    <row r="15" spans="1:18" x14ac:dyDescent="0.2">
      <c r="A15" s="243"/>
      <c r="B15" s="243"/>
      <c r="C15" s="243"/>
      <c r="D15" s="243"/>
      <c r="E15" s="243"/>
      <c r="F15" s="243"/>
      <c r="G15" s="243"/>
      <c r="H15" s="243"/>
      <c r="I15" s="243"/>
      <c r="J15" s="243"/>
      <c r="K15" s="243"/>
    </row>
    <row r="16" spans="1:18" x14ac:dyDescent="0.2">
      <c r="A16" s="243"/>
      <c r="B16" s="243"/>
      <c r="C16" s="243"/>
      <c r="D16" s="243"/>
      <c r="E16" s="243"/>
      <c r="F16" s="243"/>
      <c r="G16" s="243"/>
      <c r="H16" s="243"/>
      <c r="I16" s="243"/>
      <c r="J16" s="243"/>
      <c r="K16" s="243"/>
    </row>
    <row r="17" spans="1:14" x14ac:dyDescent="0.2">
      <c r="A17" s="243"/>
      <c r="B17" s="243"/>
      <c r="C17" s="243"/>
      <c r="D17" s="243"/>
      <c r="E17" s="243"/>
      <c r="F17" s="243"/>
      <c r="G17" s="243"/>
      <c r="H17" s="243"/>
      <c r="I17" s="243"/>
      <c r="J17" s="243"/>
      <c r="K17" s="243"/>
    </row>
    <row r="18" spans="1:14" x14ac:dyDescent="0.2">
      <c r="A18" s="243"/>
      <c r="B18" s="243"/>
      <c r="C18" s="243"/>
      <c r="D18" s="243"/>
      <c r="E18" s="243"/>
      <c r="F18" s="243"/>
      <c r="G18" s="243"/>
      <c r="H18" s="243"/>
      <c r="I18" s="243"/>
      <c r="J18" s="243"/>
      <c r="K18" s="243"/>
    </row>
    <row r="19" spans="1:14" x14ac:dyDescent="0.2">
      <c r="A19" s="243"/>
      <c r="B19" s="243"/>
      <c r="C19" s="243"/>
      <c r="D19" s="243"/>
      <c r="E19" s="243"/>
      <c r="F19" s="243"/>
      <c r="G19" s="243"/>
      <c r="H19" s="243"/>
      <c r="I19" s="243"/>
      <c r="J19" s="243"/>
      <c r="K19" s="243"/>
    </row>
    <row r="20" spans="1:14" x14ac:dyDescent="0.2">
      <c r="A20" s="243"/>
      <c r="B20" s="243"/>
      <c r="C20" s="243"/>
      <c r="D20" s="243"/>
      <c r="E20" s="243"/>
      <c r="F20" s="243"/>
      <c r="G20" s="243"/>
      <c r="H20" s="243"/>
      <c r="I20" s="243"/>
      <c r="J20" s="243"/>
      <c r="K20" s="243"/>
    </row>
    <row r="21" spans="1:14" x14ac:dyDescent="0.2">
      <c r="A21" s="243"/>
      <c r="B21" s="243"/>
      <c r="C21" s="243"/>
      <c r="D21" s="243"/>
      <c r="E21" s="243"/>
      <c r="F21" s="243"/>
      <c r="G21" s="243"/>
      <c r="H21" s="243"/>
      <c r="I21" s="243"/>
      <c r="J21" s="243"/>
      <c r="K21" s="243"/>
    </row>
    <row r="22" spans="1:14" x14ac:dyDescent="0.2">
      <c r="A22" s="243"/>
      <c r="B22" s="243"/>
      <c r="C22" s="243"/>
      <c r="D22" s="243"/>
      <c r="E22" s="243"/>
      <c r="F22" s="243"/>
      <c r="G22" s="243"/>
      <c r="H22" s="243"/>
      <c r="I22" s="243"/>
      <c r="J22" s="243"/>
      <c r="K22" s="243"/>
    </row>
    <row r="23" spans="1:14" x14ac:dyDescent="0.2">
      <c r="A23" s="243"/>
      <c r="B23" s="243"/>
      <c r="C23" s="243"/>
      <c r="D23" s="243"/>
      <c r="E23" s="243"/>
      <c r="F23" s="243"/>
      <c r="G23" s="243"/>
      <c r="H23" s="243"/>
      <c r="I23" s="243"/>
      <c r="J23" s="243"/>
      <c r="K23" s="243"/>
    </row>
    <row r="24" spans="1:14" x14ac:dyDescent="0.2">
      <c r="A24" s="243"/>
      <c r="B24" s="243"/>
      <c r="C24" s="243"/>
      <c r="D24" s="243"/>
      <c r="E24" s="243"/>
      <c r="F24" s="243"/>
      <c r="G24" s="243"/>
      <c r="H24" s="243"/>
      <c r="I24" s="243"/>
      <c r="J24" s="243"/>
      <c r="K24" s="243"/>
    </row>
    <row r="25" spans="1:14" x14ac:dyDescent="0.2">
      <c r="A25" s="243"/>
      <c r="B25" s="243"/>
      <c r="C25" s="243"/>
      <c r="D25" s="243"/>
      <c r="E25" s="243"/>
      <c r="F25" s="243"/>
      <c r="G25" s="243"/>
      <c r="H25" s="243"/>
      <c r="I25" s="243"/>
      <c r="J25" s="243"/>
      <c r="K25" s="243"/>
    </row>
    <row r="26" spans="1:14" ht="14.25" x14ac:dyDescent="0.25">
      <c r="A26" s="21"/>
      <c r="B26" s="20"/>
      <c r="C26" s="493" t="s">
        <v>82</v>
      </c>
      <c r="D26" s="493"/>
      <c r="E26" s="493"/>
      <c r="F26" s="493"/>
      <c r="G26" s="493"/>
      <c r="H26" s="21"/>
      <c r="I26" s="493" t="s">
        <v>4</v>
      </c>
      <c r="J26" s="493"/>
      <c r="K26" s="493"/>
      <c r="L26" s="493"/>
      <c r="M26" s="35"/>
      <c r="N26" s="35"/>
    </row>
    <row r="27" spans="1:14" x14ac:dyDescent="0.2">
      <c r="A27" s="60"/>
      <c r="B27" s="69" t="s">
        <v>87</v>
      </c>
      <c r="C27" s="184">
        <v>2021</v>
      </c>
      <c r="D27" s="184">
        <v>2022</v>
      </c>
      <c r="E27" s="36">
        <v>2023</v>
      </c>
      <c r="F27" s="36">
        <v>2024</v>
      </c>
      <c r="G27" s="36">
        <v>2025</v>
      </c>
      <c r="H27" s="398"/>
      <c r="I27" s="65">
        <v>2022</v>
      </c>
      <c r="J27" s="65">
        <v>2023</v>
      </c>
      <c r="K27" s="65">
        <v>2024</v>
      </c>
      <c r="L27" s="65">
        <v>2025</v>
      </c>
    </row>
    <row r="28" spans="1:14" x14ac:dyDescent="0.2">
      <c r="A28" s="21"/>
      <c r="B28" s="57" t="s">
        <v>34</v>
      </c>
      <c r="C28" s="371">
        <v>1002.6506333999999</v>
      </c>
      <c r="D28" s="371">
        <v>938.64943392999999</v>
      </c>
      <c r="E28" s="371">
        <v>777.64551007</v>
      </c>
      <c r="F28" s="371">
        <v>747.45546452999997</v>
      </c>
      <c r="G28" s="371">
        <v>711.87873000000002</v>
      </c>
      <c r="H28" s="21"/>
      <c r="I28" s="371">
        <f t="shared" ref="I28:L30" si="0">D28-C28</f>
        <v>-64.00119946999996</v>
      </c>
      <c r="J28" s="371">
        <f t="shared" si="0"/>
        <v>-161.00392385999999</v>
      </c>
      <c r="K28" s="371">
        <f t="shared" si="0"/>
        <v>-30.190045540000028</v>
      </c>
      <c r="L28" s="371">
        <f t="shared" si="0"/>
        <v>-35.576734529999953</v>
      </c>
    </row>
    <row r="29" spans="1:14" x14ac:dyDescent="0.2">
      <c r="A29" s="21"/>
      <c r="B29" s="57" t="s">
        <v>35</v>
      </c>
      <c r="C29" s="371">
        <v>2234.8231028999999</v>
      </c>
      <c r="D29" s="371">
        <v>2250.2576015999998</v>
      </c>
      <c r="E29" s="371">
        <v>2253.0189730000002</v>
      </c>
      <c r="F29" s="371">
        <v>2260.4779610999999</v>
      </c>
      <c r="G29" s="371">
        <v>2256.7091</v>
      </c>
      <c r="H29" s="21"/>
      <c r="I29" s="371">
        <f t="shared" si="0"/>
        <v>15.434498699999949</v>
      </c>
      <c r="J29" s="371">
        <f t="shared" si="0"/>
        <v>2.7613714000003711</v>
      </c>
      <c r="K29" s="371">
        <f t="shared" si="0"/>
        <v>7.4589880999997149</v>
      </c>
      <c r="L29" s="371">
        <f t="shared" si="0"/>
        <v>-3.7688610999998673</v>
      </c>
    </row>
    <row r="30" spans="1:14" x14ac:dyDescent="0.2">
      <c r="A30" s="21"/>
      <c r="B30" s="57" t="s">
        <v>89</v>
      </c>
      <c r="C30" s="371">
        <v>1656.1198529000001</v>
      </c>
      <c r="D30" s="371">
        <v>1742.1434749</v>
      </c>
      <c r="E30" s="371">
        <v>1755.8031708999999</v>
      </c>
      <c r="F30" s="371">
        <v>1767.6080818</v>
      </c>
      <c r="G30" s="371">
        <v>1767.0943</v>
      </c>
      <c r="H30" s="21"/>
      <c r="I30" s="371">
        <f t="shared" si="0"/>
        <v>86.023621999999932</v>
      </c>
      <c r="J30" s="371">
        <f t="shared" si="0"/>
        <v>13.65969599999994</v>
      </c>
      <c r="K30" s="371">
        <f t="shared" si="0"/>
        <v>11.804910900000095</v>
      </c>
      <c r="L30" s="371">
        <f t="shared" si="0"/>
        <v>-0.51378180000006068</v>
      </c>
    </row>
    <row r="31" spans="1:14" x14ac:dyDescent="0.2">
      <c r="A31" s="21"/>
      <c r="B31" s="58" t="s">
        <v>213</v>
      </c>
      <c r="C31" s="399">
        <v>4905.6224201000005</v>
      </c>
      <c r="D31" s="399">
        <v>4938.5125374999998</v>
      </c>
      <c r="E31" s="399">
        <v>4793.9296807999999</v>
      </c>
      <c r="F31" s="399">
        <v>4783.0017170000001</v>
      </c>
      <c r="G31" s="399">
        <v>4743.1422000000002</v>
      </c>
      <c r="H31" s="60"/>
      <c r="I31" s="399">
        <f>D31-C31</f>
        <v>32.890117399999326</v>
      </c>
      <c r="J31" s="399">
        <f>E31-D31</f>
        <v>-144.58285669999987</v>
      </c>
      <c r="K31" s="399">
        <f>F31-E31</f>
        <v>-10.927963799999816</v>
      </c>
      <c r="L31" s="399">
        <f>G31-F31</f>
        <v>-39.859516999999869</v>
      </c>
    </row>
    <row r="32" spans="1:14" x14ac:dyDescent="0.2">
      <c r="A32" s="21"/>
      <c r="B32" s="278" t="s">
        <v>674</v>
      </c>
      <c r="C32" s="21"/>
      <c r="D32" s="21"/>
      <c r="E32" s="21"/>
      <c r="F32" s="21"/>
      <c r="G32" s="21"/>
      <c r="H32" s="21"/>
      <c r="I32" s="394">
        <f>+SUM(I28:I30)</f>
        <v>37.456921229999921</v>
      </c>
      <c r="J32" s="394">
        <f>+SUM(J28:J30)</f>
        <v>-144.58285645999968</v>
      </c>
      <c r="K32" s="394">
        <f>+SUM(K28:K30)</f>
        <v>-10.926146540000218</v>
      </c>
      <c r="L32" s="394">
        <f>+SUM(L28:L30)</f>
        <v>-39.859377429999881</v>
      </c>
    </row>
    <row r="33" spans="1:13" x14ac:dyDescent="0.2">
      <c r="A33" s="160"/>
      <c r="B33" s="160"/>
      <c r="C33" s="188"/>
      <c r="D33" s="188"/>
      <c r="E33" s="188"/>
      <c r="F33" s="188"/>
      <c r="G33" s="188"/>
      <c r="H33" s="160"/>
      <c r="I33" s="160"/>
      <c r="J33" s="160"/>
      <c r="K33" s="160"/>
      <c r="L33" s="160"/>
    </row>
    <row r="34" spans="1:13" x14ac:dyDescent="0.2">
      <c r="A34" s="160"/>
      <c r="B34" s="160"/>
      <c r="C34" s="160"/>
      <c r="D34" s="160"/>
      <c r="E34" s="160"/>
      <c r="F34" s="160"/>
      <c r="G34" s="160"/>
      <c r="H34" s="160"/>
      <c r="I34" s="160"/>
      <c r="J34" s="160"/>
      <c r="K34" s="160"/>
      <c r="L34" s="160"/>
      <c r="M34" s="160"/>
    </row>
    <row r="35" spans="1:13" x14ac:dyDescent="0.2">
      <c r="A35" s="160"/>
      <c r="B35" s="160"/>
      <c r="C35" s="160"/>
      <c r="D35" s="160"/>
      <c r="E35" s="160"/>
      <c r="F35" s="160"/>
      <c r="G35" s="160"/>
      <c r="H35" s="160"/>
      <c r="I35" s="160"/>
      <c r="J35" s="160"/>
      <c r="K35" s="160"/>
      <c r="L35" s="160"/>
      <c r="M35" s="160"/>
    </row>
    <row r="36" spans="1:13" x14ac:dyDescent="0.2">
      <c r="A36" s="4"/>
      <c r="B36" s="4" t="s">
        <v>342</v>
      </c>
      <c r="C36"/>
    </row>
    <row r="37" spans="1:13" x14ac:dyDescent="0.2">
      <c r="A37">
        <v>4</v>
      </c>
      <c r="B37">
        <v>0</v>
      </c>
      <c r="C37"/>
    </row>
    <row r="38" spans="1:13" x14ac:dyDescent="0.2">
      <c r="A38">
        <v>4</v>
      </c>
      <c r="B38">
        <v>1</v>
      </c>
      <c r="C38"/>
    </row>
    <row r="39" spans="1:13" x14ac:dyDescent="0.2">
      <c r="C39"/>
    </row>
    <row r="40" spans="1:13" x14ac:dyDescent="0.2">
      <c r="A40" s="4"/>
      <c r="B40" s="4" t="s">
        <v>342</v>
      </c>
      <c r="C40"/>
    </row>
    <row r="41" spans="1:13" x14ac:dyDescent="0.2">
      <c r="A41">
        <v>2.5</v>
      </c>
      <c r="B41" s="5">
        <v>-1.5</v>
      </c>
      <c r="C41"/>
    </row>
    <row r="42" spans="1:13" x14ac:dyDescent="0.2">
      <c r="A42">
        <v>2.5</v>
      </c>
      <c r="B42" s="5">
        <v>1.5</v>
      </c>
      <c r="C42"/>
    </row>
    <row r="43" spans="1:13" x14ac:dyDescent="0.2">
      <c r="C43"/>
    </row>
    <row r="44" spans="1:13" x14ac:dyDescent="0.2">
      <c r="C44"/>
    </row>
    <row r="45" spans="1:13" x14ac:dyDescent="0.2">
      <c r="C45"/>
    </row>
    <row r="46" spans="1:13" x14ac:dyDescent="0.2">
      <c r="C46"/>
    </row>
    <row r="47" spans="1:13" x14ac:dyDescent="0.2">
      <c r="C47"/>
    </row>
    <row r="48" spans="1:13" x14ac:dyDescent="0.2">
      <c r="C48"/>
    </row>
    <row r="49" spans="3:3" x14ac:dyDescent="0.2">
      <c r="C49"/>
    </row>
    <row r="50" spans="3:3" x14ac:dyDescent="0.2">
      <c r="C50"/>
    </row>
    <row r="51" spans="3:3" x14ac:dyDescent="0.2">
      <c r="C51"/>
    </row>
    <row r="52" spans="3:3" x14ac:dyDescent="0.2">
      <c r="C52"/>
    </row>
    <row r="53" spans="3:3" x14ac:dyDescent="0.2">
      <c r="C53"/>
    </row>
    <row r="54" spans="3:3" x14ac:dyDescent="0.2">
      <c r="C54"/>
    </row>
    <row r="55" spans="3:3" x14ac:dyDescent="0.2">
      <c r="C55"/>
    </row>
    <row r="56" spans="3:3" x14ac:dyDescent="0.2">
      <c r="C56"/>
    </row>
    <row r="57" spans="3:3" x14ac:dyDescent="0.2">
      <c r="C57"/>
    </row>
    <row r="58" spans="3:3" x14ac:dyDescent="0.2">
      <c r="C58"/>
    </row>
    <row r="59" spans="3:3" x14ac:dyDescent="0.2">
      <c r="C59"/>
    </row>
    <row r="60" spans="3:3" x14ac:dyDescent="0.2">
      <c r="C60"/>
    </row>
    <row r="61" spans="3:3" x14ac:dyDescent="0.2">
      <c r="C61"/>
    </row>
    <row r="62" spans="3:3" x14ac:dyDescent="0.2">
      <c r="C62"/>
    </row>
    <row r="63" spans="3:3" x14ac:dyDescent="0.2">
      <c r="C63"/>
    </row>
    <row r="64" spans="3:3" x14ac:dyDescent="0.2">
      <c r="C64"/>
    </row>
    <row r="65" spans="3:3" x14ac:dyDescent="0.2">
      <c r="C65"/>
    </row>
    <row r="66" spans="3:3" x14ac:dyDescent="0.2">
      <c r="C66"/>
    </row>
    <row r="67" spans="3:3" x14ac:dyDescent="0.2">
      <c r="C67"/>
    </row>
    <row r="68" spans="3:3" x14ac:dyDescent="0.2">
      <c r="C68"/>
    </row>
    <row r="69" spans="3:3" x14ac:dyDescent="0.2">
      <c r="C69"/>
    </row>
    <row r="70" spans="3:3" x14ac:dyDescent="0.2">
      <c r="C70"/>
    </row>
    <row r="71" spans="3:3" x14ac:dyDescent="0.2">
      <c r="C71"/>
    </row>
    <row r="72" spans="3:3" x14ac:dyDescent="0.2">
      <c r="C72"/>
    </row>
    <row r="73" spans="3:3" x14ac:dyDescent="0.2">
      <c r="C73"/>
    </row>
    <row r="74" spans="3:3" x14ac:dyDescent="0.2">
      <c r="C74"/>
    </row>
    <row r="75" spans="3:3" x14ac:dyDescent="0.2">
      <c r="C75"/>
    </row>
    <row r="76" spans="3:3" x14ac:dyDescent="0.2">
      <c r="C76"/>
    </row>
    <row r="77" spans="3:3" x14ac:dyDescent="0.2">
      <c r="C77"/>
    </row>
    <row r="78" spans="3:3" x14ac:dyDescent="0.2">
      <c r="C78"/>
    </row>
    <row r="79" spans="3:3" x14ac:dyDescent="0.2">
      <c r="C79"/>
    </row>
    <row r="80" spans="3:3" x14ac:dyDescent="0.2">
      <c r="C80"/>
    </row>
    <row r="81" spans="3:3" x14ac:dyDescent="0.2">
      <c r="C81"/>
    </row>
    <row r="82" spans="3:3" x14ac:dyDescent="0.2">
      <c r="C82"/>
    </row>
    <row r="83" spans="3:3" x14ac:dyDescent="0.2">
      <c r="C83"/>
    </row>
    <row r="84" spans="3:3" x14ac:dyDescent="0.2">
      <c r="C84"/>
    </row>
    <row r="85" spans="3:3" x14ac:dyDescent="0.2">
      <c r="C85"/>
    </row>
    <row r="86" spans="3:3" x14ac:dyDescent="0.2">
      <c r="C86"/>
    </row>
    <row r="87" spans="3:3" x14ac:dyDescent="0.2">
      <c r="C87"/>
    </row>
    <row r="88" spans="3:3" x14ac:dyDescent="0.2">
      <c r="C88"/>
    </row>
    <row r="89" spans="3:3" x14ac:dyDescent="0.2">
      <c r="C89"/>
    </row>
    <row r="90" spans="3:3" x14ac:dyDescent="0.2">
      <c r="C90"/>
    </row>
    <row r="91" spans="3:3" x14ac:dyDescent="0.2">
      <c r="C91"/>
    </row>
    <row r="92" spans="3:3" x14ac:dyDescent="0.2">
      <c r="C92"/>
    </row>
    <row r="93" spans="3:3" x14ac:dyDescent="0.2">
      <c r="C93"/>
    </row>
    <row r="94" spans="3:3" x14ac:dyDescent="0.2">
      <c r="C94"/>
    </row>
    <row r="95" spans="3:3" x14ac:dyDescent="0.2">
      <c r="C95"/>
    </row>
    <row r="96" spans="3:3" x14ac:dyDescent="0.2">
      <c r="C96"/>
    </row>
    <row r="97" spans="3:3" x14ac:dyDescent="0.2">
      <c r="C97"/>
    </row>
    <row r="98" spans="3:3" x14ac:dyDescent="0.2">
      <c r="C98"/>
    </row>
    <row r="99" spans="3:3" x14ac:dyDescent="0.2">
      <c r="C99"/>
    </row>
    <row r="100" spans="3:3" x14ac:dyDescent="0.2">
      <c r="C100"/>
    </row>
    <row r="101" spans="3:3" x14ac:dyDescent="0.2">
      <c r="C101"/>
    </row>
    <row r="102" spans="3:3" x14ac:dyDescent="0.2">
      <c r="C102"/>
    </row>
    <row r="103" spans="3:3" x14ac:dyDescent="0.2">
      <c r="C103"/>
    </row>
    <row r="104" spans="3:3" x14ac:dyDescent="0.2">
      <c r="C104"/>
    </row>
    <row r="105" spans="3:3" x14ac:dyDescent="0.2">
      <c r="C105"/>
    </row>
    <row r="106" spans="3:3" x14ac:dyDescent="0.2">
      <c r="C106"/>
    </row>
    <row r="107" spans="3:3" x14ac:dyDescent="0.2">
      <c r="C107"/>
    </row>
    <row r="108" spans="3:3" x14ac:dyDescent="0.2">
      <c r="C108"/>
    </row>
    <row r="109" spans="3:3" x14ac:dyDescent="0.2">
      <c r="C109"/>
    </row>
    <row r="110" spans="3:3" x14ac:dyDescent="0.2">
      <c r="C110"/>
    </row>
    <row r="111" spans="3:3" x14ac:dyDescent="0.2">
      <c r="C111"/>
    </row>
    <row r="112" spans="3:3" x14ac:dyDescent="0.2">
      <c r="C112"/>
    </row>
    <row r="113" spans="3:3" x14ac:dyDescent="0.2">
      <c r="C113"/>
    </row>
    <row r="114" spans="3:3" x14ac:dyDescent="0.2">
      <c r="C114"/>
    </row>
    <row r="115" spans="3:3" x14ac:dyDescent="0.2">
      <c r="C115"/>
    </row>
    <row r="116" spans="3:3" x14ac:dyDescent="0.2">
      <c r="C116"/>
    </row>
    <row r="117" spans="3:3" x14ac:dyDescent="0.2">
      <c r="C117"/>
    </row>
    <row r="118" spans="3:3" x14ac:dyDescent="0.2">
      <c r="C118"/>
    </row>
    <row r="119" spans="3:3" x14ac:dyDescent="0.2">
      <c r="C119"/>
    </row>
    <row r="120" spans="3:3" x14ac:dyDescent="0.2">
      <c r="C120"/>
    </row>
    <row r="121" spans="3:3" x14ac:dyDescent="0.2">
      <c r="C121"/>
    </row>
    <row r="122" spans="3:3" x14ac:dyDescent="0.2">
      <c r="C122"/>
    </row>
    <row r="123" spans="3:3" x14ac:dyDescent="0.2">
      <c r="C123"/>
    </row>
    <row r="124" spans="3:3" x14ac:dyDescent="0.2">
      <c r="C124"/>
    </row>
    <row r="125" spans="3:3" x14ac:dyDescent="0.2">
      <c r="C125"/>
    </row>
    <row r="126" spans="3:3" x14ac:dyDescent="0.2">
      <c r="C126"/>
    </row>
    <row r="127" spans="3:3" x14ac:dyDescent="0.2">
      <c r="C127"/>
    </row>
    <row r="128" spans="3:3" x14ac:dyDescent="0.2">
      <c r="C128"/>
    </row>
    <row r="129" spans="3:3" x14ac:dyDescent="0.2">
      <c r="C129"/>
    </row>
    <row r="130" spans="3:3" x14ac:dyDescent="0.2">
      <c r="C130"/>
    </row>
    <row r="131" spans="3:3" x14ac:dyDescent="0.2">
      <c r="C131"/>
    </row>
    <row r="132" spans="3:3" x14ac:dyDescent="0.2">
      <c r="C132"/>
    </row>
    <row r="133" spans="3:3" x14ac:dyDescent="0.2">
      <c r="C133"/>
    </row>
    <row r="134" spans="3:3" x14ac:dyDescent="0.2">
      <c r="C134"/>
    </row>
    <row r="135" spans="3:3" x14ac:dyDescent="0.2">
      <c r="C135"/>
    </row>
    <row r="136" spans="3:3" x14ac:dyDescent="0.2">
      <c r="C136"/>
    </row>
    <row r="137" spans="3:3" x14ac:dyDescent="0.2">
      <c r="C137"/>
    </row>
    <row r="138" spans="3:3" x14ac:dyDescent="0.2">
      <c r="C138"/>
    </row>
    <row r="139" spans="3:3" x14ac:dyDescent="0.2">
      <c r="C139"/>
    </row>
    <row r="140" spans="3:3" x14ac:dyDescent="0.2">
      <c r="C140"/>
    </row>
    <row r="141" spans="3:3" x14ac:dyDescent="0.2">
      <c r="C141"/>
    </row>
    <row r="142" spans="3:3" x14ac:dyDescent="0.2">
      <c r="C142"/>
    </row>
    <row r="143" spans="3:3" x14ac:dyDescent="0.2">
      <c r="C143"/>
    </row>
    <row r="144" spans="3:3" x14ac:dyDescent="0.2">
      <c r="C144"/>
    </row>
    <row r="145" spans="3:3" x14ac:dyDescent="0.2">
      <c r="C145"/>
    </row>
    <row r="146" spans="3:3" x14ac:dyDescent="0.2">
      <c r="C146"/>
    </row>
    <row r="147" spans="3:3" x14ac:dyDescent="0.2">
      <c r="C147"/>
    </row>
    <row r="148" spans="3:3" x14ac:dyDescent="0.2">
      <c r="C148"/>
    </row>
    <row r="149" spans="3:3" x14ac:dyDescent="0.2">
      <c r="C149"/>
    </row>
    <row r="150" spans="3:3" x14ac:dyDescent="0.2">
      <c r="C150"/>
    </row>
    <row r="151" spans="3:3" x14ac:dyDescent="0.2">
      <c r="C151"/>
    </row>
    <row r="152" spans="3:3" x14ac:dyDescent="0.2">
      <c r="C152"/>
    </row>
    <row r="153" spans="3:3" x14ac:dyDescent="0.2">
      <c r="C153"/>
    </row>
    <row r="154" spans="3:3" x14ac:dyDescent="0.2">
      <c r="C154"/>
    </row>
    <row r="155" spans="3:3" x14ac:dyDescent="0.2">
      <c r="C155"/>
    </row>
    <row r="156" spans="3:3" x14ac:dyDescent="0.2">
      <c r="C156"/>
    </row>
    <row r="157" spans="3:3" x14ac:dyDescent="0.2">
      <c r="C157"/>
    </row>
    <row r="158" spans="3:3" x14ac:dyDescent="0.2">
      <c r="C158"/>
    </row>
    <row r="159" spans="3:3" x14ac:dyDescent="0.2">
      <c r="C159"/>
    </row>
    <row r="160" spans="3:3" x14ac:dyDescent="0.2">
      <c r="C160"/>
    </row>
  </sheetData>
  <mergeCells count="2">
    <mergeCell ref="C26:G26"/>
    <mergeCell ref="I26:L26"/>
  </mergeCells>
  <hyperlinks>
    <hyperlink ref="A3" location="Contents!A1" display="Return to Contents" xr:uid="{00000000-0004-0000-2900-000000000000}"/>
  </hyperlinks>
  <pageMargins left="0.75" right="0.75" top="1" bottom="1" header="0.5" footer="0.5"/>
  <pageSetup scale="90" fitToHeight="2" orientation="landscape" r:id="rId1"/>
  <headerFooter alignWithMargins="0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38"/>
  <dimension ref="A2:R102"/>
  <sheetViews>
    <sheetView zoomScale="70" zoomScaleNormal="70" workbookViewId="0"/>
  </sheetViews>
  <sheetFormatPr defaultRowHeight="12.75" x14ac:dyDescent="0.2"/>
  <sheetData>
    <row r="2" spans="1:18" ht="15.75" x14ac:dyDescent="0.25">
      <c r="A2" s="31" t="s">
        <v>644</v>
      </c>
      <c r="H2" s="97"/>
    </row>
    <row r="3" spans="1:18" x14ac:dyDescent="0.2">
      <c r="A3" s="16" t="s">
        <v>16</v>
      </c>
    </row>
    <row r="4" spans="1:18" x14ac:dyDescent="0.2">
      <c r="B4" s="288"/>
      <c r="C4" s="288"/>
      <c r="D4" s="288"/>
      <c r="E4" s="288"/>
      <c r="F4" s="288"/>
      <c r="G4" s="288"/>
      <c r="H4" s="288"/>
      <c r="I4" s="288"/>
      <c r="J4" s="288"/>
      <c r="K4" s="288"/>
      <c r="L4" s="288"/>
      <c r="M4" s="288"/>
      <c r="N4" s="288"/>
      <c r="O4" s="288"/>
      <c r="P4" s="288"/>
      <c r="Q4" s="288"/>
      <c r="R4" s="288"/>
    </row>
    <row r="5" spans="1:18" x14ac:dyDescent="0.2">
      <c r="B5" s="288"/>
      <c r="C5" s="288"/>
      <c r="D5" s="288"/>
      <c r="E5" s="288"/>
      <c r="F5" s="288"/>
      <c r="G5" s="288"/>
      <c r="H5" s="288"/>
      <c r="I5" s="288"/>
      <c r="J5" s="288"/>
      <c r="K5" s="288"/>
      <c r="L5" s="288"/>
      <c r="M5" s="288"/>
      <c r="N5" s="288"/>
      <c r="O5" s="288"/>
      <c r="P5" s="288"/>
      <c r="Q5" s="288"/>
      <c r="R5" s="288"/>
    </row>
    <row r="6" spans="1:18" x14ac:dyDescent="0.2">
      <c r="B6" s="288"/>
      <c r="C6" s="288"/>
      <c r="D6" s="288"/>
      <c r="E6" s="288"/>
      <c r="F6" s="288"/>
      <c r="G6" s="288"/>
      <c r="H6" s="288"/>
      <c r="I6" s="288"/>
      <c r="J6" s="288"/>
      <c r="K6" s="288"/>
      <c r="L6" s="288"/>
      <c r="M6" s="288"/>
      <c r="N6" s="288"/>
      <c r="O6" s="288"/>
      <c r="P6" s="288"/>
      <c r="Q6" s="288"/>
      <c r="R6" s="288"/>
    </row>
    <row r="7" spans="1:18" x14ac:dyDescent="0.2">
      <c r="B7" s="288"/>
      <c r="C7" s="288"/>
      <c r="D7" s="288"/>
      <c r="E7" s="288"/>
      <c r="F7" s="288"/>
      <c r="G7" s="288"/>
      <c r="H7" s="288"/>
      <c r="I7" s="288"/>
      <c r="J7" s="288"/>
      <c r="K7" s="288"/>
      <c r="L7" s="288"/>
      <c r="M7" s="288"/>
      <c r="N7" s="288"/>
      <c r="O7" s="288"/>
      <c r="P7" s="288"/>
      <c r="Q7" s="288"/>
      <c r="R7" s="288"/>
    </row>
    <row r="8" spans="1:18" x14ac:dyDescent="0.2">
      <c r="B8" s="288"/>
      <c r="C8" s="288"/>
      <c r="D8" s="288"/>
      <c r="E8" s="288"/>
      <c r="F8" s="288"/>
      <c r="G8" s="288"/>
      <c r="H8" s="288"/>
      <c r="I8" s="288"/>
      <c r="J8" s="288"/>
      <c r="K8" s="288"/>
      <c r="L8" s="288"/>
      <c r="M8" s="288"/>
      <c r="N8" s="288"/>
      <c r="O8" s="288"/>
      <c r="P8" s="288"/>
      <c r="Q8" s="288"/>
      <c r="R8" s="288"/>
    </row>
    <row r="9" spans="1:18" x14ac:dyDescent="0.2">
      <c r="B9" s="288"/>
      <c r="C9" s="288"/>
      <c r="D9" s="288"/>
      <c r="E9" s="288"/>
      <c r="F9" s="288"/>
      <c r="G9" s="288"/>
      <c r="H9" s="288"/>
      <c r="I9" s="288"/>
      <c r="J9" s="288"/>
      <c r="K9" s="288"/>
      <c r="L9" s="288"/>
      <c r="M9" s="288"/>
      <c r="N9" s="288"/>
      <c r="O9" s="288"/>
      <c r="P9" s="288"/>
      <c r="Q9" s="288"/>
      <c r="R9" s="288"/>
    </row>
    <row r="10" spans="1:18" x14ac:dyDescent="0.2">
      <c r="B10" s="288"/>
      <c r="C10" s="288"/>
      <c r="D10" s="288"/>
      <c r="E10" s="288"/>
      <c r="F10" s="288"/>
      <c r="G10" s="288"/>
      <c r="H10" s="288"/>
      <c r="I10" s="288"/>
      <c r="J10" s="288"/>
      <c r="K10" s="288"/>
      <c r="L10" s="288"/>
      <c r="M10" s="288"/>
      <c r="N10" s="288"/>
      <c r="O10" s="288"/>
      <c r="P10" s="288"/>
      <c r="Q10" s="288"/>
      <c r="R10" s="288"/>
    </row>
    <row r="11" spans="1:18" x14ac:dyDescent="0.2">
      <c r="B11" s="288"/>
      <c r="C11" s="288"/>
      <c r="D11" s="288"/>
      <c r="E11" s="288"/>
      <c r="F11" s="288"/>
      <c r="G11" s="288"/>
      <c r="H11" s="288"/>
      <c r="I11" s="288"/>
      <c r="J11" s="288"/>
      <c r="K11" s="288"/>
      <c r="L11" s="288"/>
      <c r="M11" s="288"/>
      <c r="N11" s="288"/>
      <c r="O11" s="288"/>
      <c r="P11" s="288"/>
      <c r="Q11" s="288"/>
      <c r="R11" s="288"/>
    </row>
    <row r="12" spans="1:18" x14ac:dyDescent="0.2">
      <c r="B12" s="288"/>
      <c r="C12" s="288"/>
      <c r="D12" s="288"/>
      <c r="E12" s="288"/>
      <c r="F12" s="288"/>
      <c r="G12" s="288"/>
      <c r="H12" s="288"/>
      <c r="I12" s="288"/>
      <c r="J12" s="288"/>
      <c r="K12" s="288"/>
      <c r="L12" s="288"/>
      <c r="M12" s="288"/>
      <c r="N12" s="288"/>
      <c r="O12" s="288"/>
      <c r="P12" s="288"/>
      <c r="Q12" s="288"/>
      <c r="R12" s="288"/>
    </row>
    <row r="13" spans="1:18" x14ac:dyDescent="0.2">
      <c r="B13" s="288"/>
      <c r="C13" s="288"/>
      <c r="D13" s="288"/>
      <c r="E13" s="288"/>
      <c r="F13" s="288"/>
      <c r="G13" s="288"/>
      <c r="H13" s="288"/>
      <c r="I13" s="288"/>
      <c r="J13" s="288"/>
      <c r="K13" s="288"/>
      <c r="L13" s="288"/>
      <c r="M13" s="288"/>
      <c r="N13" s="288"/>
      <c r="O13" s="288"/>
      <c r="P13" s="288"/>
      <c r="Q13" s="288"/>
      <c r="R13" s="288"/>
    </row>
    <row r="14" spans="1:18" x14ac:dyDescent="0.2">
      <c r="B14" s="288"/>
      <c r="C14" s="288"/>
      <c r="D14" s="288"/>
      <c r="E14" s="288"/>
      <c r="F14" s="288"/>
      <c r="G14" s="288"/>
      <c r="H14" s="288"/>
      <c r="I14" s="288"/>
      <c r="J14" s="288"/>
      <c r="K14" s="288"/>
      <c r="L14" s="288"/>
      <c r="M14" s="288"/>
      <c r="N14" s="288"/>
      <c r="O14" s="288"/>
      <c r="P14" s="288"/>
      <c r="Q14" s="288"/>
      <c r="R14" s="288"/>
    </row>
    <row r="15" spans="1:18" x14ac:dyDescent="0.2">
      <c r="B15" s="288"/>
      <c r="C15" s="288"/>
      <c r="D15" s="288"/>
      <c r="E15" s="288"/>
      <c r="F15" s="288"/>
      <c r="G15" s="288"/>
      <c r="H15" s="288"/>
      <c r="I15" s="288"/>
      <c r="J15" s="288"/>
      <c r="K15" s="288"/>
      <c r="L15" s="288"/>
      <c r="M15" s="288"/>
      <c r="N15" s="288"/>
      <c r="O15" s="288"/>
      <c r="P15" s="288"/>
      <c r="Q15" s="288"/>
      <c r="R15" s="288"/>
    </row>
    <row r="16" spans="1:18" x14ac:dyDescent="0.2">
      <c r="B16" s="288"/>
      <c r="C16" s="288"/>
      <c r="D16" s="288"/>
      <c r="E16" s="288"/>
      <c r="F16" s="288"/>
      <c r="G16" s="288"/>
      <c r="H16" s="288"/>
      <c r="I16" s="288"/>
      <c r="J16" s="288"/>
      <c r="K16" s="288"/>
      <c r="L16" s="288"/>
      <c r="M16" s="288"/>
      <c r="N16" s="288"/>
      <c r="O16" s="288"/>
      <c r="P16" s="288"/>
      <c r="Q16" s="288"/>
      <c r="R16" s="288"/>
    </row>
    <row r="17" spans="2:18" x14ac:dyDescent="0.2">
      <c r="B17" s="288"/>
      <c r="C17" s="288"/>
      <c r="D17" s="288"/>
      <c r="E17" s="288"/>
      <c r="F17" s="288"/>
      <c r="G17" s="288"/>
      <c r="H17" s="288"/>
      <c r="I17" s="288"/>
      <c r="J17" s="288"/>
      <c r="K17" s="288"/>
      <c r="L17" s="288"/>
      <c r="M17" s="288"/>
      <c r="N17" s="288"/>
      <c r="O17" s="288"/>
      <c r="P17" s="288"/>
      <c r="Q17" s="288"/>
      <c r="R17" s="288"/>
    </row>
    <row r="18" spans="2:18" x14ac:dyDescent="0.2">
      <c r="B18" s="288"/>
      <c r="C18" s="288"/>
      <c r="D18" s="288"/>
      <c r="E18" s="288"/>
      <c r="F18" s="288"/>
      <c r="G18" s="288"/>
      <c r="H18" s="288"/>
      <c r="I18" s="288"/>
      <c r="J18" s="288"/>
      <c r="K18" s="288"/>
      <c r="L18" s="288"/>
      <c r="M18" s="288"/>
      <c r="N18" s="288"/>
      <c r="O18" s="288"/>
      <c r="P18" s="288"/>
      <c r="Q18" s="288"/>
      <c r="R18" s="288"/>
    </row>
    <row r="19" spans="2:18" x14ac:dyDescent="0.2">
      <c r="B19" s="288"/>
      <c r="C19" s="288"/>
      <c r="D19" s="288"/>
      <c r="E19" s="288"/>
      <c r="F19" s="288"/>
      <c r="G19" s="288"/>
      <c r="H19" s="288"/>
      <c r="I19" s="288"/>
      <c r="J19" s="288"/>
      <c r="K19" s="288"/>
      <c r="L19" s="288"/>
      <c r="M19" s="288"/>
      <c r="N19" s="288"/>
      <c r="O19" s="288"/>
      <c r="P19" s="288"/>
      <c r="Q19" s="288"/>
      <c r="R19" s="288"/>
    </row>
    <row r="20" spans="2:18" x14ac:dyDescent="0.2">
      <c r="B20" s="288"/>
      <c r="C20" s="288"/>
      <c r="D20" s="288"/>
      <c r="E20" s="288"/>
      <c r="F20" s="288"/>
      <c r="G20" s="288"/>
      <c r="H20" s="288"/>
      <c r="I20" s="288"/>
      <c r="J20" s="288"/>
      <c r="K20" s="288"/>
      <c r="L20" s="288"/>
      <c r="M20" s="288"/>
      <c r="N20" s="288"/>
      <c r="O20" s="288"/>
      <c r="P20" s="288"/>
      <c r="Q20" s="288"/>
      <c r="R20" s="288"/>
    </row>
    <row r="21" spans="2:18" x14ac:dyDescent="0.2">
      <c r="B21" s="288"/>
      <c r="C21" s="288"/>
      <c r="D21" s="288"/>
      <c r="E21" s="288"/>
      <c r="F21" s="288"/>
      <c r="G21" s="288"/>
      <c r="H21" s="288"/>
      <c r="I21" s="288"/>
      <c r="J21" s="288"/>
      <c r="K21" s="288"/>
      <c r="L21" s="288"/>
      <c r="M21" s="288"/>
      <c r="N21" s="288"/>
      <c r="O21" s="288"/>
      <c r="P21" s="288"/>
      <c r="Q21" s="288"/>
      <c r="R21" s="288"/>
    </row>
    <row r="22" spans="2:18" x14ac:dyDescent="0.2">
      <c r="B22" s="288"/>
      <c r="C22" s="288"/>
      <c r="D22" s="288"/>
      <c r="E22" s="288"/>
      <c r="F22" s="288"/>
      <c r="G22" s="288"/>
      <c r="H22" s="288"/>
      <c r="I22" s="288"/>
      <c r="J22" s="288"/>
      <c r="K22" s="288"/>
      <c r="L22" s="288"/>
      <c r="M22" s="288"/>
      <c r="N22" s="288"/>
      <c r="O22" s="288"/>
      <c r="P22" s="288"/>
      <c r="Q22" s="288"/>
      <c r="R22" s="288"/>
    </row>
    <row r="23" spans="2:18" x14ac:dyDescent="0.2">
      <c r="B23" s="288"/>
      <c r="C23" s="288"/>
      <c r="D23" s="288"/>
      <c r="E23" s="288"/>
      <c r="F23" s="288"/>
      <c r="G23" s="288"/>
      <c r="H23" s="288"/>
      <c r="I23" s="288"/>
      <c r="J23" s="288"/>
      <c r="K23" s="288"/>
      <c r="L23" s="288"/>
      <c r="M23" s="288"/>
      <c r="N23" s="288"/>
      <c r="O23" s="288"/>
      <c r="P23" s="288"/>
      <c r="Q23" s="288"/>
      <c r="R23" s="288"/>
    </row>
    <row r="24" spans="2:18" x14ac:dyDescent="0.2">
      <c r="B24" s="288"/>
      <c r="C24" s="288"/>
      <c r="D24" s="288"/>
      <c r="E24" s="288"/>
      <c r="F24" s="288"/>
      <c r="G24" s="288"/>
      <c r="H24" s="288"/>
      <c r="I24" s="288"/>
      <c r="J24" s="288"/>
      <c r="K24" s="288"/>
      <c r="L24" s="288"/>
      <c r="M24" s="288"/>
      <c r="N24" s="288"/>
      <c r="O24" s="288"/>
      <c r="P24" s="288"/>
      <c r="Q24" s="288"/>
      <c r="R24" s="288"/>
    </row>
    <row r="25" spans="2:18" x14ac:dyDescent="0.2">
      <c r="B25" s="288"/>
      <c r="C25" s="288"/>
      <c r="D25" s="288"/>
      <c r="E25" s="288"/>
      <c r="F25" s="288"/>
      <c r="G25" s="288"/>
      <c r="H25" s="288"/>
      <c r="I25" s="288"/>
      <c r="J25" s="288"/>
      <c r="K25" s="288"/>
      <c r="L25" s="288"/>
      <c r="M25" s="288"/>
      <c r="N25" s="288"/>
      <c r="O25" s="288"/>
      <c r="P25" s="288"/>
      <c r="Q25" s="288"/>
      <c r="R25" s="288"/>
    </row>
    <row r="26" spans="2:18" x14ac:dyDescent="0.2">
      <c r="B26" s="288"/>
      <c r="C26" s="288"/>
      <c r="D26" s="288"/>
      <c r="E26" s="288"/>
      <c r="F26" s="288"/>
      <c r="G26" s="288"/>
      <c r="H26" s="288"/>
      <c r="I26" s="288"/>
      <c r="J26" s="288"/>
      <c r="K26" s="288"/>
      <c r="L26" s="288"/>
      <c r="M26" s="288"/>
      <c r="N26" s="288"/>
      <c r="O26" s="288"/>
      <c r="P26" s="288"/>
      <c r="Q26" s="288"/>
      <c r="R26" s="288"/>
    </row>
    <row r="27" spans="2:18" x14ac:dyDescent="0.2">
      <c r="B27" s="288"/>
      <c r="C27" s="288"/>
      <c r="D27" s="288"/>
      <c r="E27" s="288"/>
      <c r="F27" s="288"/>
      <c r="G27" s="288"/>
      <c r="H27" s="288"/>
      <c r="I27" s="288"/>
      <c r="J27" s="288"/>
      <c r="K27" s="288"/>
      <c r="L27" s="288"/>
      <c r="M27" s="288"/>
      <c r="N27" s="288"/>
      <c r="O27" s="288"/>
      <c r="P27" s="288"/>
      <c r="Q27" s="288"/>
      <c r="R27" s="288"/>
    </row>
    <row r="28" spans="2:18" x14ac:dyDescent="0.2">
      <c r="B28" s="288"/>
      <c r="C28" s="288"/>
      <c r="D28" s="288"/>
      <c r="E28" s="288"/>
      <c r="F28" s="288"/>
      <c r="G28" s="288"/>
      <c r="H28" s="288"/>
      <c r="I28" s="288"/>
      <c r="J28" s="288"/>
      <c r="K28" s="288"/>
      <c r="L28" s="288"/>
      <c r="M28" s="288"/>
      <c r="N28" s="288"/>
      <c r="O28" s="288"/>
      <c r="P28" s="288"/>
      <c r="Q28" s="288"/>
      <c r="R28" s="288"/>
    </row>
    <row r="29" spans="2:18" x14ac:dyDescent="0.2">
      <c r="B29" s="288"/>
      <c r="C29" s="288"/>
      <c r="D29" s="288"/>
      <c r="E29" s="288"/>
      <c r="F29" s="288"/>
      <c r="G29" s="288"/>
      <c r="H29" s="288"/>
      <c r="I29" s="288"/>
      <c r="J29" s="288"/>
      <c r="K29" s="288"/>
      <c r="L29" s="288"/>
      <c r="M29" s="288"/>
      <c r="N29" s="288"/>
      <c r="O29" s="288"/>
      <c r="P29" s="288"/>
      <c r="Q29" s="288"/>
      <c r="R29" s="288"/>
    </row>
    <row r="30" spans="2:18" x14ac:dyDescent="0.2">
      <c r="B30" s="288"/>
      <c r="C30" s="288"/>
      <c r="D30" s="288"/>
      <c r="E30" s="288"/>
      <c r="F30" s="288"/>
      <c r="G30" s="288"/>
      <c r="H30" s="288"/>
      <c r="I30" s="288"/>
      <c r="J30" s="288"/>
      <c r="K30" s="288"/>
      <c r="L30" s="288"/>
      <c r="M30" s="288"/>
      <c r="N30" s="288"/>
      <c r="O30" s="288"/>
      <c r="P30" s="288"/>
      <c r="Q30" s="288"/>
      <c r="R30" s="288"/>
    </row>
    <row r="31" spans="2:18" x14ac:dyDescent="0.2">
      <c r="B31" s="288"/>
      <c r="C31" s="288"/>
      <c r="D31" s="288"/>
      <c r="E31" s="288"/>
      <c r="F31" s="288"/>
      <c r="G31" s="288"/>
      <c r="H31" s="288"/>
      <c r="I31" s="288"/>
      <c r="J31" s="288"/>
      <c r="K31" s="288"/>
      <c r="L31" s="288"/>
      <c r="M31" s="288"/>
      <c r="N31" s="288"/>
      <c r="O31" s="288"/>
      <c r="P31" s="288"/>
      <c r="Q31" s="288"/>
      <c r="R31" s="288"/>
    </row>
    <row r="32" spans="2:18" x14ac:dyDescent="0.2">
      <c r="B32" s="288"/>
      <c r="C32" s="288"/>
      <c r="D32" s="288"/>
      <c r="E32" s="288"/>
      <c r="F32" s="288"/>
      <c r="G32" s="288"/>
      <c r="H32" s="288"/>
      <c r="I32" s="288"/>
      <c r="J32" s="288"/>
      <c r="K32" s="288"/>
      <c r="L32" s="288"/>
      <c r="M32" s="288"/>
      <c r="N32" s="288"/>
      <c r="O32" s="288"/>
      <c r="P32" s="288"/>
      <c r="Q32" s="288"/>
      <c r="R32" s="288"/>
    </row>
    <row r="33" spans="2:18" x14ac:dyDescent="0.2">
      <c r="B33" s="288"/>
      <c r="C33" s="288"/>
      <c r="D33" s="288"/>
      <c r="E33" s="288"/>
      <c r="F33" s="288"/>
      <c r="G33" s="288"/>
      <c r="H33" s="288"/>
      <c r="I33" s="288"/>
      <c r="J33" s="288"/>
      <c r="K33" s="288"/>
      <c r="L33" s="288"/>
      <c r="M33" s="288"/>
      <c r="N33" s="288"/>
      <c r="O33" s="288"/>
      <c r="P33" s="288"/>
      <c r="Q33" s="288"/>
      <c r="R33" s="288"/>
    </row>
    <row r="34" spans="2:18" x14ac:dyDescent="0.2">
      <c r="B34" s="288"/>
      <c r="C34" s="288"/>
      <c r="D34" s="288"/>
      <c r="E34" s="288"/>
      <c r="F34" s="288"/>
      <c r="G34" s="288"/>
      <c r="H34" s="288"/>
      <c r="I34" s="288"/>
      <c r="J34" s="288"/>
      <c r="K34" s="288"/>
      <c r="L34" s="288"/>
      <c r="M34" s="288"/>
      <c r="N34" s="288"/>
      <c r="O34" s="288"/>
      <c r="P34" s="288"/>
      <c r="Q34" s="288"/>
      <c r="R34" s="288"/>
    </row>
    <row r="35" spans="2:18" x14ac:dyDescent="0.2">
      <c r="B35" s="288"/>
      <c r="C35" s="288"/>
      <c r="D35" s="288"/>
      <c r="E35" s="288"/>
      <c r="F35" s="288"/>
      <c r="G35" s="288"/>
      <c r="H35" s="288"/>
      <c r="I35" s="288"/>
      <c r="J35" s="288"/>
      <c r="K35" s="288"/>
      <c r="L35" s="288"/>
      <c r="M35" s="288"/>
      <c r="N35" s="288"/>
      <c r="O35" s="288"/>
      <c r="P35" s="288"/>
      <c r="Q35" s="288"/>
      <c r="R35" s="288"/>
    </row>
    <row r="36" spans="2:18" x14ac:dyDescent="0.2">
      <c r="B36" s="288"/>
      <c r="C36" s="288"/>
      <c r="D36" s="288"/>
      <c r="E36" s="288"/>
      <c r="F36" s="288"/>
      <c r="G36" s="288"/>
      <c r="H36" s="288"/>
      <c r="I36" s="288"/>
      <c r="J36" s="288"/>
      <c r="K36" s="288"/>
      <c r="L36" s="288"/>
      <c r="M36" s="288"/>
      <c r="N36" s="288"/>
      <c r="O36" s="288"/>
      <c r="P36" s="288"/>
      <c r="Q36" s="288"/>
      <c r="R36" s="288"/>
    </row>
    <row r="37" spans="2:18" x14ac:dyDescent="0.2">
      <c r="B37" s="288"/>
      <c r="C37" s="288"/>
      <c r="D37" s="288"/>
      <c r="E37" s="288"/>
      <c r="F37" s="288"/>
      <c r="G37" s="288"/>
      <c r="H37" s="288"/>
      <c r="I37" s="288"/>
      <c r="J37" s="288"/>
      <c r="K37" s="288"/>
      <c r="L37" s="288"/>
      <c r="M37" s="288"/>
      <c r="N37" s="288"/>
      <c r="O37" s="288"/>
      <c r="P37" s="288"/>
      <c r="Q37" s="288"/>
      <c r="R37" s="288"/>
    </row>
    <row r="38" spans="2:18" x14ac:dyDescent="0.2">
      <c r="B38" s="288"/>
      <c r="C38" s="288"/>
      <c r="D38" s="288"/>
      <c r="E38" s="288"/>
      <c r="F38" s="288"/>
      <c r="G38" s="288"/>
      <c r="H38" s="288"/>
      <c r="I38" s="288"/>
      <c r="J38" s="288"/>
      <c r="K38" s="288"/>
      <c r="L38" s="288"/>
      <c r="M38" s="288"/>
      <c r="N38" s="288"/>
      <c r="O38" s="288"/>
      <c r="P38" s="288"/>
      <c r="Q38" s="288"/>
      <c r="R38" s="288"/>
    </row>
    <row r="39" spans="2:18" x14ac:dyDescent="0.2">
      <c r="B39" s="288"/>
      <c r="C39" s="288"/>
      <c r="D39" s="288"/>
      <c r="E39" s="288"/>
      <c r="F39" s="288"/>
      <c r="G39" s="288"/>
      <c r="H39" s="288"/>
      <c r="I39" s="288"/>
      <c r="J39" s="288"/>
      <c r="K39" s="288"/>
      <c r="L39" s="288"/>
      <c r="M39" s="288"/>
      <c r="N39" s="288"/>
      <c r="O39" s="288"/>
      <c r="P39" s="288"/>
      <c r="Q39" s="288"/>
      <c r="R39" s="288"/>
    </row>
    <row r="40" spans="2:18" x14ac:dyDescent="0.2">
      <c r="B40" s="288"/>
      <c r="C40" s="288"/>
      <c r="D40" s="288"/>
      <c r="E40" s="288"/>
      <c r="F40" s="288"/>
      <c r="G40" s="288"/>
      <c r="H40" s="288"/>
      <c r="I40" s="288"/>
      <c r="J40" s="288"/>
      <c r="K40" s="288"/>
      <c r="L40" s="288"/>
      <c r="M40" s="288"/>
      <c r="N40" s="288"/>
      <c r="O40" s="288"/>
      <c r="P40" s="288"/>
      <c r="Q40" s="288"/>
      <c r="R40" s="288"/>
    </row>
    <row r="41" spans="2:18" x14ac:dyDescent="0.2">
      <c r="B41" s="288"/>
      <c r="C41" s="288"/>
      <c r="D41" s="288"/>
      <c r="E41" s="288"/>
      <c r="F41" s="288"/>
      <c r="G41" s="288"/>
      <c r="H41" s="288"/>
      <c r="I41" s="288"/>
      <c r="J41" s="288"/>
      <c r="K41" s="288"/>
      <c r="L41" s="288"/>
      <c r="M41" s="288"/>
      <c r="N41" s="288"/>
      <c r="O41" s="288"/>
      <c r="P41" s="288"/>
      <c r="Q41" s="288"/>
      <c r="R41" s="288"/>
    </row>
    <row r="42" spans="2:18" x14ac:dyDescent="0.2">
      <c r="B42" s="288"/>
      <c r="C42" s="288"/>
      <c r="D42" s="288"/>
      <c r="E42" s="288"/>
      <c r="F42" s="288"/>
      <c r="G42" s="288"/>
      <c r="H42" s="288"/>
      <c r="I42" s="288"/>
      <c r="J42" s="288"/>
      <c r="K42" s="288"/>
      <c r="L42" s="288"/>
      <c r="M42" s="288"/>
      <c r="N42" s="288"/>
      <c r="O42" s="288"/>
      <c r="P42" s="288"/>
      <c r="Q42" s="288"/>
      <c r="R42" s="288"/>
    </row>
    <row r="43" spans="2:18" x14ac:dyDescent="0.2">
      <c r="B43" s="288"/>
      <c r="C43" s="288"/>
      <c r="D43" s="288"/>
      <c r="E43" s="288"/>
      <c r="F43" s="288"/>
      <c r="G43" s="288"/>
      <c r="H43" s="288"/>
      <c r="I43" s="288"/>
      <c r="J43" s="288"/>
      <c r="K43" s="288"/>
      <c r="L43" s="288"/>
      <c r="M43" s="288"/>
      <c r="N43" s="288"/>
      <c r="O43" s="288"/>
      <c r="P43" s="288"/>
      <c r="Q43" s="288"/>
      <c r="R43" s="288"/>
    </row>
    <row r="44" spans="2:18" x14ac:dyDescent="0.2">
      <c r="B44" s="288"/>
      <c r="C44" s="288"/>
      <c r="D44" s="288"/>
      <c r="E44" s="288"/>
      <c r="F44" s="288"/>
      <c r="G44" s="288"/>
      <c r="H44" s="288"/>
      <c r="I44" s="288"/>
      <c r="J44" s="288"/>
      <c r="K44" s="288"/>
      <c r="L44" s="288"/>
      <c r="M44" s="288"/>
      <c r="N44" s="288"/>
      <c r="O44" s="288"/>
      <c r="P44" s="288"/>
      <c r="Q44" s="288"/>
      <c r="R44" s="288"/>
    </row>
    <row r="45" spans="2:18" x14ac:dyDescent="0.2">
      <c r="B45" s="288"/>
      <c r="C45" s="288"/>
      <c r="D45" s="288"/>
      <c r="E45" s="288"/>
      <c r="F45" s="288"/>
      <c r="G45" s="288"/>
      <c r="H45" s="288"/>
      <c r="I45" s="288"/>
      <c r="J45" s="288"/>
      <c r="K45" s="288"/>
      <c r="L45" s="288"/>
      <c r="M45" s="288"/>
      <c r="N45" s="288"/>
      <c r="O45" s="288"/>
      <c r="P45" s="288"/>
      <c r="Q45" s="288"/>
      <c r="R45" s="288"/>
    </row>
    <row r="46" spans="2:18" x14ac:dyDescent="0.2">
      <c r="B46" s="288"/>
      <c r="C46" s="288"/>
      <c r="D46" s="288"/>
      <c r="E46" s="288"/>
      <c r="F46" s="288"/>
      <c r="G46" s="288"/>
      <c r="H46" s="288"/>
      <c r="I46" s="288"/>
      <c r="J46" s="288"/>
      <c r="K46" s="288"/>
      <c r="L46" s="288"/>
      <c r="M46" s="288"/>
      <c r="N46" s="288"/>
      <c r="O46" s="288"/>
      <c r="P46" s="288"/>
      <c r="Q46" s="288"/>
      <c r="R46" s="288"/>
    </row>
    <row r="47" spans="2:18" x14ac:dyDescent="0.2">
      <c r="B47" s="288"/>
      <c r="C47" s="288"/>
      <c r="D47" s="288"/>
      <c r="E47" s="288"/>
      <c r="F47" s="288"/>
      <c r="G47" s="288"/>
      <c r="H47" s="288"/>
      <c r="I47" s="288"/>
      <c r="J47" s="288"/>
      <c r="K47" s="288"/>
      <c r="L47" s="288"/>
      <c r="M47" s="288"/>
      <c r="N47" s="288"/>
      <c r="O47" s="288"/>
      <c r="P47" s="288"/>
      <c r="Q47" s="288"/>
      <c r="R47" s="288"/>
    </row>
    <row r="48" spans="2:18" x14ac:dyDescent="0.2">
      <c r="B48" s="288"/>
      <c r="C48" s="288"/>
      <c r="D48" s="288"/>
      <c r="E48" s="288"/>
      <c r="F48" s="288"/>
      <c r="G48" s="288"/>
      <c r="H48" s="288"/>
      <c r="I48" s="288"/>
      <c r="J48" s="288"/>
      <c r="K48" s="288"/>
      <c r="L48" s="288"/>
      <c r="M48" s="288"/>
      <c r="N48" s="288"/>
      <c r="O48" s="288"/>
      <c r="P48" s="288"/>
      <c r="Q48" s="288"/>
      <c r="R48" s="288"/>
    </row>
    <row r="49" spans="1:18" x14ac:dyDescent="0.2">
      <c r="B49" s="288"/>
      <c r="C49" s="288"/>
      <c r="D49" s="288"/>
      <c r="E49" s="288"/>
      <c r="F49" s="288"/>
      <c r="G49" s="288"/>
      <c r="H49" s="288"/>
      <c r="I49" s="288"/>
      <c r="J49" s="288"/>
      <c r="K49" s="288"/>
      <c r="L49" s="288"/>
      <c r="M49" s="288"/>
      <c r="N49" s="288"/>
      <c r="O49" s="288"/>
      <c r="P49" s="288"/>
      <c r="Q49" s="288"/>
      <c r="R49" s="288"/>
    </row>
    <row r="50" spans="1:18" x14ac:dyDescent="0.2">
      <c r="A50" s="8" t="s">
        <v>112</v>
      </c>
      <c r="B50" s="8" t="s">
        <v>114</v>
      </c>
      <c r="C50" s="8"/>
      <c r="D50" s="8" t="s">
        <v>113</v>
      </c>
    </row>
    <row r="51" spans="1:18" x14ac:dyDescent="0.2">
      <c r="A51" t="s">
        <v>115</v>
      </c>
      <c r="B51" t="s">
        <v>117</v>
      </c>
      <c r="D51" t="s">
        <v>116</v>
      </c>
    </row>
    <row r="52" spans="1:18" x14ac:dyDescent="0.2">
      <c r="A52" t="s">
        <v>118</v>
      </c>
      <c r="B52" t="s">
        <v>120</v>
      </c>
      <c r="D52" t="s">
        <v>119</v>
      </c>
    </row>
    <row r="53" spans="1:18" x14ac:dyDescent="0.2">
      <c r="A53" t="s">
        <v>121</v>
      </c>
      <c r="B53" t="s">
        <v>122</v>
      </c>
      <c r="D53" t="s">
        <v>119</v>
      </c>
    </row>
    <row r="54" spans="1:18" x14ac:dyDescent="0.2">
      <c r="A54" t="s">
        <v>123</v>
      </c>
      <c r="B54" t="s">
        <v>124</v>
      </c>
      <c r="D54" t="s">
        <v>116</v>
      </c>
    </row>
    <row r="55" spans="1:18" x14ac:dyDescent="0.2">
      <c r="A55" t="s">
        <v>125</v>
      </c>
      <c r="B55" t="s">
        <v>117</v>
      </c>
      <c r="D55" t="s">
        <v>116</v>
      </c>
    </row>
    <row r="56" spans="1:18" x14ac:dyDescent="0.2">
      <c r="A56" t="s">
        <v>126</v>
      </c>
      <c r="B56" t="s">
        <v>124</v>
      </c>
      <c r="D56" t="s">
        <v>116</v>
      </c>
    </row>
    <row r="57" spans="1:18" x14ac:dyDescent="0.2">
      <c r="A57" t="s">
        <v>127</v>
      </c>
      <c r="B57" t="s">
        <v>129</v>
      </c>
      <c r="D57" t="s">
        <v>128</v>
      </c>
    </row>
    <row r="58" spans="1:18" x14ac:dyDescent="0.2">
      <c r="A58" t="s">
        <v>130</v>
      </c>
      <c r="B58" t="s">
        <v>131</v>
      </c>
      <c r="D58" t="s">
        <v>119</v>
      </c>
    </row>
    <row r="59" spans="1:18" x14ac:dyDescent="0.2">
      <c r="A59" t="s">
        <v>132</v>
      </c>
      <c r="B59" t="s">
        <v>131</v>
      </c>
      <c r="D59" t="s">
        <v>119</v>
      </c>
    </row>
    <row r="60" spans="1:18" x14ac:dyDescent="0.2">
      <c r="A60" t="s">
        <v>133</v>
      </c>
      <c r="B60" t="s">
        <v>131</v>
      </c>
      <c r="D60" t="s">
        <v>119</v>
      </c>
    </row>
    <row r="61" spans="1:18" x14ac:dyDescent="0.2">
      <c r="A61" t="s">
        <v>134</v>
      </c>
      <c r="B61" t="s">
        <v>131</v>
      </c>
      <c r="D61" t="s">
        <v>119</v>
      </c>
    </row>
    <row r="62" spans="1:18" x14ac:dyDescent="0.2">
      <c r="A62" t="s">
        <v>135</v>
      </c>
      <c r="B62" t="s">
        <v>117</v>
      </c>
      <c r="D62" t="s">
        <v>116</v>
      </c>
    </row>
    <row r="63" spans="1:18" x14ac:dyDescent="0.2">
      <c r="A63" t="s">
        <v>136</v>
      </c>
      <c r="B63" t="s">
        <v>138</v>
      </c>
      <c r="D63" t="s">
        <v>137</v>
      </c>
    </row>
    <row r="64" spans="1:18" x14ac:dyDescent="0.2">
      <c r="A64" t="s">
        <v>139</v>
      </c>
      <c r="B64" t="s">
        <v>124</v>
      </c>
      <c r="D64" t="s">
        <v>116</v>
      </c>
    </row>
    <row r="65" spans="1:4" x14ac:dyDescent="0.2">
      <c r="A65" t="s">
        <v>140</v>
      </c>
      <c r="B65" t="s">
        <v>141</v>
      </c>
      <c r="D65" t="s">
        <v>137</v>
      </c>
    </row>
    <row r="66" spans="1:4" x14ac:dyDescent="0.2">
      <c r="A66" t="s">
        <v>142</v>
      </c>
      <c r="B66" t="s">
        <v>141</v>
      </c>
      <c r="D66" t="s">
        <v>137</v>
      </c>
    </row>
    <row r="67" spans="1:4" x14ac:dyDescent="0.2">
      <c r="A67" t="s">
        <v>143</v>
      </c>
      <c r="B67" t="s">
        <v>138</v>
      </c>
      <c r="D67" t="s">
        <v>137</v>
      </c>
    </row>
    <row r="68" spans="1:4" x14ac:dyDescent="0.2">
      <c r="A68" t="s">
        <v>144</v>
      </c>
      <c r="B68" t="s">
        <v>120</v>
      </c>
      <c r="D68" t="s">
        <v>119</v>
      </c>
    </row>
    <row r="69" spans="1:4" x14ac:dyDescent="0.2">
      <c r="A69" t="s">
        <v>145</v>
      </c>
      <c r="B69" t="s">
        <v>122</v>
      </c>
      <c r="D69" t="s">
        <v>119</v>
      </c>
    </row>
    <row r="70" spans="1:4" x14ac:dyDescent="0.2">
      <c r="A70" t="s">
        <v>146</v>
      </c>
      <c r="B70" t="s">
        <v>129</v>
      </c>
      <c r="D70" t="s">
        <v>128</v>
      </c>
    </row>
    <row r="71" spans="1:4" x14ac:dyDescent="0.2">
      <c r="A71" t="s">
        <v>147</v>
      </c>
      <c r="B71" t="s">
        <v>131</v>
      </c>
      <c r="D71" t="s">
        <v>119</v>
      </c>
    </row>
    <row r="72" spans="1:4" x14ac:dyDescent="0.2">
      <c r="A72" t="s">
        <v>148</v>
      </c>
      <c r="B72" t="s">
        <v>129</v>
      </c>
      <c r="D72" t="s">
        <v>128</v>
      </c>
    </row>
    <row r="73" spans="1:4" x14ac:dyDescent="0.2">
      <c r="A73" t="s">
        <v>149</v>
      </c>
      <c r="B73" t="s">
        <v>141</v>
      </c>
      <c r="D73" t="s">
        <v>137</v>
      </c>
    </row>
    <row r="74" spans="1:4" x14ac:dyDescent="0.2">
      <c r="A74" t="s">
        <v>150</v>
      </c>
      <c r="B74" t="s">
        <v>138</v>
      </c>
      <c r="D74" t="s">
        <v>137</v>
      </c>
    </row>
    <row r="75" spans="1:4" x14ac:dyDescent="0.2">
      <c r="A75" t="s">
        <v>151</v>
      </c>
      <c r="B75" t="s">
        <v>138</v>
      </c>
      <c r="D75" t="s">
        <v>137</v>
      </c>
    </row>
    <row r="76" spans="1:4" x14ac:dyDescent="0.2">
      <c r="A76" t="s">
        <v>152</v>
      </c>
      <c r="B76" t="s">
        <v>120</v>
      </c>
      <c r="D76" t="s">
        <v>119</v>
      </c>
    </row>
    <row r="77" spans="1:4" x14ac:dyDescent="0.2">
      <c r="A77" t="s">
        <v>153</v>
      </c>
      <c r="B77" t="s">
        <v>124</v>
      </c>
      <c r="D77" t="s">
        <v>116</v>
      </c>
    </row>
    <row r="78" spans="1:4" x14ac:dyDescent="0.2">
      <c r="A78" t="s">
        <v>154</v>
      </c>
      <c r="B78" t="s">
        <v>131</v>
      </c>
      <c r="D78" t="s">
        <v>119</v>
      </c>
    </row>
    <row r="79" spans="1:4" x14ac:dyDescent="0.2">
      <c r="A79" t="s">
        <v>155</v>
      </c>
      <c r="B79" t="s">
        <v>138</v>
      </c>
      <c r="D79" t="s">
        <v>137</v>
      </c>
    </row>
    <row r="80" spans="1:4" x14ac:dyDescent="0.2">
      <c r="A80" t="s">
        <v>156</v>
      </c>
      <c r="B80" t="s">
        <v>138</v>
      </c>
      <c r="D80" t="s">
        <v>137</v>
      </c>
    </row>
    <row r="81" spans="1:4" x14ac:dyDescent="0.2">
      <c r="A81" t="s">
        <v>157</v>
      </c>
      <c r="B81" t="s">
        <v>129</v>
      </c>
      <c r="D81" t="s">
        <v>128</v>
      </c>
    </row>
    <row r="82" spans="1:4" x14ac:dyDescent="0.2">
      <c r="A82" t="s">
        <v>158</v>
      </c>
      <c r="B82" t="s">
        <v>159</v>
      </c>
      <c r="D82" t="s">
        <v>128</v>
      </c>
    </row>
    <row r="83" spans="1:4" x14ac:dyDescent="0.2">
      <c r="A83" t="s">
        <v>160</v>
      </c>
      <c r="B83" t="s">
        <v>124</v>
      </c>
      <c r="D83" t="s">
        <v>116</v>
      </c>
    </row>
    <row r="84" spans="1:4" x14ac:dyDescent="0.2">
      <c r="A84" t="s">
        <v>161</v>
      </c>
      <c r="B84" t="s">
        <v>124</v>
      </c>
      <c r="D84" t="s">
        <v>116</v>
      </c>
    </row>
    <row r="85" spans="1:4" x14ac:dyDescent="0.2">
      <c r="A85" t="s">
        <v>162</v>
      </c>
      <c r="B85" t="s">
        <v>159</v>
      </c>
      <c r="D85" t="s">
        <v>128</v>
      </c>
    </row>
    <row r="86" spans="1:4" x14ac:dyDescent="0.2">
      <c r="A86" t="s">
        <v>163</v>
      </c>
      <c r="B86" t="s">
        <v>141</v>
      </c>
      <c r="D86" t="s">
        <v>137</v>
      </c>
    </row>
    <row r="87" spans="1:4" x14ac:dyDescent="0.2">
      <c r="A87" t="s">
        <v>164</v>
      </c>
      <c r="B87" t="s">
        <v>122</v>
      </c>
      <c r="D87" t="s">
        <v>119</v>
      </c>
    </row>
    <row r="88" spans="1:4" x14ac:dyDescent="0.2">
      <c r="A88" t="s">
        <v>165</v>
      </c>
      <c r="B88" t="s">
        <v>117</v>
      </c>
      <c r="D88" t="s">
        <v>116</v>
      </c>
    </row>
    <row r="89" spans="1:4" x14ac:dyDescent="0.2">
      <c r="A89" t="s">
        <v>166</v>
      </c>
      <c r="B89" t="s">
        <v>159</v>
      </c>
      <c r="D89" t="s">
        <v>128</v>
      </c>
    </row>
    <row r="90" spans="1:4" x14ac:dyDescent="0.2">
      <c r="A90" t="s">
        <v>167</v>
      </c>
      <c r="B90" t="s">
        <v>129</v>
      </c>
      <c r="D90" t="s">
        <v>128</v>
      </c>
    </row>
    <row r="91" spans="1:4" x14ac:dyDescent="0.2">
      <c r="A91" t="s">
        <v>168</v>
      </c>
      <c r="B91" t="s">
        <v>131</v>
      </c>
      <c r="D91" t="s">
        <v>119</v>
      </c>
    </row>
    <row r="92" spans="1:4" x14ac:dyDescent="0.2">
      <c r="A92" t="s">
        <v>169</v>
      </c>
      <c r="B92" t="s">
        <v>138</v>
      </c>
      <c r="D92" t="s">
        <v>137</v>
      </c>
    </row>
    <row r="93" spans="1:4" x14ac:dyDescent="0.2">
      <c r="A93" t="s">
        <v>170</v>
      </c>
      <c r="B93" t="s">
        <v>120</v>
      </c>
      <c r="D93" t="s">
        <v>119</v>
      </c>
    </row>
    <row r="94" spans="1:4" x14ac:dyDescent="0.2">
      <c r="A94" t="s">
        <v>171</v>
      </c>
      <c r="B94" t="s">
        <v>122</v>
      </c>
      <c r="D94" t="s">
        <v>119</v>
      </c>
    </row>
    <row r="95" spans="1:4" x14ac:dyDescent="0.2">
      <c r="A95" t="s">
        <v>172</v>
      </c>
      <c r="B95" t="s">
        <v>124</v>
      </c>
      <c r="D95" t="s">
        <v>116</v>
      </c>
    </row>
    <row r="96" spans="1:4" x14ac:dyDescent="0.2">
      <c r="A96" t="s">
        <v>173</v>
      </c>
      <c r="B96" t="s">
        <v>131</v>
      </c>
      <c r="D96" t="s">
        <v>119</v>
      </c>
    </row>
    <row r="97" spans="1:4" x14ac:dyDescent="0.2">
      <c r="A97" t="s">
        <v>174</v>
      </c>
      <c r="B97" t="s">
        <v>129</v>
      </c>
      <c r="D97" t="s">
        <v>128</v>
      </c>
    </row>
    <row r="98" spans="1:4" x14ac:dyDescent="0.2">
      <c r="A98" t="s">
        <v>175</v>
      </c>
      <c r="B98" t="s">
        <v>117</v>
      </c>
      <c r="D98" t="s">
        <v>116</v>
      </c>
    </row>
    <row r="99" spans="1:4" x14ac:dyDescent="0.2">
      <c r="A99" t="s">
        <v>176</v>
      </c>
      <c r="B99" t="s">
        <v>141</v>
      </c>
      <c r="D99" t="s">
        <v>137</v>
      </c>
    </row>
    <row r="100" spans="1:4" x14ac:dyDescent="0.2">
      <c r="A100" t="s">
        <v>177</v>
      </c>
      <c r="B100" t="s">
        <v>131</v>
      </c>
      <c r="D100" t="s">
        <v>119</v>
      </c>
    </row>
    <row r="101" spans="1:4" x14ac:dyDescent="0.2">
      <c r="A101" s="8" t="s">
        <v>178</v>
      </c>
      <c r="B101" s="8" t="s">
        <v>124</v>
      </c>
      <c r="C101" s="8"/>
      <c r="D101" s="8" t="s">
        <v>116</v>
      </c>
    </row>
    <row r="102" spans="1:4" x14ac:dyDescent="0.2">
      <c r="A102" s="278" t="s">
        <v>674</v>
      </c>
    </row>
  </sheetData>
  <hyperlinks>
    <hyperlink ref="A3" location="Contents!A1" display="Return to Contents" xr:uid="{00000000-0004-0000-2A00-000000000000}"/>
  </hyperlinks>
  <pageMargins left="0.7" right="0.7" top="0.75" bottom="0.75" header="0.3" footer="0.3"/>
  <pageSetup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11">
    <pageSetUpPr fitToPage="1"/>
  </sheetPr>
  <dimension ref="A2:Q103"/>
  <sheetViews>
    <sheetView zoomScaleNormal="100" workbookViewId="0"/>
  </sheetViews>
  <sheetFormatPr defaultColWidth="9.42578125" defaultRowHeight="12.75" x14ac:dyDescent="0.2"/>
  <cols>
    <col min="1" max="1" width="9.42578125" style="76"/>
    <col min="2" max="2" width="15.5703125" style="76" customWidth="1"/>
    <col min="3" max="15" width="9.42578125" style="76"/>
    <col min="16" max="16" width="20.5703125" style="76" customWidth="1"/>
    <col min="17" max="17" width="14.5703125" style="76" customWidth="1"/>
    <col min="18" max="16384" width="9.42578125" style="76"/>
  </cols>
  <sheetData>
    <row r="2" spans="1:17" ht="15.75" x14ac:dyDescent="0.25">
      <c r="A2" s="31" t="s">
        <v>644</v>
      </c>
    </row>
    <row r="3" spans="1:17" x14ac:dyDescent="0.2">
      <c r="A3" s="16" t="s">
        <v>16</v>
      </c>
    </row>
    <row r="4" spans="1:17" x14ac:dyDescent="0.2">
      <c r="A4" s="251"/>
      <c r="B4" s="251"/>
      <c r="C4" s="251"/>
      <c r="D4" s="251"/>
      <c r="E4" s="251"/>
      <c r="F4" s="251"/>
      <c r="G4" s="251"/>
      <c r="H4" s="251"/>
      <c r="I4" s="251"/>
      <c r="J4" s="251"/>
    </row>
    <row r="5" spans="1:17" x14ac:dyDescent="0.2">
      <c r="A5" s="251"/>
      <c r="B5" s="251"/>
      <c r="C5" s="251"/>
      <c r="D5" s="251"/>
      <c r="E5" s="251"/>
      <c r="F5" s="251"/>
      <c r="G5" s="251"/>
      <c r="H5" s="251"/>
      <c r="I5" s="251"/>
      <c r="J5" s="251"/>
      <c r="L5" s="99"/>
      <c r="P5" s="471" t="s">
        <v>343</v>
      </c>
      <c r="Q5" s="472"/>
    </row>
    <row r="6" spans="1:17" x14ac:dyDescent="0.2">
      <c r="A6" s="251"/>
      <c r="B6" s="251"/>
      <c r="C6" s="251"/>
      <c r="D6" s="251"/>
      <c r="E6" s="251"/>
      <c r="F6" s="251"/>
      <c r="G6" s="251"/>
      <c r="H6" s="251"/>
      <c r="I6" s="251"/>
      <c r="J6" s="251"/>
      <c r="L6" s="99"/>
      <c r="P6" s="165" t="s">
        <v>18</v>
      </c>
      <c r="Q6" s="166" t="s">
        <v>303</v>
      </c>
    </row>
    <row r="7" spans="1:17" x14ac:dyDescent="0.2">
      <c r="A7" s="251"/>
      <c r="B7" s="251"/>
      <c r="C7" s="251"/>
      <c r="D7" s="251"/>
      <c r="E7" s="251"/>
      <c r="F7" s="251"/>
      <c r="G7" s="251"/>
      <c r="H7" s="251"/>
      <c r="I7" s="251"/>
      <c r="J7" s="251"/>
      <c r="P7" s="167" t="s">
        <v>19</v>
      </c>
      <c r="Q7" s="144"/>
    </row>
    <row r="8" spans="1:17" x14ac:dyDescent="0.2">
      <c r="A8" s="251"/>
      <c r="B8" s="251"/>
      <c r="C8" s="251"/>
      <c r="D8" s="251"/>
      <c r="E8" s="251"/>
      <c r="F8" s="251"/>
      <c r="G8" s="251"/>
      <c r="H8" s="251"/>
      <c r="I8" s="251"/>
      <c r="J8" s="251"/>
      <c r="P8" s="167" t="s">
        <v>20</v>
      </c>
      <c r="Q8" s="144" t="s">
        <v>304</v>
      </c>
    </row>
    <row r="9" spans="1:17" x14ac:dyDescent="0.2">
      <c r="A9" s="251"/>
      <c r="B9" s="251"/>
      <c r="C9" s="251"/>
      <c r="D9" s="251"/>
      <c r="E9" s="251"/>
      <c r="F9" s="251"/>
      <c r="G9" s="251"/>
      <c r="H9" s="251"/>
      <c r="I9" s="251"/>
      <c r="J9" s="251"/>
      <c r="P9" s="167" t="s">
        <v>21</v>
      </c>
      <c r="Q9" s="144" t="s">
        <v>305</v>
      </c>
    </row>
    <row r="10" spans="1:17" x14ac:dyDescent="0.2">
      <c r="A10" s="251"/>
      <c r="B10" s="251"/>
      <c r="C10" s="251"/>
      <c r="D10" s="251"/>
      <c r="E10" s="251"/>
      <c r="F10" s="251"/>
      <c r="G10" s="251"/>
      <c r="H10" s="251"/>
      <c r="I10" s="251"/>
      <c r="J10" s="251"/>
      <c r="P10" s="167" t="s">
        <v>22</v>
      </c>
      <c r="Q10" s="144" t="s">
        <v>306</v>
      </c>
    </row>
    <row r="11" spans="1:17" x14ac:dyDescent="0.2">
      <c r="A11" s="251"/>
      <c r="B11" s="251"/>
      <c r="C11" s="251"/>
      <c r="D11" s="251"/>
      <c r="E11" s="251"/>
      <c r="F11" s="251"/>
      <c r="G11" s="251"/>
      <c r="H11" s="251"/>
      <c r="I11" s="251"/>
      <c r="J11" s="251"/>
      <c r="P11" s="168" t="s">
        <v>302</v>
      </c>
      <c r="Q11" s="144"/>
    </row>
    <row r="12" spans="1:17" x14ac:dyDescent="0.2">
      <c r="A12" s="251"/>
      <c r="B12" s="251"/>
      <c r="C12" s="251"/>
      <c r="D12" s="251"/>
      <c r="E12" s="251"/>
      <c r="F12" s="251"/>
      <c r="G12" s="251"/>
      <c r="H12" s="251"/>
      <c r="I12" s="251"/>
      <c r="J12" s="251"/>
      <c r="P12" s="167" t="s">
        <v>25</v>
      </c>
      <c r="Q12" s="144" t="s">
        <v>307</v>
      </c>
    </row>
    <row r="13" spans="1:17" x14ac:dyDescent="0.2">
      <c r="A13" s="251"/>
      <c r="B13" s="251"/>
      <c r="C13" s="251"/>
      <c r="D13" s="251"/>
      <c r="E13" s="251"/>
      <c r="F13" s="251"/>
      <c r="G13" s="251"/>
      <c r="H13" s="251"/>
      <c r="I13" s="251"/>
      <c r="J13" s="251"/>
      <c r="P13" s="167" t="s">
        <v>23</v>
      </c>
      <c r="Q13" s="144" t="s">
        <v>308</v>
      </c>
    </row>
    <row r="14" spans="1:17" x14ac:dyDescent="0.2">
      <c r="A14" s="251"/>
      <c r="B14" s="251"/>
      <c r="C14" s="251"/>
      <c r="D14" s="251"/>
      <c r="E14" s="251"/>
      <c r="F14" s="251"/>
      <c r="G14" s="251"/>
      <c r="H14" s="251"/>
      <c r="I14" s="251"/>
      <c r="J14" s="251"/>
      <c r="P14" s="167" t="s">
        <v>24</v>
      </c>
      <c r="Q14" s="144" t="s">
        <v>309</v>
      </c>
    </row>
    <row r="15" spans="1:17" x14ac:dyDescent="0.2">
      <c r="A15" s="251"/>
      <c r="B15" s="251"/>
      <c r="C15" s="251"/>
      <c r="D15" s="251"/>
      <c r="E15" s="251"/>
      <c r="F15" s="251"/>
      <c r="G15" s="251"/>
      <c r="H15" s="251"/>
      <c r="I15" s="251"/>
      <c r="J15" s="251"/>
      <c r="P15" s="167" t="s">
        <v>33</v>
      </c>
      <c r="Q15" s="144" t="s">
        <v>310</v>
      </c>
    </row>
    <row r="16" spans="1:17" x14ac:dyDescent="0.2">
      <c r="A16" s="251"/>
      <c r="B16" s="251"/>
      <c r="C16" s="251"/>
      <c r="D16" s="251"/>
      <c r="E16" s="251"/>
      <c r="F16" s="251"/>
      <c r="G16" s="251"/>
      <c r="H16" s="251"/>
      <c r="I16" s="251"/>
      <c r="J16" s="251"/>
      <c r="P16" s="167" t="s">
        <v>26</v>
      </c>
      <c r="Q16" s="144"/>
    </row>
    <row r="17" spans="1:17" x14ac:dyDescent="0.2">
      <c r="A17" s="251"/>
      <c r="B17" s="251"/>
      <c r="C17" s="251"/>
      <c r="D17" s="251"/>
      <c r="E17" s="251"/>
      <c r="F17" s="251"/>
      <c r="G17" s="251"/>
      <c r="H17" s="251"/>
      <c r="I17" s="251"/>
      <c r="J17" s="251"/>
      <c r="P17" s="167" t="s">
        <v>27</v>
      </c>
      <c r="Q17" s="144" t="s">
        <v>311</v>
      </c>
    </row>
    <row r="18" spans="1:17" x14ac:dyDescent="0.2">
      <c r="A18" s="251"/>
      <c r="B18" s="251"/>
      <c r="C18" s="251"/>
      <c r="D18" s="251"/>
      <c r="E18" s="251"/>
      <c r="F18" s="251"/>
      <c r="G18" s="251"/>
      <c r="H18" s="251"/>
      <c r="I18" s="251"/>
      <c r="J18" s="251"/>
      <c r="P18" s="167" t="s">
        <v>28</v>
      </c>
      <c r="Q18" s="144" t="s">
        <v>312</v>
      </c>
    </row>
    <row r="19" spans="1:17" x14ac:dyDescent="0.2">
      <c r="A19" s="251"/>
      <c r="B19" s="251"/>
      <c r="C19" s="251"/>
      <c r="D19" s="251"/>
      <c r="E19" s="251"/>
      <c r="F19" s="251"/>
      <c r="G19" s="251"/>
      <c r="H19" s="251"/>
      <c r="I19" s="251"/>
      <c r="J19" s="251"/>
      <c r="P19" s="167" t="s">
        <v>29</v>
      </c>
      <c r="Q19" s="144" t="s">
        <v>313</v>
      </c>
    </row>
    <row r="20" spans="1:17" x14ac:dyDescent="0.2">
      <c r="A20" s="251"/>
      <c r="B20" s="251"/>
      <c r="C20" s="251"/>
      <c r="D20" s="251"/>
      <c r="E20" s="251"/>
      <c r="F20" s="251"/>
      <c r="G20" s="251"/>
      <c r="H20" s="251"/>
      <c r="I20" s="251"/>
      <c r="J20" s="251"/>
      <c r="P20" s="167" t="s">
        <v>30</v>
      </c>
      <c r="Q20" s="144" t="s">
        <v>314</v>
      </c>
    </row>
    <row r="21" spans="1:17" x14ac:dyDescent="0.2">
      <c r="A21" s="251"/>
      <c r="B21" s="251"/>
      <c r="C21" s="251"/>
      <c r="D21" s="251"/>
      <c r="E21" s="251"/>
      <c r="F21" s="251"/>
      <c r="G21" s="251"/>
      <c r="H21" s="251"/>
      <c r="I21" s="251"/>
      <c r="J21" s="251"/>
      <c r="P21" s="167" t="s">
        <v>31</v>
      </c>
      <c r="Q21" s="144"/>
    </row>
    <row r="22" spans="1:17" x14ac:dyDescent="0.2">
      <c r="A22" s="251"/>
      <c r="B22" s="251"/>
      <c r="C22" s="251"/>
      <c r="D22" s="251"/>
      <c r="E22" s="251"/>
      <c r="F22" s="251"/>
      <c r="G22" s="251"/>
      <c r="H22" s="251"/>
      <c r="I22" s="251"/>
      <c r="J22" s="251"/>
      <c r="P22" s="169" t="s">
        <v>32</v>
      </c>
      <c r="Q22" s="145" t="s">
        <v>292</v>
      </c>
    </row>
    <row r="23" spans="1:17" x14ac:dyDescent="0.2">
      <c r="A23" s="251"/>
      <c r="B23" s="251"/>
      <c r="C23" s="251"/>
      <c r="D23" s="251"/>
      <c r="E23" s="251"/>
      <c r="F23" s="251"/>
      <c r="G23" s="251"/>
      <c r="H23" s="251"/>
      <c r="I23" s="251"/>
      <c r="J23" s="251"/>
    </row>
    <row r="24" spans="1:17" x14ac:dyDescent="0.2">
      <c r="A24" s="251"/>
      <c r="B24" s="251"/>
      <c r="C24" s="251"/>
      <c r="D24" s="251"/>
      <c r="E24" s="251"/>
      <c r="F24" s="251"/>
      <c r="G24" s="251"/>
      <c r="H24" s="251"/>
      <c r="I24" s="251"/>
      <c r="J24" s="251"/>
    </row>
    <row r="25" spans="1:17" x14ac:dyDescent="0.2">
      <c r="A25" s="251"/>
      <c r="B25" s="251"/>
      <c r="C25" s="251"/>
      <c r="D25" s="251"/>
      <c r="E25" s="251"/>
      <c r="F25" s="251"/>
      <c r="G25" s="251"/>
      <c r="H25" s="251"/>
      <c r="I25" s="251"/>
      <c r="J25" s="251"/>
    </row>
    <row r="26" spans="1:17" x14ac:dyDescent="0.2">
      <c r="B26" s="126"/>
      <c r="C26" s="129"/>
      <c r="D26" s="470" t="s">
        <v>475</v>
      </c>
      <c r="E26" s="470"/>
      <c r="F26" s="470"/>
      <c r="G26" s="470"/>
      <c r="H26" s="127"/>
      <c r="I26" s="128" t="s">
        <v>474</v>
      </c>
      <c r="J26" s="195"/>
      <c r="K26" s="128"/>
      <c r="L26" s="128"/>
    </row>
    <row r="27" spans="1:17" x14ac:dyDescent="0.2">
      <c r="B27" s="129" t="s">
        <v>17</v>
      </c>
      <c r="C27" s="129">
        <v>2021</v>
      </c>
      <c r="D27" s="129">
        <v>2022</v>
      </c>
      <c r="E27" s="129">
        <v>2023</v>
      </c>
      <c r="F27" s="129">
        <v>2024</v>
      </c>
      <c r="G27" s="129">
        <v>2025</v>
      </c>
      <c r="H27" s="129"/>
      <c r="I27" s="129">
        <v>2022</v>
      </c>
      <c r="J27" s="129">
        <v>2023</v>
      </c>
      <c r="K27" s="129">
        <v>2024</v>
      </c>
      <c r="L27" s="129">
        <v>2025</v>
      </c>
    </row>
    <row r="28" spans="1:17" x14ac:dyDescent="0.2">
      <c r="B28" s="130" t="s">
        <v>18</v>
      </c>
      <c r="C28" s="124">
        <v>30.463883264</v>
      </c>
      <c r="D28" s="124">
        <v>32.930539777</v>
      </c>
      <c r="E28" s="124">
        <v>32.182124010999999</v>
      </c>
      <c r="F28" s="124">
        <v>32.224882403999999</v>
      </c>
      <c r="G28" s="124">
        <v>32.412633509999999</v>
      </c>
      <c r="H28" s="131"/>
      <c r="I28" s="132">
        <f>D28-C28</f>
        <v>2.4666565130000002</v>
      </c>
      <c r="J28" s="132">
        <f>E28-D28</f>
        <v>-0.74841576600000081</v>
      </c>
      <c r="K28" s="132">
        <f>F28-E28</f>
        <v>4.2758392999999728E-2</v>
      </c>
      <c r="L28" s="132">
        <f>G28-F28</f>
        <v>0.18775110600000033</v>
      </c>
    </row>
    <row r="29" spans="1:17" x14ac:dyDescent="0.2">
      <c r="B29" s="130" t="s">
        <v>19</v>
      </c>
      <c r="C29" s="131">
        <f>SUM(C30:C32)</f>
        <v>26.456091699200002</v>
      </c>
      <c r="D29" s="131">
        <f>SUM(D30:D32)</f>
        <v>27.904064587899999</v>
      </c>
      <c r="E29" s="131">
        <f>SUM(E30:E32)</f>
        <v>29.794422330400003</v>
      </c>
      <c r="F29" s="131">
        <f>SUM(F30:F32)</f>
        <v>30.363672113300002</v>
      </c>
      <c r="G29" s="131">
        <f>SUM(G30:G32)</f>
        <v>31.353817280299999</v>
      </c>
      <c r="H29" s="131"/>
      <c r="I29" s="132">
        <f t="shared" ref="I29:L44" si="0">D29-C29</f>
        <v>1.4479728886999972</v>
      </c>
      <c r="J29" s="132">
        <f t="shared" si="0"/>
        <v>1.8903577425000044</v>
      </c>
      <c r="K29" s="132">
        <f t="shared" si="0"/>
        <v>0.56924978289999828</v>
      </c>
      <c r="L29" s="132">
        <f t="shared" si="0"/>
        <v>0.99014516699999788</v>
      </c>
    </row>
    <row r="30" spans="1:17" x14ac:dyDescent="0.2">
      <c r="B30" s="130" t="s">
        <v>20</v>
      </c>
      <c r="C30" s="124">
        <v>5.5374510031000002</v>
      </c>
      <c r="D30" s="124">
        <v>5.7007438959999996</v>
      </c>
      <c r="E30" s="124">
        <v>5.7810674416000003</v>
      </c>
      <c r="F30" s="124">
        <v>6.0350544043000003</v>
      </c>
      <c r="G30" s="124">
        <v>6.2640715517999999</v>
      </c>
      <c r="H30" s="131"/>
      <c r="I30" s="132">
        <f t="shared" si="0"/>
        <v>0.16329289289999949</v>
      </c>
      <c r="J30" s="132">
        <f t="shared" si="0"/>
        <v>8.0323545600000656E-2</v>
      </c>
      <c r="K30" s="132">
        <f t="shared" si="0"/>
        <v>0.25398696269999999</v>
      </c>
      <c r="L30" s="132">
        <f t="shared" si="0"/>
        <v>0.22901714749999957</v>
      </c>
    </row>
    <row r="31" spans="1:17" x14ac:dyDescent="0.2">
      <c r="B31" s="130" t="s">
        <v>21</v>
      </c>
      <c r="C31" s="124">
        <v>1.9236573540999999</v>
      </c>
      <c r="D31" s="124">
        <v>1.9026134259</v>
      </c>
      <c r="E31" s="124">
        <v>2.1080188918</v>
      </c>
      <c r="F31" s="124">
        <v>2.0067054180000001</v>
      </c>
      <c r="G31" s="124">
        <v>1.9306815214999999</v>
      </c>
      <c r="H31" s="131"/>
      <c r="I31" s="132">
        <f t="shared" si="0"/>
        <v>-2.1043928199999895E-2</v>
      </c>
      <c r="J31" s="132">
        <f t="shared" si="0"/>
        <v>0.20540546589999997</v>
      </c>
      <c r="K31" s="132">
        <f t="shared" si="0"/>
        <v>-0.10131347379999989</v>
      </c>
      <c r="L31" s="132">
        <f t="shared" si="0"/>
        <v>-7.6023896500000188E-2</v>
      </c>
    </row>
    <row r="32" spans="1:17" x14ac:dyDescent="0.2">
      <c r="B32" s="130" t="s">
        <v>22</v>
      </c>
      <c r="C32" s="124">
        <v>18.994983342000001</v>
      </c>
      <c r="D32" s="124">
        <v>20.300707266</v>
      </c>
      <c r="E32" s="124">
        <v>21.905335997000002</v>
      </c>
      <c r="F32" s="124">
        <v>22.321912291</v>
      </c>
      <c r="G32" s="124">
        <v>23.159064207</v>
      </c>
      <c r="H32" s="131"/>
      <c r="I32" s="132">
        <f t="shared" si="0"/>
        <v>1.3057239239999987</v>
      </c>
      <c r="J32" s="132">
        <f t="shared" si="0"/>
        <v>1.6046287310000018</v>
      </c>
      <c r="K32" s="132">
        <f t="shared" si="0"/>
        <v>0.41657629399999863</v>
      </c>
      <c r="L32" s="132">
        <f t="shared" si="0"/>
        <v>0.83715191599999983</v>
      </c>
    </row>
    <row r="33" spans="2:12" x14ac:dyDescent="0.2">
      <c r="B33" s="132" t="s">
        <v>302</v>
      </c>
      <c r="C33" s="131">
        <f>SUM(C34:C37)</f>
        <v>13.609746187520001</v>
      </c>
      <c r="D33" s="131">
        <f>SUM(D34:D37)</f>
        <v>13.73086834782</v>
      </c>
      <c r="E33" s="131">
        <f>SUM(E34:E37)</f>
        <v>13.608844053629999</v>
      </c>
      <c r="F33" s="131">
        <f>SUM(F34:F37)</f>
        <v>13.269031897340001</v>
      </c>
      <c r="G33" s="131">
        <f>SUM(G34:G37)</f>
        <v>13.501757008809999</v>
      </c>
      <c r="H33" s="131"/>
      <c r="I33" s="132">
        <f t="shared" si="0"/>
        <v>0.12112216029999878</v>
      </c>
      <c r="J33" s="132">
        <f t="shared" si="0"/>
        <v>-0.12202429419000005</v>
      </c>
      <c r="K33" s="132">
        <f t="shared" si="0"/>
        <v>-0.33981215628999806</v>
      </c>
      <c r="L33" s="132">
        <f t="shared" si="0"/>
        <v>0.23272511146999797</v>
      </c>
    </row>
    <row r="34" spans="2:12" x14ac:dyDescent="0.2">
      <c r="B34" s="130" t="s">
        <v>25</v>
      </c>
      <c r="C34" s="124">
        <v>10.776717886</v>
      </c>
      <c r="D34" s="124">
        <v>10.973756852999999</v>
      </c>
      <c r="E34" s="124">
        <v>10.754001773000001</v>
      </c>
      <c r="F34" s="124">
        <v>10.427695225000001</v>
      </c>
      <c r="G34" s="124">
        <v>10.482748582999999</v>
      </c>
      <c r="H34" s="131"/>
      <c r="I34" s="132">
        <f t="shared" si="0"/>
        <v>0.19703896699999923</v>
      </c>
      <c r="J34" s="132">
        <f>E34-D34</f>
        <v>-0.21975507999999877</v>
      </c>
      <c r="K34" s="132">
        <f>F34-E34</f>
        <v>-0.32630654799999981</v>
      </c>
      <c r="L34" s="132">
        <f>G34-F34</f>
        <v>5.5053357999998553E-2</v>
      </c>
    </row>
    <row r="35" spans="2:12" x14ac:dyDescent="0.2">
      <c r="B35" s="130" t="s">
        <v>23</v>
      </c>
      <c r="C35" s="124">
        <v>0.71673507282000004</v>
      </c>
      <c r="D35" s="124">
        <v>0.67277606538000001</v>
      </c>
      <c r="E35" s="124">
        <v>0.62300201690000001</v>
      </c>
      <c r="F35" s="124">
        <v>0.60817166062000005</v>
      </c>
      <c r="G35" s="124">
        <v>0.65020810664999995</v>
      </c>
      <c r="H35" s="131"/>
      <c r="I35" s="132">
        <f t="shared" si="0"/>
        <v>-4.3959007440000031E-2</v>
      </c>
      <c r="J35" s="132">
        <f t="shared" si="0"/>
        <v>-4.9774048479999999E-2</v>
      </c>
      <c r="K35" s="132">
        <f t="shared" si="0"/>
        <v>-1.4830356279999957E-2</v>
      </c>
      <c r="L35" s="132">
        <f t="shared" si="0"/>
        <v>4.2036446029999897E-2</v>
      </c>
    </row>
    <row r="36" spans="2:12" x14ac:dyDescent="0.2">
      <c r="B36" s="130" t="s">
        <v>24</v>
      </c>
      <c r="C36" s="124">
        <v>1.863563248</v>
      </c>
      <c r="D36" s="124">
        <v>1.8293171151000001</v>
      </c>
      <c r="E36" s="124">
        <v>1.9573175650000001</v>
      </c>
      <c r="F36" s="124">
        <v>1.9584383743</v>
      </c>
      <c r="G36" s="124">
        <v>2.0940305607999998</v>
      </c>
      <c r="H36" s="131"/>
      <c r="I36" s="132">
        <f t="shared" si="0"/>
        <v>-3.4246132899999893E-2</v>
      </c>
      <c r="J36" s="132">
        <f t="shared" si="0"/>
        <v>0.12800044990000004</v>
      </c>
      <c r="K36" s="132">
        <f t="shared" si="0"/>
        <v>1.1208092999999142E-3</v>
      </c>
      <c r="L36" s="132">
        <f t="shared" si="0"/>
        <v>0.13559218649999982</v>
      </c>
    </row>
    <row r="37" spans="2:12" x14ac:dyDescent="0.2">
      <c r="B37" s="130" t="s">
        <v>33</v>
      </c>
      <c r="C37" s="124">
        <v>0.25272998070000002</v>
      </c>
      <c r="D37" s="124">
        <v>0.25501831434</v>
      </c>
      <c r="E37" s="124">
        <v>0.27452269873000001</v>
      </c>
      <c r="F37" s="124">
        <v>0.27472663741999997</v>
      </c>
      <c r="G37" s="124">
        <v>0.27476975836</v>
      </c>
      <c r="H37" s="131"/>
      <c r="I37" s="132">
        <f t="shared" si="0"/>
        <v>2.2883336399999732E-3</v>
      </c>
      <c r="J37" s="132">
        <f t="shared" si="0"/>
        <v>1.9504384390000018E-2</v>
      </c>
      <c r="K37" s="132">
        <f t="shared" si="0"/>
        <v>2.0393868999996068E-4</v>
      </c>
      <c r="L37" s="132">
        <f t="shared" si="0"/>
        <v>4.3120940000029861E-5</v>
      </c>
    </row>
    <row r="38" spans="2:12" x14ac:dyDescent="0.2">
      <c r="B38" s="130" t="s">
        <v>26</v>
      </c>
      <c r="C38" s="131">
        <f>SUM(C39:C42)</f>
        <v>5.5179503285700005</v>
      </c>
      <c r="D38" s="131">
        <f>SUM(D39:D42)</f>
        <v>5.6832044145499996</v>
      </c>
      <c r="E38" s="131">
        <f>SUM(E39:E42)</f>
        <v>6.2274675223300004</v>
      </c>
      <c r="F38" s="131">
        <f>SUM(F39:F42)</f>
        <v>6.4345170480299991</v>
      </c>
      <c r="G38" s="131">
        <f>SUM(G39:G42)</f>
        <v>6.5422871584199997</v>
      </c>
      <c r="H38" s="131"/>
      <c r="I38" s="132">
        <f t="shared" si="0"/>
        <v>0.16525408597999913</v>
      </c>
      <c r="J38" s="132">
        <f t="shared" si="0"/>
        <v>0.54426310778000087</v>
      </c>
      <c r="K38" s="132">
        <f t="shared" si="0"/>
        <v>0.20704952569999868</v>
      </c>
      <c r="L38" s="132">
        <f t="shared" si="0"/>
        <v>0.10777011039000062</v>
      </c>
    </row>
    <row r="39" spans="2:12" x14ac:dyDescent="0.2">
      <c r="B39" s="130" t="s">
        <v>27</v>
      </c>
      <c r="C39" s="124">
        <v>0.70233003132000005</v>
      </c>
      <c r="D39" s="124">
        <v>0.78839453012000005</v>
      </c>
      <c r="E39" s="124">
        <v>0.81876810382999998</v>
      </c>
      <c r="F39" s="124">
        <v>0.87542905598999998</v>
      </c>
      <c r="G39" s="124">
        <v>0.92392562672</v>
      </c>
      <c r="H39" s="131"/>
      <c r="I39" s="132">
        <f t="shared" si="0"/>
        <v>8.60644988E-2</v>
      </c>
      <c r="J39" s="132">
        <f t="shared" si="0"/>
        <v>3.0373573709999935E-2</v>
      </c>
      <c r="K39" s="132">
        <f t="shared" si="0"/>
        <v>5.666095216E-2</v>
      </c>
      <c r="L39" s="132">
        <f t="shared" si="0"/>
        <v>4.8496570730000021E-2</v>
      </c>
    </row>
    <row r="40" spans="2:12" x14ac:dyDescent="0.2">
      <c r="B40" s="130" t="s">
        <v>28</v>
      </c>
      <c r="C40" s="124">
        <v>3.6894169395</v>
      </c>
      <c r="D40" s="124">
        <v>3.7634303482</v>
      </c>
      <c r="E40" s="124">
        <v>4.2667997239000002</v>
      </c>
      <c r="F40" s="124">
        <v>4.4432228934999998</v>
      </c>
      <c r="G40" s="124">
        <v>4.5404153485999998</v>
      </c>
      <c r="H40" s="131"/>
      <c r="I40" s="132">
        <f t="shared" si="0"/>
        <v>7.401340869999995E-2</v>
      </c>
      <c r="J40" s="132">
        <f t="shared" si="0"/>
        <v>0.50336937570000018</v>
      </c>
      <c r="K40" s="132">
        <f t="shared" si="0"/>
        <v>0.1764231695999996</v>
      </c>
      <c r="L40" s="132">
        <f t="shared" si="0"/>
        <v>9.7192455100000075E-2</v>
      </c>
    </row>
    <row r="41" spans="2:12" x14ac:dyDescent="0.2">
      <c r="B41" s="130" t="s">
        <v>29</v>
      </c>
      <c r="C41" s="124">
        <v>0.76418609481999999</v>
      </c>
      <c r="D41" s="124">
        <v>0.77628834788000001</v>
      </c>
      <c r="E41" s="124">
        <v>0.80521591508000001</v>
      </c>
      <c r="F41" s="124">
        <v>0.79297766558000005</v>
      </c>
      <c r="G41" s="124">
        <v>0.76471662182</v>
      </c>
      <c r="H41" s="131"/>
      <c r="I41" s="132">
        <f t="shared" si="0"/>
        <v>1.2102253060000012E-2</v>
      </c>
      <c r="J41" s="132">
        <f t="shared" si="0"/>
        <v>2.8927567200000004E-2</v>
      </c>
      <c r="K41" s="132">
        <f t="shared" si="0"/>
        <v>-1.2238249499999965E-2</v>
      </c>
      <c r="L41" s="132">
        <f t="shared" si="0"/>
        <v>-2.8261043760000049E-2</v>
      </c>
    </row>
    <row r="42" spans="2:12" x14ac:dyDescent="0.2">
      <c r="B42" s="130" t="s">
        <v>30</v>
      </c>
      <c r="C42" s="124">
        <v>0.36201726293000003</v>
      </c>
      <c r="D42" s="124">
        <v>0.35509118834999998</v>
      </c>
      <c r="E42" s="124">
        <v>0.33668377952</v>
      </c>
      <c r="F42" s="124">
        <v>0.32288743296</v>
      </c>
      <c r="G42" s="124">
        <v>0.31322956128000001</v>
      </c>
      <c r="H42" s="131"/>
      <c r="I42" s="132">
        <f t="shared" si="0"/>
        <v>-6.9260745800000523E-3</v>
      </c>
      <c r="J42" s="132">
        <f t="shared" si="0"/>
        <v>-1.8407408829999972E-2</v>
      </c>
      <c r="K42" s="132">
        <f t="shared" si="0"/>
        <v>-1.3796346560000006E-2</v>
      </c>
      <c r="L42" s="132">
        <f t="shared" si="0"/>
        <v>-9.6578716799999853E-3</v>
      </c>
    </row>
    <row r="43" spans="2:12" x14ac:dyDescent="0.2">
      <c r="B43" s="130" t="s">
        <v>31</v>
      </c>
      <c r="C43" s="131">
        <f>C44-C28-C29-C33-C38</f>
        <v>19.65679811770999</v>
      </c>
      <c r="D43" s="131">
        <f>D44-D28-D29-D33-D38</f>
        <v>19.737289519729998</v>
      </c>
      <c r="E43" s="131">
        <f>E44-E28-E29-E33-E38</f>
        <v>19.980282482639993</v>
      </c>
      <c r="F43" s="131">
        <f>F44-F28-F29-F33-F38</f>
        <v>20.466330297330007</v>
      </c>
      <c r="G43" s="131">
        <f>G44-G28-G29-G33-G38</f>
        <v>20.844133732470006</v>
      </c>
      <c r="H43" s="131"/>
      <c r="I43" s="132">
        <f t="shared" si="0"/>
        <v>8.0491402020008707E-2</v>
      </c>
      <c r="J43" s="132">
        <f t="shared" ref="J43:L44" si="1">E43-D43</f>
        <v>0.2429929629099945</v>
      </c>
      <c r="K43" s="132">
        <f t="shared" si="1"/>
        <v>0.48604781469001423</v>
      </c>
      <c r="L43" s="132">
        <f t="shared" si="1"/>
        <v>0.37780343513999881</v>
      </c>
    </row>
    <row r="44" spans="2:12" x14ac:dyDescent="0.2">
      <c r="B44" s="133" t="s">
        <v>32</v>
      </c>
      <c r="C44" s="135">
        <v>95.704469596999999</v>
      </c>
      <c r="D44" s="135">
        <v>99.985966646999998</v>
      </c>
      <c r="E44" s="135">
        <v>101.7931404</v>
      </c>
      <c r="F44" s="135">
        <v>102.75843376</v>
      </c>
      <c r="G44" s="135">
        <v>104.65462869</v>
      </c>
      <c r="H44" s="134"/>
      <c r="I44" s="157">
        <f t="shared" si="0"/>
        <v>4.2814970499999987</v>
      </c>
      <c r="J44" s="157">
        <f t="shared" si="1"/>
        <v>1.8071737530000007</v>
      </c>
      <c r="K44" s="157">
        <f t="shared" si="1"/>
        <v>0.96529336000000399</v>
      </c>
      <c r="L44" s="157">
        <f t="shared" si="1"/>
        <v>1.896194929999993</v>
      </c>
    </row>
    <row r="45" spans="2:12" x14ac:dyDescent="0.2">
      <c r="B45" s="130"/>
      <c r="C45" s="124"/>
      <c r="D45" s="124"/>
      <c r="E45" s="124"/>
      <c r="H45" s="131"/>
      <c r="I45" s="131"/>
      <c r="J45" s="131"/>
      <c r="K45" s="131"/>
      <c r="L45" s="131"/>
    </row>
    <row r="46" spans="2:12" x14ac:dyDescent="0.2">
      <c r="B46" s="278" t="s">
        <v>674</v>
      </c>
    </row>
    <row r="47" spans="2:12" x14ac:dyDescent="0.2">
      <c r="B47" s="278"/>
    </row>
    <row r="48" spans="2:12" x14ac:dyDescent="0.2">
      <c r="B48" s="278"/>
    </row>
    <row r="49" spans="1:6" ht="25.5" x14ac:dyDescent="0.2">
      <c r="A49" s="119"/>
      <c r="B49" s="119"/>
      <c r="C49" s="361" t="s">
        <v>448</v>
      </c>
      <c r="D49" s="361" t="s">
        <v>449</v>
      </c>
      <c r="E49" s="404" t="s">
        <v>222</v>
      </c>
      <c r="F49" s="404" t="s">
        <v>457</v>
      </c>
    </row>
    <row r="50" spans="1:6" ht="15" x14ac:dyDescent="0.25">
      <c r="A50" s="21">
        <f>+YEAR(B50)</f>
        <v>2022</v>
      </c>
      <c r="B50" s="105">
        <v>44562</v>
      </c>
      <c r="C50" s="106">
        <v>98.264802223999993</v>
      </c>
      <c r="D50" s="80" t="e">
        <v>#N/A</v>
      </c>
      <c r="E50" s="107"/>
      <c r="F50" s="403">
        <v>98.264802223999993</v>
      </c>
    </row>
    <row r="51" spans="1:6" ht="15" x14ac:dyDescent="0.25">
      <c r="A51" s="21">
        <f t="shared" ref="A51:A91" si="2">+YEAR(B51)</f>
        <v>2022</v>
      </c>
      <c r="B51" s="105">
        <v>44593</v>
      </c>
      <c r="C51" s="106">
        <v>98.992537951000003</v>
      </c>
      <c r="D51" s="80" t="e">
        <v>#N/A</v>
      </c>
      <c r="E51" s="114">
        <f t="shared" ref="E51:E60" si="3">AVERAGEIF($A$34:$A$97,A51,$F$34:$F$97)</f>
        <v>99.980362646250001</v>
      </c>
      <c r="F51" s="403">
        <v>98.992537951000003</v>
      </c>
    </row>
    <row r="52" spans="1:6" ht="15" x14ac:dyDescent="0.25">
      <c r="A52" s="21">
        <f t="shared" si="2"/>
        <v>2022</v>
      </c>
      <c r="B52" s="105">
        <v>44621</v>
      </c>
      <c r="C52" s="106">
        <v>99.638258886000003</v>
      </c>
      <c r="D52" s="80" t="e">
        <v>#N/A</v>
      </c>
      <c r="E52" s="114">
        <f t="shared" si="3"/>
        <v>99.980362646250001</v>
      </c>
      <c r="F52" s="403">
        <v>99.638258886000003</v>
      </c>
    </row>
    <row r="53" spans="1:6" ht="15" x14ac:dyDescent="0.25">
      <c r="A53" s="21">
        <f t="shared" si="2"/>
        <v>2022</v>
      </c>
      <c r="B53" s="105">
        <v>44652</v>
      </c>
      <c r="C53" s="106">
        <v>98.778320656000005</v>
      </c>
      <c r="D53" s="80" t="e">
        <v>#N/A</v>
      </c>
      <c r="E53" s="114">
        <f t="shared" si="3"/>
        <v>99.980362646250001</v>
      </c>
      <c r="F53" s="403">
        <v>98.778320656000005</v>
      </c>
    </row>
    <row r="54" spans="1:6" ht="15" x14ac:dyDescent="0.25">
      <c r="A54" s="21">
        <f t="shared" si="2"/>
        <v>2022</v>
      </c>
      <c r="B54" s="105">
        <v>44682</v>
      </c>
      <c r="C54" s="106">
        <v>98.701925545999998</v>
      </c>
      <c r="D54" s="80" t="e">
        <v>#N/A</v>
      </c>
      <c r="E54" s="114">
        <f t="shared" si="3"/>
        <v>99.980362646250001</v>
      </c>
      <c r="F54" s="403">
        <v>98.701925545999998</v>
      </c>
    </row>
    <row r="55" spans="1:6" ht="15" x14ac:dyDescent="0.25">
      <c r="A55" s="21">
        <f t="shared" si="2"/>
        <v>2022</v>
      </c>
      <c r="B55" s="105">
        <v>44713</v>
      </c>
      <c r="C55" s="106">
        <v>99.117913501999993</v>
      </c>
      <c r="D55" s="80" t="e">
        <v>#N/A</v>
      </c>
      <c r="E55" s="114">
        <f t="shared" si="3"/>
        <v>99.980362646250001</v>
      </c>
      <c r="F55" s="403">
        <v>99.117913501999993</v>
      </c>
    </row>
    <row r="56" spans="1:6" ht="15" x14ac:dyDescent="0.25">
      <c r="A56" s="21">
        <f t="shared" si="2"/>
        <v>2022</v>
      </c>
      <c r="B56" s="105">
        <v>44743</v>
      </c>
      <c r="C56" s="106">
        <v>100.34061402</v>
      </c>
      <c r="D56" s="80" t="e">
        <v>#N/A</v>
      </c>
      <c r="E56" s="114">
        <f t="shared" si="3"/>
        <v>99.980362646250001</v>
      </c>
      <c r="F56" s="403">
        <v>100.34061402</v>
      </c>
    </row>
    <row r="57" spans="1:6" ht="15" x14ac:dyDescent="0.25">
      <c r="A57" s="21">
        <f t="shared" si="2"/>
        <v>2022</v>
      </c>
      <c r="B57" s="105">
        <v>44774</v>
      </c>
      <c r="C57" s="106">
        <v>100.96725782999999</v>
      </c>
      <c r="D57" s="80" t="e">
        <v>#N/A</v>
      </c>
      <c r="E57" s="114">
        <f t="shared" si="3"/>
        <v>99.980362646250001</v>
      </c>
      <c r="F57" s="403">
        <v>100.96725782999999</v>
      </c>
    </row>
    <row r="58" spans="1:6" ht="15" x14ac:dyDescent="0.25">
      <c r="A58" s="21">
        <f t="shared" si="2"/>
        <v>2022</v>
      </c>
      <c r="B58" s="105">
        <v>44805</v>
      </c>
      <c r="C58" s="106">
        <v>101.36208893</v>
      </c>
      <c r="D58" s="80" t="e">
        <v>#N/A</v>
      </c>
      <c r="E58" s="114">
        <f t="shared" si="3"/>
        <v>99.980362646250001</v>
      </c>
      <c r="F58" s="403">
        <v>101.36208893</v>
      </c>
    </row>
    <row r="59" spans="1:6" ht="15" x14ac:dyDescent="0.25">
      <c r="A59" s="21">
        <f t="shared" si="2"/>
        <v>2022</v>
      </c>
      <c r="B59" s="105">
        <v>44835</v>
      </c>
      <c r="C59" s="106">
        <v>101.50485284</v>
      </c>
      <c r="D59" s="80" t="e">
        <v>#N/A</v>
      </c>
      <c r="E59" s="114">
        <f t="shared" si="3"/>
        <v>99.980362646250001</v>
      </c>
      <c r="F59" s="403">
        <v>101.50485284</v>
      </c>
    </row>
    <row r="60" spans="1:6" ht="15" x14ac:dyDescent="0.25">
      <c r="A60" s="21">
        <f t="shared" si="2"/>
        <v>2022</v>
      </c>
      <c r="B60" s="105">
        <v>44866</v>
      </c>
      <c r="C60" s="106">
        <v>101.58114150999999</v>
      </c>
      <c r="D60" s="80" t="e">
        <v>#N/A</v>
      </c>
      <c r="E60" s="114">
        <f t="shared" si="3"/>
        <v>99.980362646250001</v>
      </c>
      <c r="F60" s="403">
        <v>101.58114150999999</v>
      </c>
    </row>
    <row r="61" spans="1:6" ht="15" x14ac:dyDescent="0.25">
      <c r="A61" s="21">
        <f t="shared" si="2"/>
        <v>2022</v>
      </c>
      <c r="B61" s="105">
        <v>44896</v>
      </c>
      <c r="C61" s="106">
        <v>100.51463785999999</v>
      </c>
      <c r="D61" s="80" t="e">
        <v>#N/A</v>
      </c>
      <c r="E61" s="107"/>
      <c r="F61" s="403">
        <v>100.51463785999999</v>
      </c>
    </row>
    <row r="62" spans="1:6" ht="15" x14ac:dyDescent="0.25">
      <c r="A62" s="21">
        <f t="shared" si="2"/>
        <v>2023</v>
      </c>
      <c r="B62" s="105">
        <v>44927</v>
      </c>
      <c r="C62" s="106">
        <v>100.66751305</v>
      </c>
      <c r="D62" s="80" t="e">
        <v>#N/A</v>
      </c>
      <c r="E62" s="107"/>
      <c r="F62" s="403">
        <v>100.66751305</v>
      </c>
    </row>
    <row r="63" spans="1:6" ht="15" x14ac:dyDescent="0.25">
      <c r="A63" s="21">
        <f t="shared" si="2"/>
        <v>2023</v>
      </c>
      <c r="B63" s="105">
        <v>44958</v>
      </c>
      <c r="C63" s="106">
        <v>101.17900622000001</v>
      </c>
      <c r="D63" s="80" t="e">
        <v>#N/A</v>
      </c>
      <c r="E63" s="114">
        <f t="shared" ref="E63:E72" si="4">AVERAGEIF($A$34:$A$97,A63,$F$34:$F$97)</f>
        <v>101.79341192833334</v>
      </c>
      <c r="F63" s="403">
        <v>101.17900622000001</v>
      </c>
    </row>
    <row r="64" spans="1:6" ht="15" x14ac:dyDescent="0.25">
      <c r="A64" s="21">
        <f t="shared" si="2"/>
        <v>2023</v>
      </c>
      <c r="B64" s="105">
        <v>44986</v>
      </c>
      <c r="C64" s="106">
        <v>101.47716938000001</v>
      </c>
      <c r="D64" s="80" t="e">
        <v>#N/A</v>
      </c>
      <c r="E64" s="114">
        <f t="shared" si="4"/>
        <v>101.79341192833334</v>
      </c>
      <c r="F64" s="403">
        <v>101.47716938000001</v>
      </c>
    </row>
    <row r="65" spans="1:6" ht="15" x14ac:dyDescent="0.25">
      <c r="A65" s="21">
        <f t="shared" si="2"/>
        <v>2023</v>
      </c>
      <c r="B65" s="105">
        <v>45017</v>
      </c>
      <c r="C65" s="106">
        <v>101.48972962000001</v>
      </c>
      <c r="D65" s="80" t="e">
        <v>#N/A</v>
      </c>
      <c r="E65" s="114">
        <f t="shared" si="4"/>
        <v>101.79341192833334</v>
      </c>
      <c r="F65" s="403">
        <v>101.48972962000001</v>
      </c>
    </row>
    <row r="66" spans="1:6" ht="15" x14ac:dyDescent="0.25">
      <c r="A66" s="21">
        <f t="shared" si="2"/>
        <v>2023</v>
      </c>
      <c r="B66" s="105">
        <v>45047</v>
      </c>
      <c r="C66" s="106">
        <v>100.77660012</v>
      </c>
      <c r="D66" s="80" t="e">
        <v>#N/A</v>
      </c>
      <c r="E66" s="114">
        <f t="shared" si="4"/>
        <v>101.79341192833334</v>
      </c>
      <c r="F66" s="403">
        <v>100.77660012</v>
      </c>
    </row>
    <row r="67" spans="1:6" ht="15" x14ac:dyDescent="0.25">
      <c r="A67" s="21">
        <f t="shared" si="2"/>
        <v>2023</v>
      </c>
      <c r="B67" s="105">
        <v>45078</v>
      </c>
      <c r="C67" s="106">
        <v>102.19196788000001</v>
      </c>
      <c r="D67" s="80" t="e">
        <v>#N/A</v>
      </c>
      <c r="E67" s="114">
        <f t="shared" si="4"/>
        <v>101.79341192833334</v>
      </c>
      <c r="F67" s="403">
        <v>102.19196788000001</v>
      </c>
    </row>
    <row r="68" spans="1:6" ht="15" x14ac:dyDescent="0.25">
      <c r="A68" s="21">
        <f t="shared" si="2"/>
        <v>2023</v>
      </c>
      <c r="B68" s="105">
        <v>45108</v>
      </c>
      <c r="C68" s="106">
        <v>101.54638678000001</v>
      </c>
      <c r="D68" s="80" t="e">
        <v>#N/A</v>
      </c>
      <c r="E68" s="114">
        <f t="shared" si="4"/>
        <v>101.79341192833334</v>
      </c>
      <c r="F68" s="403">
        <v>101.54638678000001</v>
      </c>
    </row>
    <row r="69" spans="1:6" ht="15" x14ac:dyDescent="0.25">
      <c r="A69" s="21">
        <f t="shared" si="2"/>
        <v>2023</v>
      </c>
      <c r="B69" s="105">
        <v>45139</v>
      </c>
      <c r="C69" s="106">
        <v>101.24641325</v>
      </c>
      <c r="D69" s="80" t="e">
        <v>#N/A</v>
      </c>
      <c r="E69" s="114">
        <f t="shared" si="4"/>
        <v>101.79341192833334</v>
      </c>
      <c r="F69" s="403">
        <v>101.24641325</v>
      </c>
    </row>
    <row r="70" spans="1:6" ht="15" x14ac:dyDescent="0.25">
      <c r="A70" s="21">
        <f t="shared" si="2"/>
        <v>2023</v>
      </c>
      <c r="B70" s="105">
        <v>45170</v>
      </c>
      <c r="C70" s="106">
        <v>102.29422743000001</v>
      </c>
      <c r="D70" s="80" t="e">
        <v>#N/A</v>
      </c>
      <c r="E70" s="114">
        <f t="shared" si="4"/>
        <v>101.79341192833334</v>
      </c>
      <c r="F70" s="403">
        <v>102.29422743000001</v>
      </c>
    </row>
    <row r="71" spans="1:6" ht="15" x14ac:dyDescent="0.25">
      <c r="A71" s="21">
        <f t="shared" si="2"/>
        <v>2023</v>
      </c>
      <c r="B71" s="105">
        <v>45200</v>
      </c>
      <c r="C71" s="106">
        <v>102.39132862</v>
      </c>
      <c r="D71" s="80" t="e">
        <v>#N/A</v>
      </c>
      <c r="E71" s="114">
        <f t="shared" si="4"/>
        <v>101.79341192833334</v>
      </c>
      <c r="F71" s="403">
        <v>102.39132862</v>
      </c>
    </row>
    <row r="72" spans="1:6" ht="15" x14ac:dyDescent="0.25">
      <c r="A72" s="21">
        <f t="shared" si="2"/>
        <v>2023</v>
      </c>
      <c r="B72" s="105">
        <v>45231</v>
      </c>
      <c r="C72" s="106">
        <v>103.14004911000001</v>
      </c>
      <c r="D72" s="80" t="e">
        <v>#N/A</v>
      </c>
      <c r="E72" s="114">
        <f t="shared" si="4"/>
        <v>101.79341192833334</v>
      </c>
      <c r="F72" s="403">
        <v>103.14004911000001</v>
      </c>
    </row>
    <row r="73" spans="1:6" ht="15" x14ac:dyDescent="0.25">
      <c r="A73" s="21">
        <f t="shared" si="2"/>
        <v>2023</v>
      </c>
      <c r="B73" s="105">
        <v>45261</v>
      </c>
      <c r="C73" s="106">
        <v>103.12055168000001</v>
      </c>
      <c r="D73" s="80" t="e">
        <v>#N/A</v>
      </c>
      <c r="E73" s="107"/>
      <c r="F73" s="403">
        <v>103.12055168000001</v>
      </c>
    </row>
    <row r="74" spans="1:6" ht="15" x14ac:dyDescent="0.25">
      <c r="A74" s="21">
        <f t="shared" si="2"/>
        <v>2024</v>
      </c>
      <c r="B74" s="105">
        <v>45292</v>
      </c>
      <c r="C74" s="106">
        <v>100.84635088</v>
      </c>
      <c r="D74" s="80" t="e">
        <v>#N/A</v>
      </c>
      <c r="E74" s="107"/>
      <c r="F74" s="403">
        <v>100.84635088</v>
      </c>
    </row>
    <row r="75" spans="1:6" ht="15" x14ac:dyDescent="0.25">
      <c r="A75" s="21">
        <f t="shared" si="2"/>
        <v>2024</v>
      </c>
      <c r="B75" s="105">
        <v>45323</v>
      </c>
      <c r="C75" s="106">
        <v>102.01542276000001</v>
      </c>
      <c r="D75" s="80" t="e">
        <v>#N/A</v>
      </c>
      <c r="E75" s="114">
        <f t="shared" ref="E75:E84" si="5">AVERAGEIF($A$34:$A$97,A75,$F$34:$F$97)</f>
        <v>102.75546519166669</v>
      </c>
      <c r="F75" s="403">
        <v>102.01542276000001</v>
      </c>
    </row>
    <row r="76" spans="1:6" ht="15" x14ac:dyDescent="0.25">
      <c r="A76" s="21">
        <f t="shared" si="2"/>
        <v>2024</v>
      </c>
      <c r="B76" s="105">
        <v>45352</v>
      </c>
      <c r="C76" s="106">
        <v>102.53086845999999</v>
      </c>
      <c r="D76" s="80" t="e">
        <v>#N/A</v>
      </c>
      <c r="E76" s="114">
        <f t="shared" si="5"/>
        <v>102.75546519166669</v>
      </c>
      <c r="F76" s="403">
        <v>102.53086845999999</v>
      </c>
    </row>
    <row r="77" spans="1:6" ht="15" x14ac:dyDescent="0.25">
      <c r="A77" s="21">
        <f t="shared" si="2"/>
        <v>2024</v>
      </c>
      <c r="B77" s="105">
        <v>45383</v>
      </c>
      <c r="C77" s="106">
        <v>102.08300495</v>
      </c>
      <c r="D77" s="80">
        <v>102.08300495</v>
      </c>
      <c r="E77" s="114">
        <f t="shared" si="5"/>
        <v>102.75546519166669</v>
      </c>
      <c r="F77" s="403">
        <v>102.08300495</v>
      </c>
    </row>
    <row r="78" spans="1:6" ht="15" x14ac:dyDescent="0.25">
      <c r="A78" s="21">
        <f t="shared" si="2"/>
        <v>2024</v>
      </c>
      <c r="B78" s="105">
        <v>45413</v>
      </c>
      <c r="C78" s="106" t="e">
        <v>#N/A</v>
      </c>
      <c r="D78" s="80">
        <v>101.95694554000001</v>
      </c>
      <c r="E78" s="114">
        <f t="shared" si="5"/>
        <v>102.75546519166669</v>
      </c>
      <c r="F78" s="403">
        <v>101.95694554000001</v>
      </c>
    </row>
    <row r="79" spans="1:6" ht="15" x14ac:dyDescent="0.25">
      <c r="A79" s="21">
        <f t="shared" si="2"/>
        <v>2024</v>
      </c>
      <c r="B79" s="105">
        <v>45444</v>
      </c>
      <c r="C79" s="106" t="e">
        <v>#N/A</v>
      </c>
      <c r="D79" s="80">
        <v>102.1211121</v>
      </c>
      <c r="E79" s="114">
        <f t="shared" si="5"/>
        <v>102.75546519166669</v>
      </c>
      <c r="F79" s="403">
        <v>102.1211121</v>
      </c>
    </row>
    <row r="80" spans="1:6" ht="15" x14ac:dyDescent="0.25">
      <c r="A80" s="21">
        <f t="shared" si="2"/>
        <v>2024</v>
      </c>
      <c r="B80" s="105">
        <v>45474</v>
      </c>
      <c r="C80" s="106" t="e">
        <v>#N/A</v>
      </c>
      <c r="D80" s="80">
        <v>103.37676152</v>
      </c>
      <c r="E80" s="114">
        <f t="shared" si="5"/>
        <v>102.75546519166669</v>
      </c>
      <c r="F80" s="403">
        <v>103.37676152</v>
      </c>
    </row>
    <row r="81" spans="1:6" ht="15" x14ac:dyDescent="0.25">
      <c r="A81" s="21">
        <f t="shared" si="2"/>
        <v>2024</v>
      </c>
      <c r="B81" s="105">
        <v>45505</v>
      </c>
      <c r="C81" s="106" t="e">
        <v>#N/A</v>
      </c>
      <c r="D81" s="80">
        <v>103.58279419</v>
      </c>
      <c r="E81" s="114">
        <f t="shared" si="5"/>
        <v>102.75546519166669</v>
      </c>
      <c r="F81" s="403">
        <v>103.58279419</v>
      </c>
    </row>
    <row r="82" spans="1:6" ht="15" x14ac:dyDescent="0.25">
      <c r="A82" s="21">
        <f t="shared" si="2"/>
        <v>2024</v>
      </c>
      <c r="B82" s="105">
        <v>45536</v>
      </c>
      <c r="C82" s="106" t="e">
        <v>#N/A</v>
      </c>
      <c r="D82" s="80">
        <v>103.42291650999999</v>
      </c>
      <c r="E82" s="114">
        <f t="shared" si="5"/>
        <v>102.75546519166669</v>
      </c>
      <c r="F82" s="403">
        <v>103.42291650999999</v>
      </c>
    </row>
    <row r="83" spans="1:6" ht="15" x14ac:dyDescent="0.25">
      <c r="A83" s="21">
        <f t="shared" si="2"/>
        <v>2024</v>
      </c>
      <c r="B83" s="105">
        <v>45566</v>
      </c>
      <c r="C83" s="106" t="e">
        <v>#N/A</v>
      </c>
      <c r="D83" s="80">
        <v>103.69297477000001</v>
      </c>
      <c r="E83" s="114">
        <f t="shared" si="5"/>
        <v>102.75546519166669</v>
      </c>
      <c r="F83" s="403">
        <v>103.69297477000001</v>
      </c>
    </row>
    <row r="84" spans="1:6" ht="15" x14ac:dyDescent="0.25">
      <c r="A84" s="21">
        <f t="shared" si="2"/>
        <v>2024</v>
      </c>
      <c r="B84" s="105">
        <v>45597</v>
      </c>
      <c r="C84" s="106" t="e">
        <v>#N/A</v>
      </c>
      <c r="D84" s="80">
        <v>103.78841631</v>
      </c>
      <c r="E84" s="114">
        <f t="shared" si="5"/>
        <v>102.75546519166669</v>
      </c>
      <c r="F84" s="403">
        <v>103.78841631</v>
      </c>
    </row>
    <row r="85" spans="1:6" ht="15" x14ac:dyDescent="0.25">
      <c r="A85" s="21">
        <f t="shared" si="2"/>
        <v>2024</v>
      </c>
      <c r="B85" s="105">
        <v>45627</v>
      </c>
      <c r="C85" s="106" t="e">
        <v>#N/A</v>
      </c>
      <c r="D85" s="80">
        <v>103.64801430999999</v>
      </c>
      <c r="E85" s="107"/>
      <c r="F85" s="403">
        <v>103.64801430999999</v>
      </c>
    </row>
    <row r="86" spans="1:6" ht="15" x14ac:dyDescent="0.25">
      <c r="A86" s="21">
        <f t="shared" si="2"/>
        <v>2025</v>
      </c>
      <c r="B86" s="105">
        <v>45658</v>
      </c>
      <c r="C86" s="106" t="e">
        <v>#N/A</v>
      </c>
      <c r="D86" s="80">
        <v>103.64717782</v>
      </c>
      <c r="E86" s="107"/>
      <c r="F86" s="403">
        <v>103.64717782</v>
      </c>
    </row>
    <row r="87" spans="1:6" ht="15" x14ac:dyDescent="0.25">
      <c r="A87" s="21">
        <f t="shared" si="2"/>
        <v>2025</v>
      </c>
      <c r="B87" s="105">
        <v>45689</v>
      </c>
      <c r="C87" s="106" t="e">
        <v>#N/A</v>
      </c>
      <c r="D87" s="80">
        <v>103.46400953</v>
      </c>
      <c r="E87" s="114">
        <f t="shared" ref="E87:E96" si="6">AVERAGEIF($A$34:$A$97,A87,$F$34:$F$97)</f>
        <v>104.64757108833334</v>
      </c>
      <c r="F87" s="403">
        <v>103.46400953</v>
      </c>
    </row>
    <row r="88" spans="1:6" ht="15" x14ac:dyDescent="0.25">
      <c r="A88" s="21">
        <f t="shared" si="2"/>
        <v>2025</v>
      </c>
      <c r="B88" s="105">
        <v>45717</v>
      </c>
      <c r="C88" s="106" t="e">
        <v>#N/A</v>
      </c>
      <c r="D88" s="80">
        <v>103.82094192</v>
      </c>
      <c r="E88" s="114">
        <f t="shared" si="6"/>
        <v>104.64757108833334</v>
      </c>
      <c r="F88" s="403">
        <v>103.82094192</v>
      </c>
    </row>
    <row r="89" spans="1:6" ht="15" x14ac:dyDescent="0.25">
      <c r="A89" s="21">
        <f t="shared" si="2"/>
        <v>2025</v>
      </c>
      <c r="B89" s="105">
        <v>45748</v>
      </c>
      <c r="C89" s="106" t="e">
        <v>#N/A</v>
      </c>
      <c r="D89" s="80">
        <v>104.1608701</v>
      </c>
      <c r="E89" s="114">
        <f t="shared" si="6"/>
        <v>104.64757108833334</v>
      </c>
      <c r="F89" s="403">
        <v>104.1608701</v>
      </c>
    </row>
    <row r="90" spans="1:6" ht="15" x14ac:dyDescent="0.25">
      <c r="A90" s="21">
        <f t="shared" si="2"/>
        <v>2025</v>
      </c>
      <c r="B90" s="105">
        <v>45778</v>
      </c>
      <c r="C90" s="106" t="e">
        <v>#N/A</v>
      </c>
      <c r="D90" s="80">
        <v>104.36496943</v>
      </c>
      <c r="E90" s="114">
        <f t="shared" si="6"/>
        <v>104.64757108833334</v>
      </c>
      <c r="F90" s="403">
        <v>104.36496943</v>
      </c>
    </row>
    <row r="91" spans="1:6" ht="15" x14ac:dyDescent="0.25">
      <c r="A91" s="21">
        <f t="shared" si="2"/>
        <v>2025</v>
      </c>
      <c r="B91" s="105">
        <v>45809</v>
      </c>
      <c r="C91" s="106" t="e">
        <v>#N/A</v>
      </c>
      <c r="D91" s="80">
        <v>104.92435899</v>
      </c>
      <c r="E91" s="114">
        <f t="shared" si="6"/>
        <v>104.64757108833334</v>
      </c>
      <c r="F91" s="403">
        <v>104.92435899</v>
      </c>
    </row>
    <row r="92" spans="1:6" ht="15" x14ac:dyDescent="0.25">
      <c r="A92" s="21">
        <f t="shared" ref="A92:A97" si="7">+YEAR(B92)</f>
        <v>2025</v>
      </c>
      <c r="B92" s="105">
        <v>45839</v>
      </c>
      <c r="C92" s="106" t="e">
        <v>#N/A</v>
      </c>
      <c r="D92" s="80">
        <v>105.43334389</v>
      </c>
      <c r="E92" s="114">
        <f t="shared" si="6"/>
        <v>104.64757108833334</v>
      </c>
      <c r="F92" s="403">
        <v>105.43334389</v>
      </c>
    </row>
    <row r="93" spans="1:6" ht="15" x14ac:dyDescent="0.25">
      <c r="A93" s="21">
        <f t="shared" si="7"/>
        <v>2025</v>
      </c>
      <c r="B93" s="105">
        <v>45870</v>
      </c>
      <c r="C93" s="106" t="e">
        <v>#N/A</v>
      </c>
      <c r="D93" s="80">
        <v>105.12854193</v>
      </c>
      <c r="E93" s="114">
        <f t="shared" si="6"/>
        <v>104.64757108833334</v>
      </c>
      <c r="F93" s="403">
        <v>105.12854193</v>
      </c>
    </row>
    <row r="94" spans="1:6" ht="15" x14ac:dyDescent="0.25">
      <c r="A94" s="21">
        <f t="shared" si="7"/>
        <v>2025</v>
      </c>
      <c r="B94" s="105">
        <v>45901</v>
      </c>
      <c r="C94" s="106" t="e">
        <v>#N/A</v>
      </c>
      <c r="D94" s="80">
        <v>105.12117068000001</v>
      </c>
      <c r="E94" s="114">
        <f t="shared" si="6"/>
        <v>104.64757108833334</v>
      </c>
      <c r="F94" s="403">
        <v>105.12117068000001</v>
      </c>
    </row>
    <row r="95" spans="1:6" ht="15" x14ac:dyDescent="0.25">
      <c r="A95" s="21">
        <f t="shared" si="7"/>
        <v>2025</v>
      </c>
      <c r="B95" s="105">
        <v>45931</v>
      </c>
      <c r="C95" s="106" t="e">
        <v>#N/A</v>
      </c>
      <c r="D95" s="80">
        <v>105.33027513</v>
      </c>
      <c r="E95" s="114">
        <f t="shared" si="6"/>
        <v>104.64757108833334</v>
      </c>
      <c r="F95" s="403">
        <v>105.33027513</v>
      </c>
    </row>
    <row r="96" spans="1:6" ht="15" x14ac:dyDescent="0.25">
      <c r="A96" s="21">
        <f t="shared" si="7"/>
        <v>2025</v>
      </c>
      <c r="B96" s="105">
        <v>45962</v>
      </c>
      <c r="C96" s="106" t="e">
        <v>#N/A</v>
      </c>
      <c r="D96" s="80">
        <v>105.35854442</v>
      </c>
      <c r="E96" s="114">
        <f t="shared" si="6"/>
        <v>104.64757108833334</v>
      </c>
      <c r="F96" s="403">
        <v>105.35854442</v>
      </c>
    </row>
    <row r="97" spans="1:6" ht="15" x14ac:dyDescent="0.25">
      <c r="A97" s="21">
        <f t="shared" si="7"/>
        <v>2025</v>
      </c>
      <c r="B97" s="105">
        <v>45992</v>
      </c>
      <c r="C97" s="106" t="e">
        <v>#N/A</v>
      </c>
      <c r="D97" s="80">
        <v>105.01664922000001</v>
      </c>
      <c r="E97" s="107"/>
      <c r="F97" s="403">
        <v>105.01664922000001</v>
      </c>
    </row>
    <row r="98" spans="1:6" x14ac:dyDescent="0.2">
      <c r="B98" s="283"/>
    </row>
    <row r="101" spans="1:6" x14ac:dyDescent="0.2">
      <c r="A101" s="58"/>
      <c r="B101" s="58" t="s">
        <v>0</v>
      </c>
    </row>
    <row r="102" spans="1:6" x14ac:dyDescent="0.2">
      <c r="A102" s="21">
        <v>2.5</v>
      </c>
      <c r="B102" s="20">
        <v>-1</v>
      </c>
    </row>
    <row r="103" spans="1:6" x14ac:dyDescent="0.2">
      <c r="A103" s="21">
        <v>2.5</v>
      </c>
      <c r="B103" s="20">
        <v>3</v>
      </c>
    </row>
  </sheetData>
  <mergeCells count="2">
    <mergeCell ref="D26:G26"/>
    <mergeCell ref="P5:Q5"/>
  </mergeCells>
  <conditionalFormatting sqref="C50">
    <cfRule type="expression" dxfId="24" priority="3" stopIfTrue="1">
      <formula>ISNA(C50)</formula>
    </cfRule>
  </conditionalFormatting>
  <conditionalFormatting sqref="C50:D97">
    <cfRule type="expression" dxfId="23" priority="1" stopIfTrue="1">
      <formula>ISNA(C50)</formula>
    </cfRule>
  </conditionalFormatting>
  <hyperlinks>
    <hyperlink ref="A3" location="Contents!A1" display="Return to Contents" xr:uid="{00000000-0004-0000-0500-000000000000}"/>
  </hyperlinks>
  <pageMargins left="0.75" right="0.75" top="1" bottom="1" header="0.5" footer="0.5"/>
  <pageSetup scale="63"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14">
    <pageSetUpPr fitToPage="1"/>
  </sheetPr>
  <dimension ref="A2:AB130"/>
  <sheetViews>
    <sheetView workbookViewId="0"/>
  </sheetViews>
  <sheetFormatPr defaultColWidth="9.42578125" defaultRowHeight="15" x14ac:dyDescent="0.25"/>
  <cols>
    <col min="1" max="1" width="9.42578125" style="107"/>
    <col min="2" max="2" width="26.42578125" style="107" customWidth="1"/>
    <col min="3" max="3" width="9.5703125" style="107" customWidth="1"/>
    <col min="4" max="13" width="9.42578125" style="107"/>
    <col min="14" max="15" width="9.42578125" style="108"/>
    <col min="16" max="16" width="9.42578125" style="107"/>
    <col min="17" max="17" width="33" style="107" customWidth="1"/>
    <col min="18" max="18" width="14.42578125" style="107" customWidth="1"/>
    <col min="19" max="26" width="9.42578125" style="107"/>
    <col min="27" max="28" width="9.42578125" style="108"/>
    <col min="29" max="16384" width="9.42578125" style="107"/>
  </cols>
  <sheetData>
    <row r="2" spans="1:18" ht="15.75" x14ac:dyDescent="0.25">
      <c r="A2" s="31" t="s">
        <v>644</v>
      </c>
    </row>
    <row r="3" spans="1:18" x14ac:dyDescent="0.25">
      <c r="A3" s="16" t="s">
        <v>16</v>
      </c>
      <c r="Q3" s="112"/>
    </row>
    <row r="4" spans="1:18" x14ac:dyDescent="0.25">
      <c r="A4" s="116"/>
      <c r="B4" s="116"/>
      <c r="C4" s="116"/>
      <c r="D4" s="116"/>
      <c r="E4" s="116"/>
      <c r="F4" s="116"/>
      <c r="G4" s="116"/>
      <c r="H4" s="116"/>
      <c r="I4" s="116"/>
      <c r="Q4" s="112"/>
    </row>
    <row r="5" spans="1:18" x14ac:dyDescent="0.25">
      <c r="A5" s="116"/>
      <c r="B5" s="116"/>
      <c r="C5" s="116"/>
      <c r="D5" s="116"/>
      <c r="E5" s="116"/>
      <c r="F5" s="116"/>
      <c r="G5" s="116"/>
      <c r="H5" s="116"/>
      <c r="I5" s="116"/>
      <c r="Q5" s="142" t="s">
        <v>343</v>
      </c>
      <c r="R5" s="143"/>
    </row>
    <row r="6" spans="1:18" x14ac:dyDescent="0.25">
      <c r="A6" s="116"/>
      <c r="B6" s="116"/>
      <c r="C6" s="116"/>
      <c r="D6" s="116"/>
      <c r="E6" s="116"/>
      <c r="F6" s="116"/>
      <c r="G6" s="116"/>
      <c r="H6" s="116"/>
      <c r="I6" s="116"/>
      <c r="Q6" s="351" t="s">
        <v>416</v>
      </c>
      <c r="R6" s="347" t="s">
        <v>410</v>
      </c>
    </row>
    <row r="7" spans="1:18" x14ac:dyDescent="0.25">
      <c r="A7" s="116"/>
      <c r="B7" s="116"/>
      <c r="C7" s="116"/>
      <c r="D7" s="116"/>
      <c r="E7" s="116"/>
      <c r="F7" s="116"/>
      <c r="G7" s="116"/>
      <c r="H7" s="116"/>
      <c r="I7" s="116"/>
      <c r="Q7" s="352" t="s">
        <v>412</v>
      </c>
      <c r="R7" s="348" t="s">
        <v>411</v>
      </c>
    </row>
    <row r="8" spans="1:18" x14ac:dyDescent="0.25">
      <c r="A8" s="116"/>
      <c r="B8" s="116"/>
      <c r="C8" s="116"/>
      <c r="D8" s="116"/>
      <c r="E8" s="116"/>
      <c r="F8" s="116"/>
      <c r="G8" s="116"/>
      <c r="H8" s="116"/>
      <c r="I8" s="116"/>
      <c r="Q8" s="352" t="s">
        <v>469</v>
      </c>
      <c r="R8" s="348" t="s">
        <v>413</v>
      </c>
    </row>
    <row r="9" spans="1:18" x14ac:dyDescent="0.25">
      <c r="A9" s="116"/>
      <c r="B9" s="116"/>
      <c r="C9" s="116"/>
      <c r="D9" s="116"/>
      <c r="E9" s="116"/>
      <c r="F9" s="116"/>
      <c r="G9" s="116"/>
      <c r="H9" s="116"/>
      <c r="I9" s="116"/>
      <c r="Q9" s="353" t="s">
        <v>415</v>
      </c>
      <c r="R9" s="349" t="s">
        <v>414</v>
      </c>
    </row>
    <row r="10" spans="1:18" x14ac:dyDescent="0.25">
      <c r="A10" s="116"/>
      <c r="B10" s="116"/>
      <c r="C10" s="116"/>
      <c r="D10" s="116"/>
      <c r="E10" s="116"/>
      <c r="F10" s="116"/>
      <c r="G10" s="116"/>
      <c r="H10" s="116"/>
      <c r="I10" s="116"/>
    </row>
    <row r="11" spans="1:18" x14ac:dyDescent="0.25">
      <c r="A11" s="116"/>
      <c r="B11" s="116"/>
      <c r="C11" s="116"/>
      <c r="D11" s="116"/>
      <c r="E11" s="116"/>
      <c r="F11" s="116"/>
      <c r="G11" s="116"/>
      <c r="H11" s="116"/>
      <c r="I11" s="116"/>
    </row>
    <row r="12" spans="1:18" x14ac:dyDescent="0.25">
      <c r="A12" s="116"/>
      <c r="B12" s="116"/>
      <c r="C12" s="116"/>
      <c r="D12" s="116"/>
      <c r="E12" s="116"/>
      <c r="F12" s="116"/>
      <c r="G12" s="116"/>
      <c r="H12" s="116"/>
      <c r="I12" s="116"/>
    </row>
    <row r="13" spans="1:18" x14ac:dyDescent="0.25">
      <c r="A13" s="116"/>
      <c r="B13" s="116"/>
      <c r="C13" s="116"/>
      <c r="D13" s="116"/>
      <c r="E13" s="116"/>
      <c r="F13" s="116"/>
      <c r="G13" s="116"/>
      <c r="H13" s="116"/>
      <c r="I13" s="116"/>
    </row>
    <row r="14" spans="1:18" x14ac:dyDescent="0.25">
      <c r="A14" s="116"/>
      <c r="B14" s="116"/>
      <c r="C14" s="116"/>
      <c r="D14" s="116"/>
      <c r="E14" s="116"/>
      <c r="F14" s="116"/>
      <c r="G14" s="116"/>
      <c r="H14" s="116"/>
      <c r="I14" s="116"/>
    </row>
    <row r="15" spans="1:18" x14ac:dyDescent="0.25">
      <c r="A15" s="116"/>
      <c r="B15" s="116"/>
      <c r="C15" s="116"/>
      <c r="D15" s="116"/>
      <c r="E15" s="116"/>
      <c r="F15" s="116"/>
      <c r="G15" s="116"/>
      <c r="H15" s="116"/>
      <c r="I15" s="116"/>
    </row>
    <row r="16" spans="1:18" x14ac:dyDescent="0.25">
      <c r="A16" s="116"/>
      <c r="B16" s="116"/>
      <c r="C16" s="116"/>
      <c r="D16" s="116"/>
      <c r="E16" s="116"/>
      <c r="F16" s="116"/>
      <c r="G16" s="116"/>
      <c r="H16" s="116"/>
      <c r="I16" s="116"/>
    </row>
    <row r="17" spans="1:13" x14ac:dyDescent="0.25">
      <c r="A17" s="116"/>
      <c r="B17" s="116"/>
      <c r="C17" s="116"/>
      <c r="D17" s="116"/>
      <c r="E17" s="116"/>
      <c r="F17" s="116"/>
      <c r="G17" s="116"/>
      <c r="H17" s="116"/>
      <c r="I17" s="116"/>
    </row>
    <row r="18" spans="1:13" x14ac:dyDescent="0.25">
      <c r="A18" s="116"/>
      <c r="B18" s="116"/>
      <c r="C18" s="116"/>
      <c r="D18" s="116"/>
      <c r="E18" s="116"/>
      <c r="F18" s="116"/>
      <c r="G18" s="116"/>
      <c r="H18" s="116"/>
      <c r="I18" s="116"/>
    </row>
    <row r="19" spans="1:13" x14ac:dyDescent="0.25">
      <c r="A19" s="116"/>
      <c r="B19" s="116"/>
      <c r="C19" s="116"/>
      <c r="D19" s="116"/>
      <c r="E19" s="116"/>
      <c r="F19" s="116"/>
      <c r="G19" s="116"/>
      <c r="H19" s="116"/>
      <c r="I19" s="116"/>
    </row>
    <row r="20" spans="1:13" x14ac:dyDescent="0.25">
      <c r="A20" s="116"/>
      <c r="B20" s="116"/>
      <c r="C20" s="116"/>
      <c r="D20" s="116"/>
      <c r="E20" s="116"/>
      <c r="F20" s="116"/>
      <c r="G20" s="116"/>
      <c r="H20" s="116"/>
      <c r="I20" s="116"/>
    </row>
    <row r="21" spans="1:13" x14ac:dyDescent="0.25">
      <c r="A21" s="116"/>
      <c r="B21" s="116"/>
      <c r="C21" s="116"/>
      <c r="D21" s="116"/>
      <c r="E21" s="116"/>
      <c r="F21" s="116"/>
      <c r="G21" s="116"/>
      <c r="H21" s="116"/>
      <c r="I21" s="116"/>
    </row>
    <row r="24" spans="1:13" x14ac:dyDescent="0.25">
      <c r="C24" s="473" t="s">
        <v>417</v>
      </c>
      <c r="D24" s="473"/>
      <c r="E24" s="473"/>
      <c r="F24" s="473"/>
      <c r="G24" s="473"/>
      <c r="H24" s="23"/>
      <c r="I24" s="473" t="s">
        <v>418</v>
      </c>
      <c r="J24" s="473"/>
      <c r="K24" s="473"/>
      <c r="L24" s="473"/>
    </row>
    <row r="25" spans="1:13" x14ac:dyDescent="0.25">
      <c r="C25" s="65">
        <v>2021</v>
      </c>
      <c r="D25" s="65">
        <v>2022</v>
      </c>
      <c r="E25" s="65">
        <v>2023</v>
      </c>
      <c r="F25" s="65">
        <v>2024</v>
      </c>
      <c r="G25" s="65">
        <v>2025</v>
      </c>
      <c r="I25" s="65">
        <v>2022</v>
      </c>
      <c r="J25" s="65">
        <v>2023</v>
      </c>
      <c r="K25" s="65">
        <v>2024</v>
      </c>
      <c r="L25" s="65">
        <v>2025</v>
      </c>
    </row>
    <row r="26" spans="1:13" x14ac:dyDescent="0.25">
      <c r="A26" s="316"/>
      <c r="B26" s="350" t="s">
        <v>412</v>
      </c>
      <c r="C26" s="5">
        <v>0.43732355068000001</v>
      </c>
      <c r="D26" s="5">
        <v>0.4372916</v>
      </c>
      <c r="E26" s="5">
        <v>0.42593189315000002</v>
      </c>
      <c r="F26" s="5">
        <v>0.41049352020000002</v>
      </c>
      <c r="G26" s="5">
        <v>0.39945680368000003</v>
      </c>
      <c r="H26" s="313"/>
      <c r="I26" s="5">
        <f t="shared" ref="I26:L28" si="0">D26-C26</f>
        <v>-3.1950680000003562E-5</v>
      </c>
      <c r="J26" s="5">
        <f t="shared" si="0"/>
        <v>-1.1359706849999984E-2</v>
      </c>
      <c r="K26" s="5">
        <f t="shared" si="0"/>
        <v>-1.5438372950000001E-2</v>
      </c>
      <c r="L26" s="5">
        <f t="shared" si="0"/>
        <v>-1.1036716519999989E-2</v>
      </c>
      <c r="M26" s="312"/>
    </row>
    <row r="27" spans="1:13" x14ac:dyDescent="0.25">
      <c r="A27" s="316"/>
      <c r="B27" s="350" t="s">
        <v>469</v>
      </c>
      <c r="C27" s="5">
        <v>1.707198</v>
      </c>
      <c r="D27" s="5">
        <v>1.7305572164</v>
      </c>
      <c r="E27" s="5">
        <v>1.8627109288000001</v>
      </c>
      <c r="F27" s="5">
        <v>1.8072261896999999</v>
      </c>
      <c r="G27" s="5">
        <v>1.9082771778000001</v>
      </c>
      <c r="H27" s="313"/>
      <c r="I27" s="5">
        <f t="shared" si="0"/>
        <v>2.3359216400000049E-2</v>
      </c>
      <c r="J27" s="5">
        <f t="shared" si="0"/>
        <v>0.13215371240000007</v>
      </c>
      <c r="K27" s="5">
        <f t="shared" si="0"/>
        <v>-5.548473910000018E-2</v>
      </c>
      <c r="L27" s="5">
        <f t="shared" si="0"/>
        <v>0.10105098810000013</v>
      </c>
      <c r="M27" s="312"/>
    </row>
    <row r="28" spans="1:13" x14ac:dyDescent="0.25">
      <c r="A28" s="316"/>
      <c r="B28" s="350" t="s">
        <v>415</v>
      </c>
      <c r="C28" s="5">
        <v>9.1232069918000001</v>
      </c>
      <c r="D28" s="5">
        <v>9.7427734849000007</v>
      </c>
      <c r="E28" s="5">
        <v>10.638574121</v>
      </c>
      <c r="F28" s="5">
        <v>10.985696825</v>
      </c>
      <c r="G28" s="5">
        <v>11.418410224</v>
      </c>
      <c r="H28" s="313"/>
      <c r="I28" s="5">
        <f t="shared" si="0"/>
        <v>0.61956649310000067</v>
      </c>
      <c r="J28" s="5">
        <f t="shared" si="0"/>
        <v>0.89580063609999883</v>
      </c>
      <c r="K28" s="5">
        <f t="shared" si="0"/>
        <v>0.34712270400000023</v>
      </c>
      <c r="L28" s="5">
        <f t="shared" si="0"/>
        <v>0.43271339900000072</v>
      </c>
      <c r="M28" s="312"/>
    </row>
    <row r="29" spans="1:13" x14ac:dyDescent="0.25">
      <c r="A29" s="316"/>
      <c r="B29" s="354" t="s">
        <v>416</v>
      </c>
      <c r="C29" s="5">
        <f>+SUM(C26:C28)</f>
        <v>11.26772854248</v>
      </c>
      <c r="D29" s="5">
        <f>+SUM(D26:D28)</f>
        <v>11.910622301300002</v>
      </c>
      <c r="E29" s="5">
        <f>+SUM(E26:E28)</f>
        <v>12.92721694295</v>
      </c>
      <c r="F29" s="5">
        <f>+SUM(F26:F28)</f>
        <v>13.203416534900001</v>
      </c>
      <c r="G29" s="5">
        <f>+SUM(G26:G28)</f>
        <v>13.726144205480001</v>
      </c>
      <c r="H29" s="20" t="s">
        <v>419</v>
      </c>
      <c r="I29" s="5">
        <f>+SUM(I26:I28)</f>
        <v>0.64289375882000077</v>
      </c>
      <c r="J29" s="5">
        <f>+SUM(J26:J28)</f>
        <v>1.0165946416499989</v>
      </c>
      <c r="K29" s="5">
        <f>+SUM(K26:K28)</f>
        <v>0.27619959195000005</v>
      </c>
      <c r="L29" s="5">
        <f>+SUM(L26:L28)</f>
        <v>0.5227276705800008</v>
      </c>
      <c r="M29" s="312"/>
    </row>
    <row r="30" spans="1:13" x14ac:dyDescent="0.25">
      <c r="A30" s="312"/>
      <c r="B30" s="278" t="s">
        <v>674</v>
      </c>
      <c r="C30" s="5"/>
      <c r="D30" s="6"/>
      <c r="E30" s="5"/>
      <c r="F30" s="5"/>
      <c r="G30" s="5"/>
      <c r="H30" s="5"/>
      <c r="I30" s="6"/>
      <c r="J30" s="6"/>
      <c r="K30" s="6"/>
      <c r="L30" s="6"/>
      <c r="M30" s="312"/>
    </row>
    <row r="31" spans="1:13" x14ac:dyDescent="0.25">
      <c r="A31" s="312"/>
      <c r="B31" s="312"/>
      <c r="C31" s="312"/>
      <c r="D31" s="312"/>
      <c r="E31" s="312"/>
      <c r="F31" s="312"/>
      <c r="G31" s="312"/>
      <c r="H31" s="312"/>
      <c r="I31" s="312"/>
      <c r="J31" s="312"/>
      <c r="K31" s="312"/>
      <c r="L31" s="312"/>
      <c r="M31" s="312"/>
    </row>
    <row r="32" spans="1:13" x14ac:dyDescent="0.25">
      <c r="A32" s="312"/>
      <c r="B32" s="312"/>
      <c r="C32" s="312"/>
      <c r="D32" s="312"/>
      <c r="E32" s="312"/>
      <c r="F32" s="312"/>
      <c r="G32" s="312"/>
      <c r="H32" s="312"/>
      <c r="I32" s="312"/>
      <c r="J32" s="312"/>
      <c r="K32" s="312"/>
      <c r="L32" s="312"/>
      <c r="M32" s="312"/>
    </row>
    <row r="33" spans="1:13" x14ac:dyDescent="0.25">
      <c r="A33" s="312"/>
      <c r="B33" s="312"/>
      <c r="C33" s="312"/>
      <c r="D33" s="312"/>
      <c r="E33" s="312"/>
      <c r="F33" s="312"/>
      <c r="G33" s="312"/>
      <c r="H33" s="312"/>
      <c r="I33" s="312"/>
      <c r="J33" s="312"/>
      <c r="K33" s="312"/>
      <c r="L33" s="312"/>
      <c r="M33" s="312"/>
    </row>
    <row r="34" spans="1:13" ht="36.75" x14ac:dyDescent="0.25">
      <c r="A34" s="312"/>
      <c r="B34" s="312"/>
      <c r="C34" s="360" t="s">
        <v>456</v>
      </c>
      <c r="D34" s="360" t="s">
        <v>223</v>
      </c>
      <c r="E34" s="360" t="s">
        <v>222</v>
      </c>
      <c r="F34" s="360" t="s">
        <v>457</v>
      </c>
      <c r="G34" s="312"/>
      <c r="H34" s="312"/>
      <c r="I34" s="312"/>
      <c r="J34" s="312"/>
      <c r="K34" s="312"/>
      <c r="L34" s="312"/>
      <c r="M34" s="312"/>
    </row>
    <row r="35" spans="1:13" x14ac:dyDescent="0.25">
      <c r="A35" s="356">
        <f t="shared" ref="A35:A82" si="1">YEAR(B35)</f>
        <v>2022</v>
      </c>
      <c r="B35" s="331">
        <v>44562</v>
      </c>
      <c r="C35" s="357">
        <v>11.479767000000001</v>
      </c>
      <c r="D35" s="355" t="e">
        <v>#N/A</v>
      </c>
      <c r="E35" s="358"/>
      <c r="F35" s="358">
        <v>11.479767000000001</v>
      </c>
      <c r="G35" s="314"/>
      <c r="H35" s="312"/>
      <c r="I35" s="312"/>
      <c r="J35" s="312"/>
      <c r="K35" s="312"/>
      <c r="L35" s="312"/>
      <c r="M35" s="312"/>
    </row>
    <row r="36" spans="1:13" x14ac:dyDescent="0.25">
      <c r="A36" s="356">
        <f t="shared" si="1"/>
        <v>2022</v>
      </c>
      <c r="B36" s="331">
        <v>44593</v>
      </c>
      <c r="C36" s="359">
        <v>11.257889</v>
      </c>
      <c r="D36" s="111" t="e">
        <v>#N/A</v>
      </c>
      <c r="E36" s="358">
        <f t="shared" ref="E36:E45" si="2">AVERAGEIF($A$35:$A$96,A36,$F$35:$F$96)</f>
        <v>11.907048833333333</v>
      </c>
      <c r="F36" s="358">
        <v>11.257889</v>
      </c>
      <c r="G36" s="314"/>
      <c r="H36" s="312"/>
      <c r="I36" s="312"/>
      <c r="J36" s="312"/>
      <c r="K36" s="312"/>
      <c r="L36" s="312"/>
      <c r="M36" s="312"/>
    </row>
    <row r="37" spans="1:13" x14ac:dyDescent="0.25">
      <c r="A37" s="356">
        <f t="shared" si="1"/>
        <v>2022</v>
      </c>
      <c r="B37" s="331">
        <v>44621</v>
      </c>
      <c r="C37" s="359">
        <v>11.806029000000001</v>
      </c>
      <c r="D37" s="111" t="e">
        <v>#N/A</v>
      </c>
      <c r="E37" s="358">
        <f t="shared" si="2"/>
        <v>11.907048833333333</v>
      </c>
      <c r="F37" s="358">
        <v>11.806029000000001</v>
      </c>
      <c r="G37" s="314"/>
      <c r="H37" s="312"/>
      <c r="I37" s="312"/>
      <c r="J37" s="312"/>
      <c r="K37" s="312"/>
      <c r="L37" s="312"/>
      <c r="M37" s="312"/>
    </row>
    <row r="38" spans="1:13" x14ac:dyDescent="0.25">
      <c r="A38" s="356">
        <f t="shared" si="1"/>
        <v>2022</v>
      </c>
      <c r="B38" s="331">
        <v>44652</v>
      </c>
      <c r="C38" s="359">
        <v>11.769842000000001</v>
      </c>
      <c r="D38" s="111" t="e">
        <v>#N/A</v>
      </c>
      <c r="E38" s="358">
        <f t="shared" si="2"/>
        <v>11.907048833333333</v>
      </c>
      <c r="F38" s="358">
        <v>11.769842000000001</v>
      </c>
      <c r="G38" s="314"/>
      <c r="H38" s="312"/>
      <c r="I38" s="312"/>
      <c r="J38" s="312"/>
      <c r="K38" s="312"/>
      <c r="L38" s="312"/>
      <c r="M38" s="312"/>
    </row>
    <row r="39" spans="1:13" x14ac:dyDescent="0.25">
      <c r="A39" s="356">
        <f t="shared" si="1"/>
        <v>2022</v>
      </c>
      <c r="B39" s="331">
        <v>44682</v>
      </c>
      <c r="C39" s="359">
        <v>11.734401999999999</v>
      </c>
      <c r="D39" s="111" t="e">
        <v>#N/A</v>
      </c>
      <c r="E39" s="358">
        <f t="shared" si="2"/>
        <v>11.907048833333333</v>
      </c>
      <c r="F39" s="358">
        <v>11.734401999999999</v>
      </c>
      <c r="G39" s="314"/>
      <c r="H39" s="312"/>
      <c r="I39" s="312"/>
      <c r="J39" s="312"/>
      <c r="K39" s="312"/>
      <c r="L39" s="312"/>
      <c r="M39" s="312"/>
    </row>
    <row r="40" spans="1:13" x14ac:dyDescent="0.25">
      <c r="A40" s="356">
        <f t="shared" si="1"/>
        <v>2022</v>
      </c>
      <c r="B40" s="331">
        <v>44713</v>
      </c>
      <c r="C40" s="359">
        <v>11.800309</v>
      </c>
      <c r="D40" s="111" t="e">
        <v>#N/A</v>
      </c>
      <c r="E40" s="358">
        <f t="shared" si="2"/>
        <v>11.907048833333333</v>
      </c>
      <c r="F40" s="358">
        <v>11.800309</v>
      </c>
      <c r="G40" s="314"/>
      <c r="H40" s="312"/>
      <c r="I40" s="312"/>
      <c r="J40" s="312"/>
      <c r="K40" s="312"/>
      <c r="L40" s="312"/>
      <c r="M40" s="312"/>
    </row>
    <row r="41" spans="1:13" x14ac:dyDescent="0.25">
      <c r="A41" s="356">
        <f t="shared" si="1"/>
        <v>2022</v>
      </c>
      <c r="B41" s="331">
        <v>44743</v>
      </c>
      <c r="C41" s="359">
        <v>11.834305000000001</v>
      </c>
      <c r="D41" s="111" t="e">
        <v>#N/A</v>
      </c>
      <c r="E41" s="358">
        <f t="shared" si="2"/>
        <v>11.907048833333333</v>
      </c>
      <c r="F41" s="358">
        <v>11.834305000000001</v>
      </c>
      <c r="G41" s="314"/>
      <c r="H41" s="312"/>
      <c r="I41" s="312"/>
      <c r="J41" s="312"/>
      <c r="K41" s="312"/>
      <c r="L41" s="312"/>
      <c r="M41" s="312"/>
    </row>
    <row r="42" spans="1:13" x14ac:dyDescent="0.25">
      <c r="A42" s="356">
        <f t="shared" si="1"/>
        <v>2022</v>
      </c>
      <c r="B42" s="331">
        <v>44774</v>
      </c>
      <c r="C42" s="359">
        <v>11.985232</v>
      </c>
      <c r="D42" s="111" t="e">
        <v>#N/A</v>
      </c>
      <c r="E42" s="358">
        <f t="shared" si="2"/>
        <v>11.907048833333333</v>
      </c>
      <c r="F42" s="358">
        <v>11.985232</v>
      </c>
      <c r="G42" s="314"/>
      <c r="H42" s="312"/>
      <c r="I42" s="312"/>
      <c r="J42" s="312"/>
      <c r="K42" s="312"/>
      <c r="L42" s="312"/>
      <c r="M42" s="312"/>
    </row>
    <row r="43" spans="1:13" x14ac:dyDescent="0.25">
      <c r="A43" s="356">
        <f t="shared" si="1"/>
        <v>2022</v>
      </c>
      <c r="B43" s="331">
        <v>44805</v>
      </c>
      <c r="C43" s="359">
        <v>12.325189999999999</v>
      </c>
      <c r="D43" s="111" t="e">
        <v>#N/A</v>
      </c>
      <c r="E43" s="358">
        <f t="shared" si="2"/>
        <v>11.907048833333333</v>
      </c>
      <c r="F43" s="358">
        <v>12.325189999999999</v>
      </c>
      <c r="G43" s="314"/>
      <c r="H43" s="312"/>
      <c r="I43" s="312"/>
      <c r="J43" s="312"/>
      <c r="K43" s="312"/>
      <c r="L43" s="312"/>
      <c r="M43" s="312"/>
    </row>
    <row r="44" spans="1:13" x14ac:dyDescent="0.25">
      <c r="A44" s="356">
        <f t="shared" si="1"/>
        <v>2022</v>
      </c>
      <c r="B44" s="331">
        <v>44835</v>
      </c>
      <c r="C44" s="359">
        <v>12.377552</v>
      </c>
      <c r="D44" s="111" t="e">
        <v>#N/A</v>
      </c>
      <c r="E44" s="358">
        <f t="shared" si="2"/>
        <v>11.907048833333333</v>
      </c>
      <c r="F44" s="358">
        <v>12.377552</v>
      </c>
      <c r="G44" s="314"/>
      <c r="H44" s="312"/>
      <c r="I44" s="312"/>
      <c r="J44" s="312"/>
      <c r="K44" s="312"/>
      <c r="L44" s="312"/>
      <c r="M44" s="312"/>
    </row>
    <row r="45" spans="1:13" x14ac:dyDescent="0.25">
      <c r="A45" s="356">
        <f t="shared" si="1"/>
        <v>2022</v>
      </c>
      <c r="B45" s="331">
        <v>44866</v>
      </c>
      <c r="C45" s="359">
        <v>12.376018</v>
      </c>
      <c r="D45" s="111" t="e">
        <v>#N/A</v>
      </c>
      <c r="E45" s="358">
        <f t="shared" si="2"/>
        <v>11.907048833333333</v>
      </c>
      <c r="F45" s="358">
        <v>12.376018</v>
      </c>
      <c r="G45" s="314"/>
      <c r="H45" s="312"/>
      <c r="I45" s="312"/>
      <c r="J45" s="312"/>
      <c r="K45" s="312"/>
      <c r="L45" s="312"/>
      <c r="M45" s="312"/>
    </row>
    <row r="46" spans="1:13" x14ac:dyDescent="0.25">
      <c r="A46" s="356">
        <f t="shared" si="1"/>
        <v>2022</v>
      </c>
      <c r="B46" s="331">
        <v>44896</v>
      </c>
      <c r="C46" s="359">
        <v>12.138051000000001</v>
      </c>
      <c r="D46" s="111" t="e">
        <v>#N/A</v>
      </c>
      <c r="E46" s="358"/>
      <c r="F46" s="358">
        <v>12.138051000000001</v>
      </c>
      <c r="G46" s="314"/>
      <c r="H46" s="312"/>
      <c r="I46" s="312"/>
      <c r="J46" s="312"/>
      <c r="K46" s="312"/>
      <c r="L46" s="312"/>
      <c r="M46" s="312"/>
    </row>
    <row r="47" spans="1:13" x14ac:dyDescent="0.25">
      <c r="A47" s="356">
        <f t="shared" si="1"/>
        <v>2023</v>
      </c>
      <c r="B47" s="331">
        <v>44927</v>
      </c>
      <c r="C47" s="359">
        <v>12.568448</v>
      </c>
      <c r="D47" s="111" t="e">
        <v>#N/A</v>
      </c>
      <c r="E47" s="358"/>
      <c r="F47" s="358">
        <v>12.568448</v>
      </c>
      <c r="G47" s="314"/>
      <c r="H47" s="312"/>
      <c r="I47" s="312"/>
      <c r="J47" s="312"/>
      <c r="K47" s="312"/>
      <c r="L47" s="312"/>
      <c r="M47" s="312"/>
    </row>
    <row r="48" spans="1:13" x14ac:dyDescent="0.25">
      <c r="A48" s="356">
        <f t="shared" si="1"/>
        <v>2023</v>
      </c>
      <c r="B48" s="331">
        <v>44958</v>
      </c>
      <c r="C48" s="359">
        <v>12.532403</v>
      </c>
      <c r="D48" s="111" t="e">
        <v>#N/A</v>
      </c>
      <c r="E48" s="358">
        <f>AVERAGEIF($A$35:$A$96,A48,$F$35:$F$96)</f>
        <v>12.925047500000003</v>
      </c>
      <c r="F48" s="358">
        <v>12.532403</v>
      </c>
      <c r="G48" s="314"/>
      <c r="H48" s="312"/>
      <c r="I48" s="312"/>
      <c r="J48" s="312"/>
      <c r="K48" s="312"/>
      <c r="L48" s="312"/>
      <c r="M48" s="312"/>
    </row>
    <row r="49" spans="1:13" x14ac:dyDescent="0.25">
      <c r="A49" s="356">
        <f t="shared" si="1"/>
        <v>2023</v>
      </c>
      <c r="B49" s="331">
        <v>44986</v>
      </c>
      <c r="C49" s="359">
        <v>12.770144</v>
      </c>
      <c r="D49" s="111" t="e">
        <v>#N/A</v>
      </c>
      <c r="E49" s="358">
        <f t="shared" ref="E49:E57" si="3">AVERAGEIF($A$35:$A$96,A49,$F$35:$F$96)</f>
        <v>12.925047500000003</v>
      </c>
      <c r="F49" s="358">
        <v>12.770144</v>
      </c>
      <c r="G49" s="314"/>
      <c r="H49" s="312"/>
      <c r="I49" s="312"/>
      <c r="J49" s="312"/>
      <c r="K49" s="312"/>
      <c r="L49" s="312"/>
      <c r="M49" s="312"/>
    </row>
    <row r="50" spans="1:13" x14ac:dyDescent="0.25">
      <c r="A50" s="356">
        <f t="shared" si="1"/>
        <v>2023</v>
      </c>
      <c r="B50" s="331">
        <v>45017</v>
      </c>
      <c r="C50" s="359">
        <v>12.649998</v>
      </c>
      <c r="D50" s="111" t="e">
        <v>#N/A</v>
      </c>
      <c r="E50" s="358">
        <f t="shared" si="3"/>
        <v>12.925047500000003</v>
      </c>
      <c r="F50" s="358">
        <v>12.649998</v>
      </c>
      <c r="G50" s="314"/>
      <c r="H50" s="312"/>
      <c r="I50" s="312"/>
      <c r="J50" s="312"/>
      <c r="K50" s="312"/>
      <c r="L50" s="312"/>
      <c r="M50" s="312"/>
    </row>
    <row r="51" spans="1:13" x14ac:dyDescent="0.25">
      <c r="A51" s="356">
        <f t="shared" si="1"/>
        <v>2023</v>
      </c>
      <c r="B51" s="331">
        <v>45047</v>
      </c>
      <c r="C51" s="359">
        <v>12.693955000000001</v>
      </c>
      <c r="D51" s="111" t="e">
        <v>#N/A</v>
      </c>
      <c r="E51" s="358">
        <f t="shared" si="3"/>
        <v>12.925047500000003</v>
      </c>
      <c r="F51" s="358">
        <v>12.693955000000001</v>
      </c>
      <c r="G51" s="314"/>
      <c r="H51" s="312"/>
      <c r="I51" s="312"/>
      <c r="J51" s="312"/>
      <c r="K51" s="312"/>
      <c r="L51" s="312"/>
      <c r="M51" s="312"/>
    </row>
    <row r="52" spans="1:13" x14ac:dyDescent="0.25">
      <c r="A52" s="356">
        <f t="shared" si="1"/>
        <v>2023</v>
      </c>
      <c r="B52" s="331">
        <v>45078</v>
      </c>
      <c r="C52" s="359">
        <v>12.894467000000001</v>
      </c>
      <c r="D52" s="111" t="e">
        <v>#N/A</v>
      </c>
      <c r="E52" s="358">
        <f t="shared" si="3"/>
        <v>12.925047500000003</v>
      </c>
      <c r="F52" s="358">
        <v>12.894467000000001</v>
      </c>
      <c r="G52" s="314"/>
      <c r="H52" s="312"/>
      <c r="I52" s="312"/>
      <c r="J52" s="312"/>
      <c r="K52" s="312"/>
      <c r="L52" s="312"/>
      <c r="M52" s="312"/>
    </row>
    <row r="53" spans="1:13" x14ac:dyDescent="0.25">
      <c r="A53" s="356">
        <f t="shared" si="1"/>
        <v>2023</v>
      </c>
      <c r="B53" s="331">
        <v>45108</v>
      </c>
      <c r="C53" s="359">
        <v>12.925407999999999</v>
      </c>
      <c r="D53" s="111" t="e">
        <v>#N/A</v>
      </c>
      <c r="E53" s="358">
        <f t="shared" si="3"/>
        <v>12.925047500000003</v>
      </c>
      <c r="F53" s="358">
        <v>12.925407999999999</v>
      </c>
      <c r="G53" s="314"/>
      <c r="H53" s="312"/>
      <c r="I53" s="312"/>
      <c r="J53" s="312"/>
      <c r="K53" s="312"/>
      <c r="L53" s="312"/>
      <c r="M53" s="312"/>
    </row>
    <row r="54" spans="1:13" x14ac:dyDescent="0.25">
      <c r="A54" s="356">
        <f t="shared" si="1"/>
        <v>2023</v>
      </c>
      <c r="B54" s="331">
        <v>45139</v>
      </c>
      <c r="C54" s="359">
        <v>13.041109000000001</v>
      </c>
      <c r="D54" s="111" t="e">
        <v>#N/A</v>
      </c>
      <c r="E54" s="358">
        <f t="shared" si="3"/>
        <v>12.925047500000003</v>
      </c>
      <c r="F54" s="358">
        <v>13.041109000000001</v>
      </c>
      <c r="G54" s="314"/>
      <c r="H54" s="312"/>
      <c r="I54" s="312"/>
      <c r="J54" s="312"/>
      <c r="K54" s="312"/>
      <c r="L54" s="312"/>
      <c r="M54" s="312"/>
    </row>
    <row r="55" spans="1:13" x14ac:dyDescent="0.25">
      <c r="A55" s="356">
        <f t="shared" si="1"/>
        <v>2023</v>
      </c>
      <c r="B55" s="331">
        <v>45170</v>
      </c>
      <c r="C55" s="359">
        <v>13.246560000000001</v>
      </c>
      <c r="D55" s="111" t="e">
        <v>#N/A</v>
      </c>
      <c r="E55" s="358">
        <f t="shared" si="3"/>
        <v>12.925047500000003</v>
      </c>
      <c r="F55" s="358">
        <v>13.246560000000001</v>
      </c>
      <c r="G55" s="314"/>
      <c r="H55" s="312"/>
      <c r="I55" s="312"/>
      <c r="J55" s="312"/>
      <c r="K55" s="312"/>
      <c r="L55" s="312"/>
      <c r="M55" s="312"/>
    </row>
    <row r="56" spans="1:13" x14ac:dyDescent="0.25">
      <c r="A56" s="356">
        <f t="shared" si="1"/>
        <v>2023</v>
      </c>
      <c r="B56" s="331">
        <v>45200</v>
      </c>
      <c r="C56" s="359">
        <v>13.218734</v>
      </c>
      <c r="D56" s="111" t="e">
        <v>#N/A</v>
      </c>
      <c r="E56" s="358">
        <f t="shared" si="3"/>
        <v>12.925047500000003</v>
      </c>
      <c r="F56" s="358">
        <v>13.218734</v>
      </c>
      <c r="G56" s="314"/>
      <c r="H56" s="312"/>
      <c r="I56" s="312"/>
      <c r="J56" s="312"/>
      <c r="K56" s="312"/>
      <c r="L56" s="312"/>
      <c r="M56" s="312"/>
    </row>
    <row r="57" spans="1:13" x14ac:dyDescent="0.25">
      <c r="A57" s="356">
        <f t="shared" si="1"/>
        <v>2023</v>
      </c>
      <c r="B57" s="331">
        <v>45231</v>
      </c>
      <c r="C57" s="359">
        <v>13.295252</v>
      </c>
      <c r="D57" s="111" t="e">
        <v>#N/A</v>
      </c>
      <c r="E57" s="358">
        <f t="shared" si="3"/>
        <v>12.925047500000003</v>
      </c>
      <c r="F57" s="358">
        <v>13.295252</v>
      </c>
      <c r="G57" s="314"/>
      <c r="H57" s="312"/>
      <c r="I57" s="312"/>
      <c r="J57" s="312"/>
      <c r="K57" s="312"/>
      <c r="L57" s="312"/>
      <c r="M57" s="312"/>
    </row>
    <row r="58" spans="1:13" x14ac:dyDescent="0.25">
      <c r="A58" s="356">
        <f t="shared" si="1"/>
        <v>2023</v>
      </c>
      <c r="B58" s="331">
        <v>45261</v>
      </c>
      <c r="C58" s="359">
        <v>13.264092</v>
      </c>
      <c r="D58" s="111" t="e">
        <v>#N/A</v>
      </c>
      <c r="E58" s="358"/>
      <c r="F58" s="358">
        <v>13.264092</v>
      </c>
      <c r="G58" s="314"/>
      <c r="H58" s="312"/>
      <c r="I58" s="312"/>
      <c r="J58" s="312"/>
      <c r="K58" s="312"/>
      <c r="L58" s="312"/>
      <c r="M58" s="312"/>
    </row>
    <row r="59" spans="1:13" x14ac:dyDescent="0.25">
      <c r="A59" s="356">
        <f t="shared" si="1"/>
        <v>2024</v>
      </c>
      <c r="B59" s="331">
        <v>45292</v>
      </c>
      <c r="C59" s="359">
        <v>12.576105999999999</v>
      </c>
      <c r="D59" s="111" t="e">
        <v>#N/A</v>
      </c>
      <c r="E59" s="358"/>
      <c r="F59" s="358">
        <v>12.576105999999999</v>
      </c>
      <c r="G59" s="314"/>
      <c r="H59" s="312"/>
      <c r="I59" s="312"/>
      <c r="J59" s="312"/>
      <c r="K59" s="312"/>
      <c r="L59" s="312"/>
      <c r="M59" s="312"/>
    </row>
    <row r="60" spans="1:13" x14ac:dyDescent="0.25">
      <c r="A60" s="356">
        <f t="shared" si="1"/>
        <v>2024</v>
      </c>
      <c r="B60" s="331">
        <v>45323</v>
      </c>
      <c r="C60" s="359">
        <v>13.154142</v>
      </c>
      <c r="D60" s="111" t="e">
        <v>#N/A</v>
      </c>
      <c r="E60" s="358">
        <f>AVERAGEIF($A$35:$A$96,A60,$F$35:$F$96)</f>
        <v>13.203788850750001</v>
      </c>
      <c r="F60" s="358">
        <v>13.154142</v>
      </c>
      <c r="G60" s="314"/>
      <c r="H60" s="312"/>
      <c r="I60" s="312"/>
      <c r="J60" s="312"/>
      <c r="K60" s="312"/>
      <c r="L60" s="312"/>
      <c r="M60" s="312"/>
    </row>
    <row r="61" spans="1:13" x14ac:dyDescent="0.25">
      <c r="A61" s="356">
        <f t="shared" si="1"/>
        <v>2024</v>
      </c>
      <c r="B61" s="331">
        <v>45352</v>
      </c>
      <c r="C61" s="359">
        <v>13.153540867</v>
      </c>
      <c r="D61" s="111" t="e">
        <v>#N/A</v>
      </c>
      <c r="E61" s="358">
        <f t="shared" ref="E61:E69" si="4">AVERAGEIF($A$35:$A$96,A61,$F$35:$F$96)</f>
        <v>13.203788850750001</v>
      </c>
      <c r="F61" s="358">
        <v>13.153540867</v>
      </c>
      <c r="G61" s="314"/>
      <c r="H61" s="312"/>
      <c r="I61" s="312"/>
      <c r="J61" s="312"/>
      <c r="K61" s="312"/>
      <c r="L61" s="312"/>
      <c r="M61" s="312"/>
    </row>
    <row r="62" spans="1:13" x14ac:dyDescent="0.25">
      <c r="A62" s="356">
        <f t="shared" si="1"/>
        <v>2024</v>
      </c>
      <c r="B62" s="331">
        <v>45383</v>
      </c>
      <c r="C62" s="359">
        <v>13.129997341999999</v>
      </c>
      <c r="D62" s="111">
        <v>13.129997341999999</v>
      </c>
      <c r="E62" s="358">
        <f t="shared" si="4"/>
        <v>13.203788850750001</v>
      </c>
      <c r="F62" s="358">
        <v>13.129997341999999</v>
      </c>
      <c r="G62" s="314"/>
      <c r="H62" s="312"/>
      <c r="I62" s="312"/>
      <c r="J62" s="312"/>
      <c r="K62" s="312"/>
      <c r="L62" s="312"/>
      <c r="M62" s="312"/>
    </row>
    <row r="63" spans="1:13" x14ac:dyDescent="0.25">
      <c r="A63" s="356">
        <f t="shared" si="1"/>
        <v>2024</v>
      </c>
      <c r="B63" s="331">
        <v>45413</v>
      </c>
      <c r="C63" s="359" t="e">
        <v>#N/A</v>
      </c>
      <c r="D63" s="111">
        <v>13.09146</v>
      </c>
      <c r="E63" s="358">
        <f t="shared" si="4"/>
        <v>13.203788850750001</v>
      </c>
      <c r="F63" s="358">
        <v>13.09146</v>
      </c>
      <c r="G63" s="314"/>
      <c r="H63" s="312"/>
      <c r="I63" s="312"/>
      <c r="J63" s="312"/>
      <c r="K63" s="312"/>
      <c r="L63" s="312"/>
      <c r="M63" s="312"/>
    </row>
    <row r="64" spans="1:13" x14ac:dyDescent="0.25">
      <c r="A64" s="356">
        <f t="shared" si="1"/>
        <v>2024</v>
      </c>
      <c r="B64" s="331">
        <v>45444</v>
      </c>
      <c r="C64" s="359" t="e">
        <v>#N/A</v>
      </c>
      <c r="D64" s="111">
        <v>13.072609999999999</v>
      </c>
      <c r="E64" s="358">
        <f t="shared" si="4"/>
        <v>13.203788850750001</v>
      </c>
      <c r="F64" s="358">
        <v>13.072609999999999</v>
      </c>
      <c r="G64" s="314"/>
      <c r="H64" s="312"/>
      <c r="I64" s="312"/>
      <c r="J64" s="312"/>
      <c r="K64" s="312"/>
      <c r="L64" s="312"/>
      <c r="M64" s="312"/>
    </row>
    <row r="65" spans="1:13" x14ac:dyDescent="0.25">
      <c r="A65" s="356">
        <f t="shared" si="1"/>
        <v>2024</v>
      </c>
      <c r="B65" s="331">
        <v>45474</v>
      </c>
      <c r="C65" s="359" t="e">
        <v>#N/A</v>
      </c>
      <c r="D65" s="111">
        <v>13.160600000000001</v>
      </c>
      <c r="E65" s="358">
        <f t="shared" si="4"/>
        <v>13.203788850750001</v>
      </c>
      <c r="F65" s="358">
        <v>13.160600000000001</v>
      </c>
      <c r="G65" s="314"/>
      <c r="H65" s="312"/>
      <c r="I65" s="312"/>
      <c r="J65" s="312"/>
      <c r="K65" s="312"/>
      <c r="L65" s="312"/>
      <c r="M65" s="312"/>
    </row>
    <row r="66" spans="1:13" x14ac:dyDescent="0.25">
      <c r="A66" s="356">
        <f t="shared" si="1"/>
        <v>2024</v>
      </c>
      <c r="B66" s="331">
        <v>45505</v>
      </c>
      <c r="C66" s="359" t="e">
        <v>#N/A</v>
      </c>
      <c r="D66" s="111">
        <v>13.28065</v>
      </c>
      <c r="E66" s="358">
        <f t="shared" si="4"/>
        <v>13.203788850750001</v>
      </c>
      <c r="F66" s="358">
        <v>13.28065</v>
      </c>
      <c r="G66" s="314"/>
      <c r="H66" s="312"/>
      <c r="I66" s="312"/>
      <c r="J66" s="312"/>
      <c r="K66" s="312"/>
      <c r="L66" s="312"/>
      <c r="M66" s="312"/>
    </row>
    <row r="67" spans="1:13" x14ac:dyDescent="0.25">
      <c r="A67" s="356">
        <f t="shared" si="1"/>
        <v>2024</v>
      </c>
      <c r="B67" s="331">
        <v>45536</v>
      </c>
      <c r="C67" s="359" t="e">
        <v>#N/A</v>
      </c>
      <c r="D67" s="111">
        <v>13.314690000000001</v>
      </c>
      <c r="E67" s="358">
        <f t="shared" si="4"/>
        <v>13.203788850750001</v>
      </c>
      <c r="F67" s="358">
        <v>13.314690000000001</v>
      </c>
      <c r="G67" s="314"/>
      <c r="H67" s="312"/>
      <c r="I67" s="312"/>
      <c r="J67" s="312"/>
      <c r="K67" s="312"/>
      <c r="L67" s="312"/>
      <c r="M67" s="312"/>
    </row>
    <row r="68" spans="1:13" x14ac:dyDescent="0.25">
      <c r="A68" s="356">
        <f t="shared" si="1"/>
        <v>2024</v>
      </c>
      <c r="B68" s="331">
        <v>45566</v>
      </c>
      <c r="C68" s="359" t="e">
        <v>#N/A</v>
      </c>
      <c r="D68" s="111">
        <v>13.399520000000001</v>
      </c>
      <c r="E68" s="358">
        <f t="shared" si="4"/>
        <v>13.203788850750001</v>
      </c>
      <c r="F68" s="358">
        <v>13.399520000000001</v>
      </c>
      <c r="G68" s="314"/>
      <c r="H68" s="312"/>
      <c r="I68" s="312"/>
      <c r="J68" s="312"/>
      <c r="K68" s="312"/>
      <c r="L68" s="312"/>
      <c r="M68" s="312"/>
    </row>
    <row r="69" spans="1:13" x14ac:dyDescent="0.25">
      <c r="A69" s="356">
        <f t="shared" si="1"/>
        <v>2024</v>
      </c>
      <c r="B69" s="331">
        <v>45597</v>
      </c>
      <c r="C69" s="359" t="e">
        <v>#N/A</v>
      </c>
      <c r="D69" s="111">
        <v>13.53359</v>
      </c>
      <c r="E69" s="358">
        <f t="shared" si="4"/>
        <v>13.203788850750001</v>
      </c>
      <c r="F69" s="358">
        <v>13.53359</v>
      </c>
      <c r="G69" s="314"/>
      <c r="H69" s="312"/>
      <c r="I69" s="312"/>
      <c r="J69" s="312"/>
      <c r="K69" s="312"/>
      <c r="L69" s="312"/>
      <c r="M69" s="312"/>
    </row>
    <row r="70" spans="1:13" x14ac:dyDescent="0.25">
      <c r="A70" s="356">
        <f t="shared" si="1"/>
        <v>2024</v>
      </c>
      <c r="B70" s="331">
        <v>45627</v>
      </c>
      <c r="C70" s="359" t="e">
        <v>#N/A</v>
      </c>
      <c r="D70" s="111">
        <v>13.57856</v>
      </c>
      <c r="E70" s="358"/>
      <c r="F70" s="358">
        <v>13.57856</v>
      </c>
      <c r="G70" s="314"/>
      <c r="H70" s="312"/>
      <c r="I70" s="312"/>
      <c r="J70" s="312"/>
      <c r="K70" s="312"/>
      <c r="L70" s="312"/>
      <c r="M70" s="312"/>
    </row>
    <row r="71" spans="1:13" x14ac:dyDescent="0.25">
      <c r="A71" s="356">
        <f t="shared" si="1"/>
        <v>2025</v>
      </c>
      <c r="B71" s="331">
        <v>45658</v>
      </c>
      <c r="C71" s="359" t="e">
        <v>#N/A</v>
      </c>
      <c r="D71" s="111">
        <v>13.608000000000001</v>
      </c>
      <c r="E71" s="358"/>
      <c r="F71" s="358">
        <v>13.608000000000001</v>
      </c>
      <c r="G71" s="314"/>
      <c r="H71" s="312"/>
      <c r="I71" s="312"/>
      <c r="J71" s="312"/>
      <c r="K71" s="312"/>
      <c r="L71" s="312"/>
      <c r="M71" s="312"/>
    </row>
    <row r="72" spans="1:13" x14ac:dyDescent="0.25">
      <c r="A72" s="356">
        <f t="shared" si="1"/>
        <v>2025</v>
      </c>
      <c r="B72" s="331">
        <v>45689</v>
      </c>
      <c r="C72" s="359" t="e">
        <v>#N/A</v>
      </c>
      <c r="D72" s="111">
        <v>13.37724</v>
      </c>
      <c r="E72" s="358">
        <f>AVERAGEIF($A$35:$A$96,A72,$F$35:$F$96)</f>
        <v>13.723752500000003</v>
      </c>
      <c r="F72" s="358">
        <v>13.37724</v>
      </c>
      <c r="G72" s="314"/>
      <c r="H72" s="312"/>
      <c r="I72" s="312"/>
      <c r="J72" s="312"/>
      <c r="K72" s="312"/>
      <c r="L72" s="312"/>
      <c r="M72" s="312"/>
    </row>
    <row r="73" spans="1:13" x14ac:dyDescent="0.25">
      <c r="A73" s="356">
        <f t="shared" si="1"/>
        <v>2025</v>
      </c>
      <c r="B73" s="331">
        <v>45717</v>
      </c>
      <c r="C73" s="359" t="e">
        <v>#N/A</v>
      </c>
      <c r="D73" s="111">
        <v>13.65499</v>
      </c>
      <c r="E73" s="358">
        <f t="shared" ref="E73:E81" si="5">AVERAGEIF($A$35:$A$96,A73,$F$35:$F$96)</f>
        <v>13.723752500000003</v>
      </c>
      <c r="F73" s="358">
        <v>13.65499</v>
      </c>
      <c r="G73" s="314"/>
      <c r="H73" s="312"/>
      <c r="I73" s="312"/>
      <c r="J73" s="312"/>
      <c r="K73" s="312"/>
      <c r="L73" s="312"/>
      <c r="M73" s="312"/>
    </row>
    <row r="74" spans="1:13" x14ac:dyDescent="0.25">
      <c r="A74" s="356">
        <f t="shared" si="1"/>
        <v>2025</v>
      </c>
      <c r="B74" s="331">
        <v>45748</v>
      </c>
      <c r="C74" s="359" t="e">
        <v>#N/A</v>
      </c>
      <c r="D74" s="111">
        <v>13.68693</v>
      </c>
      <c r="E74" s="358">
        <f t="shared" si="5"/>
        <v>13.723752500000003</v>
      </c>
      <c r="F74" s="358">
        <v>13.68693</v>
      </c>
      <c r="G74" s="314"/>
      <c r="H74" s="312"/>
      <c r="I74" s="312"/>
      <c r="J74" s="312"/>
      <c r="K74" s="312"/>
      <c r="L74" s="312"/>
      <c r="M74" s="312"/>
    </row>
    <row r="75" spans="1:13" x14ac:dyDescent="0.25">
      <c r="A75" s="356">
        <f t="shared" si="1"/>
        <v>2025</v>
      </c>
      <c r="B75" s="331">
        <v>45778</v>
      </c>
      <c r="C75" s="359" t="e">
        <v>#N/A</v>
      </c>
      <c r="D75" s="111">
        <v>13.741289999999999</v>
      </c>
      <c r="E75" s="358">
        <f t="shared" si="5"/>
        <v>13.723752500000003</v>
      </c>
      <c r="F75" s="358">
        <v>13.741289999999999</v>
      </c>
      <c r="G75" s="314"/>
      <c r="H75" s="312"/>
      <c r="I75" s="312"/>
      <c r="J75" s="312"/>
      <c r="K75" s="312"/>
      <c r="L75" s="312"/>
      <c r="M75" s="312"/>
    </row>
    <row r="76" spans="1:13" x14ac:dyDescent="0.25">
      <c r="A76" s="356">
        <f t="shared" si="1"/>
        <v>2025</v>
      </c>
      <c r="B76" s="331">
        <v>45809</v>
      </c>
      <c r="C76" s="359" t="e">
        <v>#N/A</v>
      </c>
      <c r="D76" s="111">
        <v>13.75127</v>
      </c>
      <c r="E76" s="358">
        <f t="shared" si="5"/>
        <v>13.723752500000003</v>
      </c>
      <c r="F76" s="358">
        <v>13.75127</v>
      </c>
      <c r="G76" s="314"/>
      <c r="H76" s="312"/>
      <c r="I76" s="312"/>
      <c r="J76" s="312"/>
      <c r="K76" s="312"/>
      <c r="L76" s="312"/>
      <c r="M76" s="312"/>
    </row>
    <row r="77" spans="1:13" x14ac:dyDescent="0.25">
      <c r="A77" s="356">
        <f t="shared" si="1"/>
        <v>2025</v>
      </c>
      <c r="B77" s="331">
        <v>45839</v>
      </c>
      <c r="C77" s="359" t="e">
        <v>#N/A</v>
      </c>
      <c r="D77" s="111">
        <v>13.771660000000001</v>
      </c>
      <c r="E77" s="358">
        <f t="shared" si="5"/>
        <v>13.723752500000003</v>
      </c>
      <c r="F77" s="358">
        <v>13.771660000000001</v>
      </c>
      <c r="G77" s="314"/>
      <c r="H77" s="312"/>
      <c r="I77" s="312"/>
      <c r="J77" s="312"/>
      <c r="K77" s="312"/>
      <c r="L77" s="312"/>
      <c r="M77" s="312"/>
    </row>
    <row r="78" spans="1:13" x14ac:dyDescent="0.25">
      <c r="A78" s="356">
        <f t="shared" si="1"/>
        <v>2025</v>
      </c>
      <c r="B78" s="331">
        <v>45870</v>
      </c>
      <c r="C78" s="359" t="e">
        <v>#N/A</v>
      </c>
      <c r="D78" s="111">
        <v>13.76665</v>
      </c>
      <c r="E78" s="358">
        <f t="shared" si="5"/>
        <v>13.723752500000003</v>
      </c>
      <c r="F78" s="358">
        <v>13.76665</v>
      </c>
      <c r="G78" s="314"/>
      <c r="H78" s="312"/>
      <c r="I78" s="312"/>
      <c r="J78" s="312"/>
      <c r="K78" s="312"/>
      <c r="L78" s="312"/>
      <c r="M78" s="312"/>
    </row>
    <row r="79" spans="1:13" x14ac:dyDescent="0.25">
      <c r="A79" s="356">
        <f t="shared" si="1"/>
        <v>2025</v>
      </c>
      <c r="B79" s="331">
        <v>45901</v>
      </c>
      <c r="C79" s="359" t="e">
        <v>#N/A</v>
      </c>
      <c r="D79" s="111">
        <v>13.73067</v>
      </c>
      <c r="E79" s="358">
        <f t="shared" si="5"/>
        <v>13.723752500000003</v>
      </c>
      <c r="F79" s="358">
        <v>13.73067</v>
      </c>
      <c r="G79" s="314"/>
      <c r="H79" s="312"/>
      <c r="I79" s="312"/>
      <c r="J79" s="312"/>
      <c r="K79" s="312"/>
      <c r="L79" s="312"/>
      <c r="M79" s="312"/>
    </row>
    <row r="80" spans="1:13" x14ac:dyDescent="0.25">
      <c r="A80" s="356">
        <f t="shared" si="1"/>
        <v>2025</v>
      </c>
      <c r="B80" s="331">
        <v>45931</v>
      </c>
      <c r="C80" s="359" t="e">
        <v>#N/A</v>
      </c>
      <c r="D80" s="111">
        <v>13.79463</v>
      </c>
      <c r="E80" s="358">
        <f t="shared" si="5"/>
        <v>13.723752500000003</v>
      </c>
      <c r="F80" s="358">
        <v>13.79463</v>
      </c>
      <c r="G80" s="314"/>
      <c r="H80" s="312"/>
      <c r="I80" s="312"/>
      <c r="J80" s="312"/>
      <c r="K80" s="312"/>
      <c r="L80" s="312"/>
      <c r="M80" s="312"/>
    </row>
    <row r="81" spans="1:13" x14ac:dyDescent="0.25">
      <c r="A81" s="356">
        <f t="shared" si="1"/>
        <v>2025</v>
      </c>
      <c r="B81" s="331">
        <v>45962</v>
      </c>
      <c r="C81" s="359" t="e">
        <v>#N/A</v>
      </c>
      <c r="D81" s="111">
        <v>13.89265</v>
      </c>
      <c r="E81" s="358">
        <f t="shared" si="5"/>
        <v>13.723752500000003</v>
      </c>
      <c r="F81" s="358">
        <v>13.89265</v>
      </c>
      <c r="G81" s="314"/>
      <c r="H81" s="312"/>
      <c r="I81" s="312"/>
      <c r="J81" s="312"/>
      <c r="K81" s="312"/>
      <c r="L81" s="312"/>
      <c r="M81" s="312"/>
    </row>
    <row r="82" spans="1:13" x14ac:dyDescent="0.25">
      <c r="A82" s="356">
        <f t="shared" si="1"/>
        <v>2025</v>
      </c>
      <c r="B82" s="331">
        <v>45992</v>
      </c>
      <c r="C82" s="359" t="e">
        <v>#N/A</v>
      </c>
      <c r="D82" s="111">
        <v>13.909050000000001</v>
      </c>
      <c r="E82" s="358"/>
      <c r="F82" s="358">
        <v>13.909050000000001</v>
      </c>
      <c r="G82" s="314"/>
      <c r="H82" s="312"/>
      <c r="I82" s="312"/>
      <c r="J82" s="312"/>
      <c r="K82" s="312"/>
      <c r="L82" s="312"/>
      <c r="M82" s="312"/>
    </row>
    <row r="83" spans="1:13" x14ac:dyDescent="0.25">
      <c r="A83" s="312"/>
      <c r="B83" s="312"/>
      <c r="C83" s="312"/>
      <c r="D83" s="312"/>
      <c r="E83" s="312"/>
      <c r="F83" s="312"/>
      <c r="G83" s="314"/>
      <c r="H83" s="312"/>
      <c r="I83" s="312"/>
      <c r="J83" s="312"/>
      <c r="K83" s="312"/>
      <c r="L83" s="312"/>
      <c r="M83" s="312"/>
    </row>
    <row r="84" spans="1:13" x14ac:dyDescent="0.25">
      <c r="A84" s="312"/>
      <c r="B84" s="312"/>
      <c r="C84" s="312"/>
      <c r="D84" s="312"/>
      <c r="E84" s="312"/>
      <c r="F84" s="312"/>
      <c r="G84" s="314"/>
      <c r="H84" s="312"/>
      <c r="I84" s="312"/>
      <c r="J84" s="312"/>
      <c r="K84" s="312"/>
      <c r="L84" s="312"/>
      <c r="M84" s="312"/>
    </row>
    <row r="85" spans="1:13" x14ac:dyDescent="0.25">
      <c r="A85" s="312"/>
      <c r="B85" s="312"/>
      <c r="C85" s="312"/>
      <c r="D85" s="312"/>
      <c r="E85" s="312"/>
      <c r="F85" s="312"/>
      <c r="G85" s="314"/>
      <c r="H85" s="312"/>
      <c r="I85" s="312"/>
      <c r="J85" s="312"/>
      <c r="K85" s="312"/>
      <c r="L85" s="312"/>
      <c r="M85" s="312"/>
    </row>
    <row r="86" spans="1:13" x14ac:dyDescent="0.25">
      <c r="A86" s="312"/>
      <c r="B86" s="312"/>
      <c r="C86" s="312"/>
      <c r="D86" s="312"/>
      <c r="E86" s="312"/>
      <c r="F86" s="312"/>
      <c r="G86" s="314"/>
      <c r="H86" s="312"/>
      <c r="I86" s="312"/>
      <c r="J86" s="312"/>
      <c r="K86" s="312"/>
      <c r="L86" s="312"/>
      <c r="M86" s="312"/>
    </row>
    <row r="87" spans="1:13" x14ac:dyDescent="0.25">
      <c r="A87" s="312"/>
      <c r="B87" s="312"/>
      <c r="C87" s="312"/>
      <c r="D87" s="312"/>
      <c r="E87" s="312"/>
      <c r="F87" s="312"/>
      <c r="G87" s="314"/>
      <c r="H87" s="312"/>
      <c r="I87" s="312"/>
      <c r="J87" s="312"/>
      <c r="K87" s="312"/>
      <c r="L87" s="312"/>
      <c r="M87" s="312"/>
    </row>
    <row r="88" spans="1:13" x14ac:dyDescent="0.25">
      <c r="A88" s="312"/>
      <c r="B88" s="312"/>
      <c r="C88" s="312"/>
      <c r="D88" s="312"/>
      <c r="E88" s="312"/>
      <c r="F88" s="312"/>
      <c r="G88" s="314"/>
      <c r="H88" s="312"/>
      <c r="I88" s="312"/>
      <c r="J88" s="312"/>
      <c r="K88" s="312"/>
      <c r="L88" s="312"/>
      <c r="M88" s="312"/>
    </row>
    <row r="89" spans="1:13" x14ac:dyDescent="0.25">
      <c r="A89" s="315"/>
      <c r="B89" s="189" t="s">
        <v>342</v>
      </c>
      <c r="C89" s="312"/>
      <c r="D89" s="312"/>
      <c r="E89" s="312"/>
      <c r="F89" s="312"/>
      <c r="G89" s="314"/>
      <c r="H89" s="312"/>
      <c r="I89" s="312"/>
      <c r="J89" s="312"/>
      <c r="K89" s="312"/>
      <c r="L89" s="312"/>
      <c r="M89" s="312"/>
    </row>
    <row r="90" spans="1:13" x14ac:dyDescent="0.25">
      <c r="A90" s="5">
        <v>2.5</v>
      </c>
      <c r="B90" s="5">
        <v>-2</v>
      </c>
      <c r="C90" s="312"/>
      <c r="D90" s="312"/>
      <c r="E90" s="312"/>
      <c r="F90" s="312"/>
      <c r="G90" s="314"/>
      <c r="H90" s="312"/>
      <c r="I90" s="312"/>
      <c r="J90" s="312"/>
      <c r="K90" s="312"/>
      <c r="L90" s="312"/>
      <c r="M90" s="312"/>
    </row>
    <row r="91" spans="1:13" x14ac:dyDescent="0.25">
      <c r="A91" s="5">
        <v>2.5</v>
      </c>
      <c r="B91" s="5">
        <v>10</v>
      </c>
      <c r="C91" s="312"/>
      <c r="D91" s="312"/>
      <c r="E91" s="312"/>
      <c r="F91" s="312"/>
      <c r="G91" s="314"/>
      <c r="H91" s="312"/>
      <c r="I91" s="312"/>
      <c r="J91" s="312"/>
      <c r="K91" s="312"/>
      <c r="L91" s="312"/>
      <c r="M91" s="312"/>
    </row>
    <row r="92" spans="1:13" x14ac:dyDescent="0.25">
      <c r="B92" s="109"/>
      <c r="C92" s="312"/>
      <c r="D92" s="312"/>
      <c r="E92" s="312"/>
      <c r="F92" s="312"/>
      <c r="G92" s="314"/>
      <c r="H92" s="312"/>
      <c r="I92" s="312"/>
      <c r="J92" s="312"/>
      <c r="K92" s="312"/>
      <c r="L92" s="312"/>
      <c r="M92" s="312"/>
    </row>
    <row r="93" spans="1:13" x14ac:dyDescent="0.25">
      <c r="B93" s="109"/>
      <c r="D93" s="114"/>
      <c r="F93" s="114"/>
      <c r="G93" s="113"/>
    </row>
    <row r="94" spans="1:13" x14ac:dyDescent="0.25">
      <c r="B94" s="109"/>
      <c r="D94" s="114"/>
      <c r="F94" s="114"/>
      <c r="G94" s="113"/>
    </row>
    <row r="95" spans="1:13" x14ac:dyDescent="0.25">
      <c r="B95" s="109"/>
      <c r="C95" s="114"/>
      <c r="D95" s="113"/>
      <c r="F95" s="114"/>
      <c r="G95" s="113"/>
    </row>
    <row r="96" spans="1:13" x14ac:dyDescent="0.25">
      <c r="B96" s="109"/>
      <c r="C96" s="114"/>
      <c r="D96" s="113"/>
      <c r="F96" s="114"/>
      <c r="G96" s="113"/>
    </row>
    <row r="97" spans="6:7" x14ac:dyDescent="0.25">
      <c r="F97" s="114"/>
      <c r="G97" s="113"/>
    </row>
    <row r="98" spans="6:7" x14ac:dyDescent="0.25">
      <c r="F98" s="114"/>
      <c r="G98" s="113"/>
    </row>
    <row r="99" spans="6:7" x14ac:dyDescent="0.25">
      <c r="F99" s="114"/>
      <c r="G99" s="113"/>
    </row>
    <row r="100" spans="6:7" x14ac:dyDescent="0.25">
      <c r="F100" s="114"/>
      <c r="G100" s="113"/>
    </row>
    <row r="101" spans="6:7" x14ac:dyDescent="0.25">
      <c r="F101" s="114"/>
      <c r="G101" s="113"/>
    </row>
    <row r="102" spans="6:7" x14ac:dyDescent="0.25">
      <c r="F102" s="114"/>
      <c r="G102" s="113"/>
    </row>
    <row r="103" spans="6:7" x14ac:dyDescent="0.25">
      <c r="F103" s="114"/>
      <c r="G103" s="113"/>
    </row>
    <row r="104" spans="6:7" x14ac:dyDescent="0.25">
      <c r="F104" s="114"/>
      <c r="G104" s="113"/>
    </row>
    <row r="105" spans="6:7" x14ac:dyDescent="0.25">
      <c r="F105" s="114"/>
      <c r="G105" s="113"/>
    </row>
    <row r="106" spans="6:7" x14ac:dyDescent="0.25">
      <c r="F106" s="114"/>
    </row>
    <row r="107" spans="6:7" x14ac:dyDescent="0.25">
      <c r="F107" s="114"/>
    </row>
    <row r="108" spans="6:7" x14ac:dyDescent="0.25">
      <c r="F108" s="114"/>
    </row>
    <row r="109" spans="6:7" x14ac:dyDescent="0.25">
      <c r="F109" s="114"/>
    </row>
    <row r="110" spans="6:7" x14ac:dyDescent="0.25">
      <c r="F110" s="114"/>
    </row>
    <row r="111" spans="6:7" x14ac:dyDescent="0.25">
      <c r="F111" s="114"/>
    </row>
    <row r="112" spans="6:7" x14ac:dyDescent="0.25">
      <c r="F112" s="114"/>
    </row>
    <row r="113" spans="6:6" x14ac:dyDescent="0.25">
      <c r="F113" s="114"/>
    </row>
    <row r="114" spans="6:6" x14ac:dyDescent="0.25">
      <c r="F114" s="114"/>
    </row>
    <row r="115" spans="6:6" x14ac:dyDescent="0.25">
      <c r="F115" s="114"/>
    </row>
    <row r="116" spans="6:6" x14ac:dyDescent="0.25">
      <c r="F116" s="114"/>
    </row>
    <row r="117" spans="6:6" x14ac:dyDescent="0.25">
      <c r="F117" s="114"/>
    </row>
    <row r="118" spans="6:6" x14ac:dyDescent="0.25">
      <c r="F118" s="114"/>
    </row>
    <row r="119" spans="6:6" x14ac:dyDescent="0.25">
      <c r="F119" s="114"/>
    </row>
    <row r="120" spans="6:6" x14ac:dyDescent="0.25">
      <c r="F120" s="114"/>
    </row>
    <row r="121" spans="6:6" x14ac:dyDescent="0.25">
      <c r="F121" s="114"/>
    </row>
    <row r="122" spans="6:6" x14ac:dyDescent="0.25">
      <c r="F122" s="114"/>
    </row>
    <row r="123" spans="6:6" x14ac:dyDescent="0.25">
      <c r="F123" s="114"/>
    </row>
    <row r="124" spans="6:6" x14ac:dyDescent="0.25">
      <c r="F124" s="114"/>
    </row>
    <row r="125" spans="6:6" x14ac:dyDescent="0.25">
      <c r="F125" s="114"/>
    </row>
    <row r="126" spans="6:6" x14ac:dyDescent="0.25">
      <c r="F126" s="114"/>
    </row>
    <row r="127" spans="6:6" x14ac:dyDescent="0.25">
      <c r="F127" s="114"/>
    </row>
    <row r="128" spans="6:6" x14ac:dyDescent="0.25">
      <c r="F128" s="114"/>
    </row>
    <row r="129" spans="6:6" x14ac:dyDescent="0.25">
      <c r="F129" s="114"/>
    </row>
    <row r="130" spans="6:6" x14ac:dyDescent="0.25">
      <c r="F130" s="114"/>
    </row>
  </sheetData>
  <mergeCells count="2">
    <mergeCell ref="C24:G24"/>
    <mergeCell ref="I24:L24"/>
  </mergeCells>
  <conditionalFormatting sqref="C35:D82">
    <cfRule type="expression" dxfId="22" priority="1" stopIfTrue="1">
      <formula>ISNA(C35)</formula>
    </cfRule>
  </conditionalFormatting>
  <hyperlinks>
    <hyperlink ref="A3" location="Contents!A1" display="Return to Contents" xr:uid="{00000000-0004-0000-0600-000000000000}"/>
  </hyperlinks>
  <pageMargins left="0.7" right="0.7" top="0.75" bottom="0.75" header="0.3" footer="0.3"/>
  <pageSetup scale="43" fitToHeight="0" orientation="portrait" verticalDpi="599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13">
    <pageSetUpPr fitToPage="1"/>
  </sheetPr>
  <dimension ref="A2:S63"/>
  <sheetViews>
    <sheetView workbookViewId="0"/>
  </sheetViews>
  <sheetFormatPr defaultRowHeight="12.75" x14ac:dyDescent="0.2"/>
  <cols>
    <col min="3" max="3" width="9.42578125" style="5"/>
    <col min="17" max="17" width="18" customWidth="1"/>
  </cols>
  <sheetData>
    <row r="2" spans="1:19" ht="15.75" x14ac:dyDescent="0.25">
      <c r="A2" s="31" t="s">
        <v>644</v>
      </c>
    </row>
    <row r="3" spans="1:19" x14ac:dyDescent="0.2">
      <c r="A3" s="16" t="s">
        <v>16</v>
      </c>
    </row>
    <row r="4" spans="1:19" x14ac:dyDescent="0.2">
      <c r="A4" s="288"/>
      <c r="B4" s="288"/>
      <c r="C4" s="305"/>
      <c r="D4" s="288"/>
      <c r="E4" s="288"/>
      <c r="F4" s="288"/>
      <c r="G4" s="288"/>
      <c r="H4" s="288"/>
      <c r="I4" s="288"/>
      <c r="J4" s="288"/>
      <c r="K4" s="288"/>
    </row>
    <row r="5" spans="1:19" ht="15" x14ac:dyDescent="0.25">
      <c r="A5" s="288"/>
      <c r="B5" s="288"/>
      <c r="C5" s="305"/>
      <c r="D5" s="288"/>
      <c r="E5" s="288"/>
      <c r="F5" s="288"/>
      <c r="G5" s="288"/>
      <c r="H5" s="288"/>
      <c r="I5" s="288"/>
      <c r="J5" s="288"/>
      <c r="K5" s="288"/>
      <c r="Q5" s="142" t="s">
        <v>343</v>
      </c>
      <c r="R5" s="192"/>
      <c r="S5" s="164"/>
    </row>
    <row r="6" spans="1:19" x14ac:dyDescent="0.2">
      <c r="A6" s="288"/>
      <c r="B6" s="288"/>
      <c r="C6" s="305"/>
      <c r="D6" s="288"/>
      <c r="E6" s="288"/>
      <c r="F6" s="288"/>
      <c r="G6" s="288"/>
      <c r="H6" s="288"/>
      <c r="I6" s="288"/>
      <c r="J6" s="288"/>
      <c r="K6" s="288"/>
      <c r="Q6" s="190" t="s">
        <v>196</v>
      </c>
      <c r="R6" s="187" t="s">
        <v>351</v>
      </c>
      <c r="S6" s="191"/>
    </row>
    <row r="7" spans="1:19" x14ac:dyDescent="0.2">
      <c r="A7" s="288"/>
      <c r="B7" s="288"/>
      <c r="C7" s="305"/>
      <c r="D7" s="288"/>
      <c r="E7" s="288"/>
      <c r="F7" s="288"/>
      <c r="G7" s="288"/>
      <c r="H7" s="288"/>
      <c r="I7" s="288"/>
      <c r="J7" s="288"/>
      <c r="K7" s="288"/>
    </row>
    <row r="8" spans="1:19" x14ac:dyDescent="0.2">
      <c r="A8" s="288"/>
      <c r="B8" s="288"/>
      <c r="C8" s="305"/>
      <c r="D8" s="288"/>
      <c r="E8" s="288"/>
      <c r="F8" s="288"/>
      <c r="G8" s="288"/>
      <c r="H8" s="288"/>
      <c r="I8" s="288"/>
      <c r="J8" s="288"/>
      <c r="K8" s="288"/>
    </row>
    <row r="9" spans="1:19" x14ac:dyDescent="0.2">
      <c r="A9" s="288"/>
      <c r="B9" s="288"/>
      <c r="C9" s="305"/>
      <c r="D9" s="288"/>
      <c r="E9" s="288"/>
      <c r="F9" s="288"/>
      <c r="G9" s="288"/>
      <c r="H9" s="288"/>
      <c r="I9" s="288"/>
      <c r="J9" s="288"/>
      <c r="K9" s="288"/>
    </row>
    <row r="10" spans="1:19" x14ac:dyDescent="0.2">
      <c r="A10" s="288"/>
      <c r="B10" s="288"/>
      <c r="C10" s="305"/>
      <c r="D10" s="288"/>
      <c r="E10" s="288"/>
      <c r="F10" s="288"/>
      <c r="G10" s="288"/>
      <c r="H10" s="288"/>
      <c r="I10" s="288"/>
      <c r="J10" s="288"/>
      <c r="K10" s="288"/>
    </row>
    <row r="11" spans="1:19" x14ac:dyDescent="0.2">
      <c r="A11" s="288"/>
      <c r="B11" s="288"/>
      <c r="C11" s="305"/>
      <c r="D11" s="288"/>
      <c r="E11" s="288"/>
      <c r="F11" s="288"/>
      <c r="G11" s="288"/>
      <c r="H11" s="288"/>
      <c r="I11" s="288"/>
      <c r="J11" s="288"/>
      <c r="K11" s="288"/>
    </row>
    <row r="12" spans="1:19" x14ac:dyDescent="0.2">
      <c r="A12" s="288"/>
      <c r="B12" s="288"/>
      <c r="C12" s="305"/>
      <c r="D12" s="288"/>
      <c r="E12" s="288"/>
      <c r="F12" s="288"/>
      <c r="G12" s="288"/>
      <c r="H12" s="288"/>
      <c r="I12" s="288"/>
      <c r="J12" s="288"/>
      <c r="K12" s="288"/>
    </row>
    <row r="13" spans="1:19" x14ac:dyDescent="0.2">
      <c r="A13" s="288"/>
      <c r="B13" s="288"/>
      <c r="C13" s="305"/>
      <c r="D13" s="288"/>
      <c r="E13" s="288"/>
      <c r="F13" s="288"/>
      <c r="G13" s="288"/>
      <c r="H13" s="288"/>
      <c r="I13" s="288"/>
      <c r="J13" s="288"/>
      <c r="K13" s="288"/>
    </row>
    <row r="14" spans="1:19" x14ac:dyDescent="0.2">
      <c r="A14" s="288"/>
      <c r="B14" s="288"/>
      <c r="C14" s="305"/>
      <c r="D14" s="288"/>
      <c r="E14" s="288"/>
      <c r="F14" s="288"/>
      <c r="G14" s="288"/>
      <c r="H14" s="288"/>
      <c r="I14" s="288"/>
      <c r="J14" s="288"/>
      <c r="K14" s="288"/>
    </row>
    <row r="15" spans="1:19" x14ac:dyDescent="0.2">
      <c r="A15" s="288"/>
      <c r="B15" s="288"/>
      <c r="C15" s="305"/>
      <c r="D15" s="288"/>
      <c r="E15" s="288"/>
      <c r="F15" s="288"/>
      <c r="G15" s="288"/>
      <c r="H15" s="288"/>
      <c r="I15" s="288"/>
      <c r="J15" s="288"/>
      <c r="K15" s="288"/>
    </row>
    <row r="16" spans="1:19" x14ac:dyDescent="0.2">
      <c r="A16" s="288"/>
      <c r="B16" s="288"/>
      <c r="C16" s="305"/>
      <c r="D16" s="288"/>
      <c r="E16" s="288"/>
      <c r="F16" s="288"/>
      <c r="G16" s="288"/>
      <c r="H16" s="288"/>
      <c r="I16" s="288"/>
      <c r="J16" s="288"/>
      <c r="K16" s="288"/>
    </row>
    <row r="17" spans="1:11" x14ac:dyDescent="0.2">
      <c r="A17" s="288"/>
      <c r="B17" s="288"/>
      <c r="C17" s="305"/>
      <c r="D17" s="288"/>
      <c r="E17" s="288"/>
      <c r="F17" s="288"/>
      <c r="G17" s="288"/>
      <c r="H17" s="288"/>
      <c r="I17" s="288"/>
      <c r="J17" s="288"/>
      <c r="K17" s="288"/>
    </row>
    <row r="18" spans="1:11" x14ac:dyDescent="0.2">
      <c r="A18" s="288"/>
      <c r="B18" s="288"/>
      <c r="C18" s="305"/>
      <c r="D18" s="288"/>
      <c r="E18" s="288"/>
      <c r="F18" s="288"/>
      <c r="G18" s="288"/>
      <c r="H18" s="288"/>
      <c r="I18" s="288"/>
      <c r="J18" s="288"/>
      <c r="K18" s="288"/>
    </row>
    <row r="19" spans="1:11" x14ac:dyDescent="0.2">
      <c r="A19" s="288"/>
      <c r="B19" s="288"/>
      <c r="C19" s="305"/>
      <c r="D19" s="288"/>
      <c r="E19" s="288"/>
      <c r="F19" s="288"/>
      <c r="G19" s="288"/>
      <c r="H19" s="288"/>
      <c r="I19" s="288"/>
      <c r="J19" s="288"/>
      <c r="K19" s="288"/>
    </row>
    <row r="20" spans="1:11" x14ac:dyDescent="0.2">
      <c r="A20" s="288"/>
      <c r="B20" s="288"/>
      <c r="C20" s="305"/>
      <c r="D20" s="288"/>
      <c r="E20" s="288"/>
      <c r="F20" s="288"/>
      <c r="G20" s="288"/>
      <c r="H20" s="288"/>
      <c r="I20" s="288"/>
      <c r="J20" s="288"/>
      <c r="K20" s="288"/>
    </row>
    <row r="21" spans="1:11" x14ac:dyDescent="0.2">
      <c r="A21" s="288"/>
      <c r="B21" s="288"/>
      <c r="C21" s="305"/>
      <c r="D21" s="288"/>
      <c r="E21" s="288"/>
      <c r="F21" s="288"/>
      <c r="G21" s="288"/>
      <c r="H21" s="288"/>
      <c r="I21" s="288"/>
      <c r="J21" s="288"/>
      <c r="K21" s="288"/>
    </row>
    <row r="22" spans="1:11" x14ac:dyDescent="0.2">
      <c r="A22" s="288"/>
      <c r="B22" s="288"/>
      <c r="C22" s="305"/>
      <c r="D22" s="288"/>
      <c r="E22" s="288"/>
      <c r="F22" s="288"/>
      <c r="G22" s="288"/>
      <c r="H22" s="288"/>
      <c r="I22" s="288"/>
      <c r="J22" s="288"/>
      <c r="K22" s="288"/>
    </row>
    <row r="23" spans="1:11" x14ac:dyDescent="0.2">
      <c r="A23" s="288"/>
      <c r="B23" s="288"/>
      <c r="C23" s="305"/>
      <c r="D23" s="288"/>
      <c r="E23" s="288"/>
      <c r="F23" s="288"/>
      <c r="G23" s="288"/>
      <c r="H23" s="288"/>
      <c r="I23" s="288"/>
      <c r="J23" s="288"/>
      <c r="K23" s="288"/>
    </row>
    <row r="24" spans="1:11" x14ac:dyDescent="0.2">
      <c r="A24" s="288"/>
      <c r="B24" s="288"/>
      <c r="C24" s="305"/>
      <c r="D24" s="288"/>
      <c r="E24" s="288"/>
      <c r="F24" s="288"/>
      <c r="G24" s="288"/>
      <c r="H24" s="288"/>
      <c r="I24" s="288"/>
      <c r="J24" s="288"/>
      <c r="K24" s="288"/>
    </row>
    <row r="25" spans="1:11" x14ac:dyDescent="0.2">
      <c r="A25" s="288"/>
      <c r="B25" s="288"/>
      <c r="C25" s="305"/>
      <c r="D25" s="288"/>
      <c r="E25" s="288"/>
      <c r="F25" s="288"/>
      <c r="G25" s="288"/>
      <c r="H25" s="288"/>
      <c r="I25" s="288"/>
      <c r="J25" s="288"/>
      <c r="K25" s="288"/>
    </row>
    <row r="26" spans="1:11" x14ac:dyDescent="0.2">
      <c r="B26" s="2"/>
      <c r="C26" t="s">
        <v>470</v>
      </c>
    </row>
    <row r="27" spans="1:11" ht="38.25" x14ac:dyDescent="0.2">
      <c r="B27" s="2"/>
      <c r="C27" s="409" t="s">
        <v>471</v>
      </c>
      <c r="D27" s="410" t="s">
        <v>675</v>
      </c>
    </row>
    <row r="28" spans="1:11" x14ac:dyDescent="0.2">
      <c r="B28" s="4" t="s">
        <v>12</v>
      </c>
      <c r="C28" s="8"/>
      <c r="D28" s="8"/>
    </row>
    <row r="29" spans="1:11" x14ac:dyDescent="0.2">
      <c r="B29">
        <v>2013</v>
      </c>
      <c r="C29"/>
      <c r="D29" s="5">
        <f>AVERAGE($C$30:$C$39)</f>
        <v>2.7965506160200002</v>
      </c>
    </row>
    <row r="30" spans="1:11" x14ac:dyDescent="0.2">
      <c r="B30">
        <v>2014</v>
      </c>
      <c r="C30" s="20">
        <v>2.4705531999999999</v>
      </c>
      <c r="D30" s="5">
        <f t="shared" ref="D30:D42" si="0">AVERAGE($C$30:$C$39)</f>
        <v>2.7965506160200002</v>
      </c>
    </row>
    <row r="31" spans="1:11" x14ac:dyDescent="0.2">
      <c r="B31">
        <v>2015</v>
      </c>
      <c r="C31" s="20">
        <v>1.7353199205000001</v>
      </c>
      <c r="D31" s="5">
        <f t="shared" si="0"/>
        <v>2.7965506160200002</v>
      </c>
    </row>
    <row r="32" spans="1:11" x14ac:dyDescent="0.2">
      <c r="B32">
        <v>2016</v>
      </c>
      <c r="C32" s="20">
        <v>1.4185009153000001</v>
      </c>
      <c r="D32" s="5">
        <f t="shared" si="0"/>
        <v>2.7965506160200002</v>
      </c>
    </row>
    <row r="33" spans="2:5" x14ac:dyDescent="0.2">
      <c r="B33">
        <v>2017</v>
      </c>
      <c r="C33" s="20">
        <v>2.2614246575000001</v>
      </c>
      <c r="D33" s="5">
        <f t="shared" si="0"/>
        <v>2.7965506160200002</v>
      </c>
    </row>
    <row r="34" spans="2:5" x14ac:dyDescent="0.2">
      <c r="B34">
        <v>2018</v>
      </c>
      <c r="C34" s="20">
        <v>1.4720986301000001</v>
      </c>
      <c r="D34" s="5">
        <f t="shared" si="0"/>
        <v>2.7965506160200002</v>
      </c>
    </row>
    <row r="35" spans="2:5" x14ac:dyDescent="0.2">
      <c r="B35">
        <v>2019</v>
      </c>
      <c r="C35" s="20">
        <v>2.2519178082</v>
      </c>
      <c r="D35" s="5">
        <f t="shared" si="0"/>
        <v>2.7965506160200002</v>
      </c>
    </row>
    <row r="36" spans="2:5" x14ac:dyDescent="0.2">
      <c r="B36">
        <v>2020</v>
      </c>
      <c r="C36" s="20">
        <v>5.1915175601000003</v>
      </c>
      <c r="D36" s="5">
        <f t="shared" si="0"/>
        <v>2.7965506160200002</v>
      </c>
    </row>
    <row r="37" spans="2:5" x14ac:dyDescent="0.2">
      <c r="B37">
        <v>2021</v>
      </c>
      <c r="C37" s="20">
        <v>5.0747616437999996</v>
      </c>
      <c r="D37" s="5">
        <f t="shared" si="0"/>
        <v>2.7965506160200002</v>
      </c>
    </row>
    <row r="38" spans="2:5" x14ac:dyDescent="0.2">
      <c r="B38">
        <v>2022</v>
      </c>
      <c r="C38" s="20">
        <v>2.4092074685</v>
      </c>
      <c r="D38" s="5">
        <f t="shared" si="0"/>
        <v>2.7965506160200002</v>
      </c>
    </row>
    <row r="39" spans="2:5" x14ac:dyDescent="0.2">
      <c r="B39">
        <v>2023</v>
      </c>
      <c r="C39" s="20">
        <v>3.6802043562</v>
      </c>
      <c r="D39" s="5">
        <f t="shared" si="0"/>
        <v>2.7965506160200002</v>
      </c>
    </row>
    <row r="40" spans="2:5" x14ac:dyDescent="0.2">
      <c r="B40">
        <v>2024</v>
      </c>
      <c r="C40" s="20">
        <v>4.1458920765</v>
      </c>
      <c r="D40" s="5">
        <f t="shared" si="0"/>
        <v>2.7965506160200002</v>
      </c>
    </row>
    <row r="41" spans="2:5" x14ac:dyDescent="0.2">
      <c r="B41">
        <v>2025</v>
      </c>
      <c r="C41" s="20">
        <v>4.0865260273999997</v>
      </c>
      <c r="D41" s="5">
        <f t="shared" si="0"/>
        <v>2.7965506160200002</v>
      </c>
    </row>
    <row r="42" spans="2:5" x14ac:dyDescent="0.2">
      <c r="B42" s="8">
        <f>B41+1</f>
        <v>2026</v>
      </c>
      <c r="C42" s="50"/>
      <c r="D42" s="49">
        <f t="shared" si="0"/>
        <v>2.7965506160200002</v>
      </c>
    </row>
    <row r="43" spans="2:5" x14ac:dyDescent="0.2">
      <c r="B43" s="278" t="s">
        <v>674</v>
      </c>
      <c r="C43"/>
    </row>
    <row r="44" spans="2:5" x14ac:dyDescent="0.2">
      <c r="B44" s="23" t="str">
        <f>"Note: Black line represents "&amp;$D$27&amp;" ("&amp;ROUND($D$42,1)&amp;" million barrels per day)."</f>
        <v>Note: Black line represents 2014-2023 average (2.8 million barrels per day).</v>
      </c>
      <c r="C44"/>
    </row>
    <row r="45" spans="2:5" x14ac:dyDescent="0.2">
      <c r="C45"/>
    </row>
    <row r="46" spans="2:5" x14ac:dyDescent="0.2">
      <c r="B46" s="4"/>
      <c r="C46" s="70" t="s">
        <v>0</v>
      </c>
    </row>
    <row r="47" spans="2:5" x14ac:dyDescent="0.2">
      <c r="B47" s="21">
        <v>10.8</v>
      </c>
      <c r="C47" s="21">
        <v>0</v>
      </c>
      <c r="E47" s="21" t="s">
        <v>580</v>
      </c>
    </row>
    <row r="48" spans="2:5" x14ac:dyDescent="0.2">
      <c r="B48" s="60">
        <v>10.8</v>
      </c>
      <c r="C48" s="60">
        <v>1</v>
      </c>
    </row>
    <row r="49" spans="2:3" x14ac:dyDescent="0.2">
      <c r="B49" s="5"/>
      <c r="C49"/>
    </row>
    <row r="50" spans="2:3" x14ac:dyDescent="0.2">
      <c r="B50" s="5"/>
      <c r="C50"/>
    </row>
    <row r="51" spans="2:3" x14ac:dyDescent="0.2">
      <c r="B51" s="5"/>
      <c r="C51"/>
    </row>
    <row r="52" spans="2:3" x14ac:dyDescent="0.2">
      <c r="B52" s="5"/>
      <c r="C52"/>
    </row>
    <row r="53" spans="2:3" x14ac:dyDescent="0.2">
      <c r="B53" s="5"/>
      <c r="C53"/>
    </row>
    <row r="54" spans="2:3" x14ac:dyDescent="0.2">
      <c r="B54" s="5"/>
      <c r="C54"/>
    </row>
    <row r="55" spans="2:3" x14ac:dyDescent="0.2">
      <c r="B55" s="5"/>
      <c r="C55"/>
    </row>
    <row r="56" spans="2:3" x14ac:dyDescent="0.2">
      <c r="B56" s="5"/>
      <c r="C56"/>
    </row>
    <row r="57" spans="2:3" x14ac:dyDescent="0.2">
      <c r="B57" s="5"/>
      <c r="C57"/>
    </row>
    <row r="58" spans="2:3" x14ac:dyDescent="0.2">
      <c r="B58" s="5"/>
      <c r="C58"/>
    </row>
    <row r="59" spans="2:3" x14ac:dyDescent="0.2">
      <c r="B59" s="5"/>
      <c r="C59"/>
    </row>
    <row r="60" spans="2:3" x14ac:dyDescent="0.2">
      <c r="B60" s="5"/>
      <c r="C60"/>
    </row>
    <row r="61" spans="2:3" x14ac:dyDescent="0.2">
      <c r="B61" s="5"/>
      <c r="C61"/>
    </row>
    <row r="62" spans="2:3" x14ac:dyDescent="0.2">
      <c r="B62" s="5"/>
      <c r="C62"/>
    </row>
    <row r="63" spans="2:3" x14ac:dyDescent="0.2">
      <c r="B63" s="5"/>
      <c r="C63"/>
    </row>
  </sheetData>
  <hyperlinks>
    <hyperlink ref="A3" location="Contents!A1" display="Return to Contents" xr:uid="{00000000-0004-0000-0700-000000000000}"/>
  </hyperlinks>
  <pageMargins left="0.75" right="0.75" top="1" bottom="1" header="0.5" footer="0.5"/>
  <pageSetup scale="90" fitToHeight="2" orientation="landscape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/>
  <dimension ref="A1:AB124"/>
  <sheetViews>
    <sheetView zoomScaleNormal="100" workbookViewId="0"/>
  </sheetViews>
  <sheetFormatPr defaultColWidth="9.42578125" defaultRowHeight="15" x14ac:dyDescent="0.25"/>
  <cols>
    <col min="1" max="1" width="9.42578125" style="107"/>
    <col min="2" max="2" width="14.5703125" style="107" customWidth="1"/>
    <col min="3" max="13" width="9.42578125" style="107"/>
    <col min="14" max="15" width="9.42578125" style="108"/>
    <col min="16" max="16" width="9.42578125" style="107"/>
    <col min="17" max="17" width="14.42578125" style="107" customWidth="1"/>
    <col min="18" max="18" width="13.5703125" style="107" customWidth="1"/>
    <col min="19" max="26" width="9.42578125" style="107"/>
    <col min="27" max="28" width="9.42578125" style="108"/>
    <col min="29" max="16384" width="9.42578125" style="107"/>
  </cols>
  <sheetData>
    <row r="1" spans="1:18" x14ac:dyDescent="0.25">
      <c r="M1" s="120"/>
    </row>
    <row r="2" spans="1:18" ht="15.75" x14ac:dyDescent="0.25">
      <c r="A2" s="31" t="s">
        <v>644</v>
      </c>
      <c r="M2" s="120"/>
      <c r="N2" s="362"/>
    </row>
    <row r="3" spans="1:18" x14ac:dyDescent="0.25">
      <c r="A3" s="16" t="s">
        <v>16</v>
      </c>
      <c r="L3" s="108"/>
      <c r="M3" s="108"/>
      <c r="Q3" s="112"/>
    </row>
    <row r="4" spans="1:18" x14ac:dyDescent="0.25">
      <c r="A4" s="116"/>
      <c r="B4" s="116"/>
      <c r="C4" s="116"/>
      <c r="D4" s="116"/>
      <c r="E4" s="116"/>
      <c r="F4" s="116"/>
      <c r="G4" s="116"/>
      <c r="H4" s="116"/>
      <c r="I4" s="116"/>
      <c r="J4" s="116"/>
      <c r="K4" s="116"/>
      <c r="L4" s="108"/>
      <c r="M4" s="108"/>
      <c r="Q4" s="112"/>
    </row>
    <row r="5" spans="1:18" x14ac:dyDescent="0.25">
      <c r="A5" s="116"/>
      <c r="B5" s="116"/>
      <c r="C5" s="116"/>
      <c r="D5" s="116"/>
      <c r="E5" s="116"/>
      <c r="F5" s="116"/>
      <c r="G5" s="116"/>
      <c r="H5" s="116"/>
      <c r="I5" s="116"/>
      <c r="J5" s="116"/>
      <c r="K5" s="116"/>
      <c r="L5" s="108"/>
      <c r="M5" s="108"/>
      <c r="Q5" s="142" t="s">
        <v>343</v>
      </c>
      <c r="R5" s="143"/>
    </row>
    <row r="6" spans="1:18" x14ac:dyDescent="0.25">
      <c r="A6" s="116"/>
      <c r="B6" s="116"/>
      <c r="C6" s="116"/>
      <c r="D6" s="116"/>
      <c r="E6" s="116"/>
      <c r="F6" s="116"/>
      <c r="G6" s="116"/>
      <c r="H6" s="116"/>
      <c r="I6" s="116"/>
      <c r="J6" s="116"/>
      <c r="K6" s="116"/>
      <c r="L6" s="108"/>
      <c r="M6" s="108"/>
      <c r="Q6" s="241" t="s">
        <v>320</v>
      </c>
      <c r="R6" s="171" t="s">
        <v>319</v>
      </c>
    </row>
    <row r="7" spans="1:18" x14ac:dyDescent="0.25">
      <c r="A7" s="116"/>
      <c r="B7" s="116"/>
      <c r="C7" s="116"/>
      <c r="D7" s="116"/>
      <c r="E7" s="116"/>
      <c r="F7" s="116"/>
      <c r="G7" s="116"/>
      <c r="H7" s="116"/>
      <c r="I7" s="116"/>
      <c r="J7" s="116"/>
      <c r="K7" s="116"/>
      <c r="L7" s="108"/>
      <c r="M7" s="108"/>
      <c r="Q7" s="241" t="s">
        <v>322</v>
      </c>
      <c r="R7" s="171" t="s">
        <v>321</v>
      </c>
    </row>
    <row r="8" spans="1:18" x14ac:dyDescent="0.25">
      <c r="A8" s="116"/>
      <c r="B8" s="116"/>
      <c r="C8" s="116"/>
      <c r="D8" s="116"/>
      <c r="E8" s="116"/>
      <c r="F8" s="116"/>
      <c r="G8" s="116"/>
      <c r="H8" s="116"/>
      <c r="I8" s="116"/>
      <c r="J8" s="116"/>
      <c r="K8" s="116"/>
      <c r="L8" s="108"/>
      <c r="M8" s="108"/>
      <c r="Q8" s="241"/>
      <c r="R8" s="171"/>
    </row>
    <row r="9" spans="1:18" x14ac:dyDescent="0.25">
      <c r="A9" s="116"/>
      <c r="B9" s="116"/>
      <c r="C9" s="116"/>
      <c r="D9" s="116"/>
      <c r="E9" s="116"/>
      <c r="F9" s="116"/>
      <c r="G9" s="116"/>
      <c r="H9" s="116"/>
      <c r="I9" s="116"/>
      <c r="J9" s="116"/>
      <c r="K9" s="116"/>
      <c r="L9" s="108"/>
      <c r="M9" s="108"/>
      <c r="Q9" s="169" t="s">
        <v>350</v>
      </c>
      <c r="R9" s="173" t="s">
        <v>293</v>
      </c>
    </row>
    <row r="10" spans="1:18" x14ac:dyDescent="0.25">
      <c r="A10" s="116"/>
      <c r="B10" s="116"/>
      <c r="C10" s="116"/>
      <c r="D10" s="116"/>
      <c r="E10" s="116"/>
      <c r="F10" s="116"/>
      <c r="G10" s="116"/>
      <c r="H10" s="116"/>
      <c r="I10" s="116"/>
      <c r="J10" s="116"/>
      <c r="K10" s="116"/>
      <c r="L10" s="108"/>
      <c r="M10" s="108"/>
    </row>
    <row r="11" spans="1:18" x14ac:dyDescent="0.25">
      <c r="A11" s="116"/>
      <c r="B11" s="116"/>
      <c r="C11" s="116"/>
      <c r="D11" s="116"/>
      <c r="E11" s="116"/>
      <c r="F11" s="116"/>
      <c r="G11" s="116"/>
      <c r="H11" s="116"/>
      <c r="I11" s="116"/>
      <c r="J11" s="116"/>
      <c r="K11" s="116"/>
      <c r="L11" s="108"/>
      <c r="M11" s="108"/>
    </row>
    <row r="12" spans="1:18" x14ac:dyDescent="0.25">
      <c r="A12" s="116"/>
      <c r="B12" s="116"/>
      <c r="C12" s="116"/>
      <c r="D12" s="116"/>
      <c r="E12" s="116"/>
      <c r="F12" s="116"/>
      <c r="G12" s="116"/>
      <c r="H12" s="116"/>
      <c r="I12" s="116"/>
      <c r="J12" s="116"/>
      <c r="K12" s="116"/>
      <c r="L12" s="108"/>
      <c r="M12" s="108"/>
    </row>
    <row r="13" spans="1:18" x14ac:dyDescent="0.25">
      <c r="A13" s="116"/>
      <c r="B13" s="116"/>
      <c r="C13" s="116"/>
      <c r="D13" s="116"/>
      <c r="E13" s="116"/>
      <c r="F13" s="116"/>
      <c r="G13" s="116"/>
      <c r="H13" s="116"/>
      <c r="I13" s="116"/>
      <c r="J13" s="116"/>
      <c r="K13" s="116"/>
      <c r="L13" s="108"/>
      <c r="M13" s="108"/>
    </row>
    <row r="14" spans="1:18" x14ac:dyDescent="0.25">
      <c r="A14" s="116"/>
      <c r="B14" s="116"/>
      <c r="C14" s="116"/>
      <c r="D14" s="116"/>
      <c r="E14" s="116"/>
      <c r="F14" s="116"/>
      <c r="G14" s="116"/>
      <c r="H14" s="116"/>
      <c r="I14" s="116"/>
      <c r="J14" s="116"/>
      <c r="K14" s="116"/>
      <c r="L14" s="108"/>
      <c r="M14" s="108"/>
    </row>
    <row r="15" spans="1:18" x14ac:dyDescent="0.25">
      <c r="A15" s="116"/>
      <c r="B15" s="116"/>
      <c r="C15" s="116"/>
      <c r="D15" s="116"/>
      <c r="E15" s="116"/>
      <c r="F15" s="116"/>
      <c r="G15" s="116"/>
      <c r="H15" s="116"/>
      <c r="I15" s="116"/>
      <c r="J15" s="116"/>
      <c r="K15" s="116"/>
      <c r="L15" s="108"/>
      <c r="M15" s="108"/>
    </row>
    <row r="16" spans="1:18" x14ac:dyDescent="0.25">
      <c r="A16" s="116"/>
      <c r="B16" s="116"/>
      <c r="C16" s="116"/>
      <c r="D16" s="116"/>
      <c r="E16" s="116"/>
      <c r="F16" s="116"/>
      <c r="G16" s="116"/>
      <c r="H16" s="116"/>
      <c r="I16" s="116"/>
      <c r="J16" s="116"/>
      <c r="K16" s="116"/>
      <c r="L16" s="108"/>
      <c r="M16" s="108"/>
    </row>
    <row r="17" spans="1:26" x14ac:dyDescent="0.25">
      <c r="A17" s="116"/>
      <c r="B17" s="116"/>
      <c r="C17" s="116"/>
      <c r="D17" s="116"/>
      <c r="E17" s="116"/>
      <c r="F17" s="116"/>
      <c r="G17" s="116"/>
      <c r="H17" s="116"/>
      <c r="I17" s="116"/>
      <c r="J17" s="116"/>
      <c r="K17" s="116"/>
      <c r="L17" s="108"/>
      <c r="M17" s="108"/>
    </row>
    <row r="18" spans="1:26" x14ac:dyDescent="0.25">
      <c r="A18" s="116"/>
      <c r="B18" s="116"/>
      <c r="C18" s="116"/>
      <c r="D18" s="116"/>
      <c r="E18" s="116"/>
      <c r="F18" s="116"/>
      <c r="G18" s="116"/>
      <c r="H18" s="116"/>
      <c r="I18" s="116"/>
      <c r="J18" s="116"/>
      <c r="K18" s="116"/>
      <c r="L18" s="108"/>
      <c r="M18" s="108"/>
    </row>
    <row r="19" spans="1:26" x14ac:dyDescent="0.25">
      <c r="A19" s="116"/>
      <c r="B19" s="116"/>
      <c r="C19" s="116"/>
      <c r="D19" s="116"/>
      <c r="E19" s="116"/>
      <c r="F19" s="116"/>
      <c r="G19" s="147"/>
      <c r="H19" s="147"/>
      <c r="I19" s="116"/>
      <c r="J19" s="116"/>
      <c r="K19" s="116"/>
      <c r="L19" s="108"/>
      <c r="M19" s="108"/>
    </row>
    <row r="20" spans="1:26" x14ac:dyDescent="0.25">
      <c r="A20" s="116"/>
      <c r="B20" s="116"/>
      <c r="C20" s="116"/>
      <c r="D20" s="116"/>
      <c r="E20" s="116"/>
      <c r="F20" s="116"/>
      <c r="G20" s="116"/>
      <c r="H20" s="116"/>
      <c r="I20" s="116"/>
      <c r="J20" s="116"/>
      <c r="K20" s="148"/>
      <c r="L20" s="108"/>
      <c r="M20" s="108"/>
    </row>
    <row r="21" spans="1:26" x14ac:dyDescent="0.25">
      <c r="A21" s="116"/>
      <c r="B21" s="116"/>
      <c r="C21" s="116"/>
      <c r="D21" s="116"/>
      <c r="E21" s="116"/>
      <c r="F21" s="116"/>
      <c r="G21" s="116"/>
      <c r="H21" s="116"/>
      <c r="I21" s="116"/>
      <c r="J21" s="116"/>
      <c r="K21" s="116"/>
      <c r="L21" s="108"/>
      <c r="M21" s="108"/>
    </row>
    <row r="24" spans="1:26" x14ac:dyDescent="0.25">
      <c r="A24"/>
      <c r="B24"/>
      <c r="C24" s="473" t="s">
        <v>42</v>
      </c>
      <c r="D24" s="473"/>
      <c r="E24" s="473"/>
      <c r="F24" s="473"/>
      <c r="G24" s="473"/>
      <c r="H24" s="23"/>
      <c r="I24" s="473" t="s">
        <v>43</v>
      </c>
      <c r="J24" s="473"/>
      <c r="K24" s="473"/>
      <c r="L24" s="473"/>
    </row>
    <row r="25" spans="1:26" x14ac:dyDescent="0.25">
      <c r="A25"/>
      <c r="B25" s="8"/>
      <c r="C25" s="65">
        <v>2021</v>
      </c>
      <c r="D25" s="65">
        <v>2022</v>
      </c>
      <c r="E25" s="65">
        <v>2023</v>
      </c>
      <c r="F25" s="65">
        <v>2024</v>
      </c>
      <c r="G25" s="65">
        <v>2025</v>
      </c>
      <c r="H25" s="23"/>
      <c r="I25" s="65">
        <v>2022</v>
      </c>
      <c r="J25" s="65">
        <v>2023</v>
      </c>
      <c r="K25" s="65">
        <v>2024</v>
      </c>
      <c r="L25" s="65">
        <v>2025</v>
      </c>
    </row>
    <row r="26" spans="1:26" x14ac:dyDescent="0.25">
      <c r="A26"/>
      <c r="B26" s="241" t="s">
        <v>320</v>
      </c>
      <c r="C26" s="124">
        <v>44.772728022999999</v>
      </c>
      <c r="D26" s="66">
        <v>45.647828578000002</v>
      </c>
      <c r="E26" s="66">
        <v>45.757074737000003</v>
      </c>
      <c r="F26" s="66">
        <v>45.761514349999999</v>
      </c>
      <c r="G26" s="66">
        <v>45.922173438999998</v>
      </c>
      <c r="H26" s="17" t="s">
        <v>618</v>
      </c>
      <c r="I26" s="14">
        <f t="shared" ref="I26:L27" si="0">D26-C26</f>
        <v>0.87510055500000306</v>
      </c>
      <c r="J26" s="14">
        <f t="shared" si="0"/>
        <v>0.10924615900000134</v>
      </c>
      <c r="K26" s="14">
        <f t="shared" si="0"/>
        <v>4.4396129999952905E-3</v>
      </c>
      <c r="L26" s="14">
        <f t="shared" si="0"/>
        <v>0.16065908899999926</v>
      </c>
    </row>
    <row r="27" spans="1:26" x14ac:dyDescent="0.25">
      <c r="A27" s="108"/>
      <c r="B27" s="241" t="s">
        <v>322</v>
      </c>
      <c r="C27" s="66">
        <v>52.863623488999998</v>
      </c>
      <c r="D27" s="66">
        <v>54.292875883000001</v>
      </c>
      <c r="E27" s="66">
        <v>56.159865273999998</v>
      </c>
      <c r="F27" s="66">
        <v>57.073513939999998</v>
      </c>
      <c r="G27" s="66">
        <v>58.338532227999998</v>
      </c>
      <c r="H27" s="17" t="s">
        <v>322</v>
      </c>
      <c r="I27" s="14">
        <f t="shared" si="0"/>
        <v>1.4292523940000024</v>
      </c>
      <c r="J27" s="14">
        <f t="shared" si="0"/>
        <v>1.8669893909999971</v>
      </c>
      <c r="K27" s="14">
        <f t="shared" si="0"/>
        <v>0.91364866600000028</v>
      </c>
      <c r="L27" s="14">
        <f t="shared" si="0"/>
        <v>1.2650182880000003</v>
      </c>
    </row>
    <row r="28" spans="1:26" s="108" customFormat="1" x14ac:dyDescent="0.25">
      <c r="B28" s="408" t="s">
        <v>350</v>
      </c>
      <c r="C28" s="276">
        <v>97.636351512999994</v>
      </c>
      <c r="D28" s="276">
        <v>99.940704460999996</v>
      </c>
      <c r="E28" s="276">
        <v>101.91694001</v>
      </c>
      <c r="F28" s="276">
        <v>102.83502829</v>
      </c>
      <c r="G28" s="276">
        <v>104.26070566999999</v>
      </c>
      <c r="H28"/>
      <c r="I28" s="277">
        <f>+D28-C28</f>
        <v>2.3043529480000018</v>
      </c>
      <c r="J28" s="277">
        <f>+E28-D28</f>
        <v>1.976235549000009</v>
      </c>
      <c r="K28" s="277">
        <f>+F28-E28</f>
        <v>0.9180882799999921</v>
      </c>
      <c r="L28" s="277">
        <f>+G28-F28</f>
        <v>1.4256773799999962</v>
      </c>
      <c r="M28" s="107"/>
      <c r="P28" s="107"/>
      <c r="Q28" s="107"/>
      <c r="R28" s="107"/>
      <c r="S28" s="107"/>
      <c r="T28" s="107"/>
      <c r="U28" s="107"/>
      <c r="V28" s="107"/>
      <c r="W28" s="107"/>
      <c r="X28" s="107"/>
      <c r="Y28" s="107"/>
      <c r="Z28" s="107"/>
    </row>
    <row r="29" spans="1:26" s="108" customFormat="1" x14ac:dyDescent="0.25">
      <c r="B29" s="278" t="s">
        <v>674</v>
      </c>
      <c r="C29"/>
      <c r="D29" s="2"/>
      <c r="E29"/>
      <c r="F29"/>
      <c r="G29"/>
      <c r="H29"/>
      <c r="I29" s="407"/>
      <c r="J29" s="407"/>
      <c r="K29" s="407"/>
      <c r="L29" s="407"/>
      <c r="M29" s="107"/>
      <c r="P29" s="107"/>
      <c r="Q29" s="107"/>
      <c r="R29" s="107"/>
      <c r="S29" s="107"/>
      <c r="T29" s="107"/>
      <c r="U29" s="107"/>
      <c r="V29" s="107"/>
      <c r="W29" s="107"/>
      <c r="X29" s="107"/>
      <c r="Y29" s="107"/>
      <c r="Z29" s="107"/>
    </row>
    <row r="30" spans="1:26" x14ac:dyDescent="0.25">
      <c r="B30" s="109"/>
      <c r="D30" s="114"/>
      <c r="F30" s="114"/>
      <c r="G30" s="113"/>
    </row>
    <row r="31" spans="1:26" x14ac:dyDescent="0.25">
      <c r="C31" s="298" t="s">
        <v>448</v>
      </c>
      <c r="D31" s="298" t="s">
        <v>449</v>
      </c>
      <c r="E31" s="344" t="s">
        <v>222</v>
      </c>
      <c r="F31" s="344" t="s">
        <v>457</v>
      </c>
      <c r="G31" s="113"/>
    </row>
    <row r="32" spans="1:26" x14ac:dyDescent="0.25">
      <c r="A32">
        <f>+YEAR(B32)</f>
        <v>2022</v>
      </c>
      <c r="B32" s="105">
        <v>44562</v>
      </c>
      <c r="C32" s="345">
        <v>97.398535112999994</v>
      </c>
      <c r="D32" s="346" t="e">
        <v>#N/A</v>
      </c>
      <c r="F32" s="403">
        <v>97.398535112999994</v>
      </c>
      <c r="G32" s="113"/>
    </row>
    <row r="33" spans="1:7" x14ac:dyDescent="0.25">
      <c r="A33">
        <f t="shared" ref="A33:A79" si="1">+YEAR(B33)</f>
        <v>2022</v>
      </c>
      <c r="B33" s="105">
        <v>44593</v>
      </c>
      <c r="C33" s="345">
        <v>100.62047661</v>
      </c>
      <c r="D33" s="346" t="e">
        <v>#N/A</v>
      </c>
      <c r="E33" s="114">
        <f>AVERAGEIF($A$32:$A$79,A33,$F$32:$F$79)</f>
        <v>99.949778674333331</v>
      </c>
      <c r="F33" s="403">
        <v>100.62047661</v>
      </c>
      <c r="G33" s="113"/>
    </row>
    <row r="34" spans="1:7" x14ac:dyDescent="0.25">
      <c r="A34">
        <f t="shared" si="1"/>
        <v>2022</v>
      </c>
      <c r="B34" s="105">
        <v>44621</v>
      </c>
      <c r="C34" s="345">
        <v>99.419187014000002</v>
      </c>
      <c r="D34" s="346" t="e">
        <v>#N/A</v>
      </c>
      <c r="E34" s="114">
        <f t="shared" ref="E34:E42" si="2">AVERAGEIF($A$32:$A$79,A34,$F$32:$F$79)</f>
        <v>99.949778674333331</v>
      </c>
      <c r="F34" s="403">
        <v>99.419187014000002</v>
      </c>
      <c r="G34" s="113"/>
    </row>
    <row r="35" spans="1:7" x14ac:dyDescent="0.25">
      <c r="A35">
        <f t="shared" si="1"/>
        <v>2022</v>
      </c>
      <c r="B35" s="105">
        <v>44652</v>
      </c>
      <c r="C35" s="345">
        <v>98.144291828999997</v>
      </c>
      <c r="D35" s="346" t="e">
        <v>#N/A</v>
      </c>
      <c r="E35" s="114">
        <f t="shared" si="2"/>
        <v>99.949778674333331</v>
      </c>
      <c r="F35" s="403">
        <v>98.144291828999997</v>
      </c>
      <c r="G35" s="113"/>
    </row>
    <row r="36" spans="1:7" x14ac:dyDescent="0.25">
      <c r="A36">
        <f t="shared" si="1"/>
        <v>2022</v>
      </c>
      <c r="B36" s="105">
        <v>44682</v>
      </c>
      <c r="C36" s="345">
        <v>99.385871433000005</v>
      </c>
      <c r="D36" s="346" t="e">
        <v>#N/A</v>
      </c>
      <c r="E36" s="114">
        <f t="shared" si="2"/>
        <v>99.949778674333331</v>
      </c>
      <c r="F36" s="403">
        <v>99.385871433000005</v>
      </c>
      <c r="G36" s="113"/>
    </row>
    <row r="37" spans="1:7" x14ac:dyDescent="0.25">
      <c r="A37">
        <f t="shared" si="1"/>
        <v>2022</v>
      </c>
      <c r="B37" s="105">
        <v>44713</v>
      </c>
      <c r="C37" s="345">
        <v>101.17922484</v>
      </c>
      <c r="D37" s="346" t="e">
        <v>#N/A</v>
      </c>
      <c r="E37" s="114">
        <f t="shared" si="2"/>
        <v>99.949778674333331</v>
      </c>
      <c r="F37" s="403">
        <v>101.17922484</v>
      </c>
      <c r="G37" s="113"/>
    </row>
    <row r="38" spans="1:7" x14ac:dyDescent="0.25">
      <c r="A38">
        <f t="shared" si="1"/>
        <v>2022</v>
      </c>
      <c r="B38" s="105">
        <v>44743</v>
      </c>
      <c r="C38" s="345">
        <v>100.39095737</v>
      </c>
      <c r="D38" s="346" t="e">
        <v>#N/A</v>
      </c>
      <c r="E38" s="114">
        <f t="shared" si="2"/>
        <v>99.949778674333331</v>
      </c>
      <c r="F38" s="403">
        <v>100.39095737</v>
      </c>
      <c r="G38" s="113"/>
    </row>
    <row r="39" spans="1:7" x14ac:dyDescent="0.25">
      <c r="A39">
        <f t="shared" si="1"/>
        <v>2022</v>
      </c>
      <c r="B39" s="105">
        <v>44774</v>
      </c>
      <c r="C39" s="345">
        <v>100.99185425</v>
      </c>
      <c r="D39" s="346" t="e">
        <v>#N/A</v>
      </c>
      <c r="E39" s="114">
        <f t="shared" si="2"/>
        <v>99.949778674333331</v>
      </c>
      <c r="F39" s="403">
        <v>100.99185425</v>
      </c>
      <c r="G39" s="113"/>
    </row>
    <row r="40" spans="1:7" x14ac:dyDescent="0.25">
      <c r="A40">
        <f t="shared" si="1"/>
        <v>2022</v>
      </c>
      <c r="B40" s="105">
        <v>44805</v>
      </c>
      <c r="C40" s="345">
        <v>101.23769964</v>
      </c>
      <c r="D40" s="346" t="e">
        <v>#N/A</v>
      </c>
      <c r="E40" s="114">
        <f t="shared" si="2"/>
        <v>99.949778674333331</v>
      </c>
      <c r="F40" s="403">
        <v>101.23769964</v>
      </c>
      <c r="G40" s="113"/>
    </row>
    <row r="41" spans="1:7" x14ac:dyDescent="0.25">
      <c r="A41">
        <f t="shared" si="1"/>
        <v>2022</v>
      </c>
      <c r="B41" s="105">
        <v>44835</v>
      </c>
      <c r="C41" s="345">
        <v>98.953170813</v>
      </c>
      <c r="D41" s="346" t="e">
        <v>#N/A</v>
      </c>
      <c r="E41" s="114">
        <f t="shared" si="2"/>
        <v>99.949778674333331</v>
      </c>
      <c r="F41" s="403">
        <v>98.953170813</v>
      </c>
      <c r="G41" s="113"/>
    </row>
    <row r="42" spans="1:7" x14ac:dyDescent="0.25">
      <c r="A42">
        <f t="shared" si="1"/>
        <v>2022</v>
      </c>
      <c r="B42" s="105">
        <v>44866</v>
      </c>
      <c r="C42" s="345">
        <v>100.53789171</v>
      </c>
      <c r="D42" s="346" t="e">
        <v>#N/A</v>
      </c>
      <c r="E42" s="114">
        <f t="shared" si="2"/>
        <v>99.949778674333331</v>
      </c>
      <c r="F42" s="403">
        <v>100.53789171</v>
      </c>
      <c r="G42" s="113"/>
    </row>
    <row r="43" spans="1:7" x14ac:dyDescent="0.25">
      <c r="A43">
        <f t="shared" si="1"/>
        <v>2022</v>
      </c>
      <c r="B43" s="105">
        <v>44896</v>
      </c>
      <c r="C43" s="345">
        <v>101.13818347</v>
      </c>
      <c r="D43" s="346" t="e">
        <v>#N/A</v>
      </c>
      <c r="F43" s="403">
        <v>101.13818347</v>
      </c>
      <c r="G43" s="113"/>
    </row>
    <row r="44" spans="1:7" x14ac:dyDescent="0.25">
      <c r="A44">
        <f t="shared" si="1"/>
        <v>2023</v>
      </c>
      <c r="B44" s="105">
        <v>44927</v>
      </c>
      <c r="C44" s="345">
        <v>98.729397903000006</v>
      </c>
      <c r="D44" s="346" t="e">
        <v>#N/A</v>
      </c>
      <c r="F44" s="403">
        <v>98.729397903000006</v>
      </c>
      <c r="G44" s="113"/>
    </row>
    <row r="45" spans="1:7" x14ac:dyDescent="0.25">
      <c r="A45">
        <f t="shared" si="1"/>
        <v>2023</v>
      </c>
      <c r="B45" s="105">
        <v>44958</v>
      </c>
      <c r="C45" s="345">
        <v>102.45565765000001</v>
      </c>
      <c r="D45" s="346" t="e">
        <v>#N/A</v>
      </c>
      <c r="E45" s="114">
        <f>AVERAGEIF($A$32:$A$79,A45,$F$32:$F$79)</f>
        <v>101.92444439441668</v>
      </c>
      <c r="F45" s="403">
        <v>102.45565765000001</v>
      </c>
      <c r="G45" s="113"/>
    </row>
    <row r="46" spans="1:7" x14ac:dyDescent="0.25">
      <c r="A46">
        <f t="shared" si="1"/>
        <v>2023</v>
      </c>
      <c r="B46" s="105">
        <v>44986</v>
      </c>
      <c r="C46" s="345">
        <v>101.75348382999999</v>
      </c>
      <c r="D46" s="346" t="e">
        <v>#N/A</v>
      </c>
      <c r="E46" s="114">
        <f t="shared" ref="E46:E54" si="3">AVERAGEIF($A$32:$A$79,A46,$F$32:$F$79)</f>
        <v>101.92444439441668</v>
      </c>
      <c r="F46" s="403">
        <v>101.75348382999999</v>
      </c>
      <c r="G46" s="113"/>
    </row>
    <row r="47" spans="1:7" x14ac:dyDescent="0.25">
      <c r="A47">
        <f t="shared" si="1"/>
        <v>2023</v>
      </c>
      <c r="B47" s="105">
        <v>45017</v>
      </c>
      <c r="C47" s="345">
        <v>100.29103472</v>
      </c>
      <c r="D47" s="346" t="e">
        <v>#N/A</v>
      </c>
      <c r="E47" s="114">
        <f t="shared" si="3"/>
        <v>101.92444439441668</v>
      </c>
      <c r="F47" s="403">
        <v>100.29103472</v>
      </c>
      <c r="G47" s="113"/>
    </row>
    <row r="48" spans="1:7" x14ac:dyDescent="0.25">
      <c r="A48">
        <f t="shared" si="1"/>
        <v>2023</v>
      </c>
      <c r="B48" s="105">
        <v>45047</v>
      </c>
      <c r="C48" s="345">
        <v>102.10755804999999</v>
      </c>
      <c r="D48" s="346" t="e">
        <v>#N/A</v>
      </c>
      <c r="E48" s="114">
        <f t="shared" si="3"/>
        <v>101.92444439441668</v>
      </c>
      <c r="F48" s="403">
        <v>102.10755804999999</v>
      </c>
      <c r="G48" s="113"/>
    </row>
    <row r="49" spans="1:7" x14ac:dyDescent="0.25">
      <c r="A49">
        <f t="shared" si="1"/>
        <v>2023</v>
      </c>
      <c r="B49" s="105">
        <v>45078</v>
      </c>
      <c r="C49" s="345">
        <v>103.44868916</v>
      </c>
      <c r="D49" s="346" t="e">
        <v>#N/A</v>
      </c>
      <c r="E49" s="114">
        <f t="shared" si="3"/>
        <v>101.92444439441668</v>
      </c>
      <c r="F49" s="403">
        <v>103.44868916</v>
      </c>
      <c r="G49" s="113"/>
    </row>
    <row r="50" spans="1:7" x14ac:dyDescent="0.25">
      <c r="A50">
        <f t="shared" si="1"/>
        <v>2023</v>
      </c>
      <c r="B50" s="105">
        <v>45108</v>
      </c>
      <c r="C50" s="345">
        <v>102.06160792</v>
      </c>
      <c r="D50" s="346" t="e">
        <v>#N/A</v>
      </c>
      <c r="E50" s="114">
        <f t="shared" si="3"/>
        <v>101.92444439441668</v>
      </c>
      <c r="F50" s="403">
        <v>102.06160792</v>
      </c>
      <c r="G50" s="113"/>
    </row>
    <row r="51" spans="1:7" x14ac:dyDescent="0.25">
      <c r="A51">
        <f t="shared" si="1"/>
        <v>2023</v>
      </c>
      <c r="B51" s="105">
        <v>45139</v>
      </c>
      <c r="C51" s="345">
        <v>102.58591717</v>
      </c>
      <c r="D51" s="346" t="e">
        <v>#N/A</v>
      </c>
      <c r="E51" s="114">
        <f t="shared" si="3"/>
        <v>101.92444439441668</v>
      </c>
      <c r="F51" s="403">
        <v>102.58591717</v>
      </c>
      <c r="G51" s="113"/>
    </row>
    <row r="52" spans="1:7" x14ac:dyDescent="0.25">
      <c r="A52">
        <f t="shared" si="1"/>
        <v>2023</v>
      </c>
      <c r="B52" s="105">
        <v>45170</v>
      </c>
      <c r="C52" s="345">
        <v>102.47408891000001</v>
      </c>
      <c r="D52" s="346" t="e">
        <v>#N/A</v>
      </c>
      <c r="E52" s="114">
        <f t="shared" si="3"/>
        <v>101.92444439441668</v>
      </c>
      <c r="F52" s="403">
        <v>102.47408891000001</v>
      </c>
      <c r="G52" s="113"/>
    </row>
    <row r="53" spans="1:7" x14ac:dyDescent="0.25">
      <c r="A53">
        <f t="shared" si="1"/>
        <v>2023</v>
      </c>
      <c r="B53" s="105">
        <v>45200</v>
      </c>
      <c r="C53" s="345">
        <v>101.43081675000001</v>
      </c>
      <c r="D53" s="346" t="e">
        <v>#N/A</v>
      </c>
      <c r="E53" s="114">
        <f t="shared" si="3"/>
        <v>101.92444439441668</v>
      </c>
      <c r="F53" s="403">
        <v>101.43081675000001</v>
      </c>
      <c r="G53" s="113"/>
    </row>
    <row r="54" spans="1:7" x14ac:dyDescent="0.25">
      <c r="A54">
        <f t="shared" si="1"/>
        <v>2023</v>
      </c>
      <c r="B54" s="105">
        <v>45231</v>
      </c>
      <c r="C54" s="345">
        <v>102.6294249</v>
      </c>
      <c r="D54" s="346" t="e">
        <v>#N/A</v>
      </c>
      <c r="E54" s="114">
        <f t="shared" si="3"/>
        <v>101.92444439441668</v>
      </c>
      <c r="F54" s="403">
        <v>102.6294249</v>
      </c>
      <c r="G54" s="113"/>
    </row>
    <row r="55" spans="1:7" x14ac:dyDescent="0.25">
      <c r="A55">
        <f t="shared" si="1"/>
        <v>2023</v>
      </c>
      <c r="B55" s="105">
        <v>45261</v>
      </c>
      <c r="C55" s="345">
        <v>103.12565576999999</v>
      </c>
      <c r="D55" s="346" t="e">
        <v>#N/A</v>
      </c>
      <c r="F55" s="403">
        <v>103.12565576999999</v>
      </c>
      <c r="G55" s="113"/>
    </row>
    <row r="56" spans="1:7" x14ac:dyDescent="0.25">
      <c r="A56">
        <f t="shared" si="1"/>
        <v>2024</v>
      </c>
      <c r="B56" s="105">
        <v>45292</v>
      </c>
      <c r="C56" s="345">
        <v>100.52828461</v>
      </c>
      <c r="D56" s="346" t="e">
        <v>#N/A</v>
      </c>
      <c r="F56" s="403">
        <v>100.52828461</v>
      </c>
      <c r="G56" s="113"/>
    </row>
    <row r="57" spans="1:7" x14ac:dyDescent="0.25">
      <c r="A57">
        <f t="shared" si="1"/>
        <v>2024</v>
      </c>
      <c r="B57" s="105">
        <v>45323</v>
      </c>
      <c r="C57" s="345">
        <v>103.68681984</v>
      </c>
      <c r="D57" s="346" t="e">
        <v>#N/A</v>
      </c>
      <c r="E57" s="114">
        <f>AVERAGEIF($A$32:$A$79,A57,$F$32:$F$79)</f>
        <v>102.84140597166667</v>
      </c>
      <c r="F57" s="403">
        <v>103.68681984</v>
      </c>
      <c r="G57" s="113"/>
    </row>
    <row r="58" spans="1:7" x14ac:dyDescent="0.25">
      <c r="A58">
        <f t="shared" si="1"/>
        <v>2024</v>
      </c>
      <c r="B58" s="105">
        <v>45352</v>
      </c>
      <c r="C58" s="345">
        <v>102.22269097</v>
      </c>
      <c r="D58" s="346" t="e">
        <v>#N/A</v>
      </c>
      <c r="E58" s="114">
        <f t="shared" ref="E58:E66" si="4">AVERAGEIF($A$32:$A$79,A58,$F$32:$F$79)</f>
        <v>102.84140597166667</v>
      </c>
      <c r="F58" s="403">
        <v>102.22269097</v>
      </c>
      <c r="G58" s="113"/>
    </row>
    <row r="59" spans="1:7" x14ac:dyDescent="0.25">
      <c r="A59">
        <f t="shared" si="1"/>
        <v>2024</v>
      </c>
      <c r="B59" s="105">
        <v>45383</v>
      </c>
      <c r="C59" s="345">
        <v>101.43746272999999</v>
      </c>
      <c r="D59" s="346">
        <v>101.43746272999999</v>
      </c>
      <c r="E59" s="114">
        <f t="shared" si="4"/>
        <v>102.84140597166667</v>
      </c>
      <c r="F59" s="403">
        <v>101.43746272999999</v>
      </c>
      <c r="G59" s="113"/>
    </row>
    <row r="60" spans="1:7" x14ac:dyDescent="0.25">
      <c r="A60">
        <f t="shared" si="1"/>
        <v>2024</v>
      </c>
      <c r="B60" s="105">
        <v>45413</v>
      </c>
      <c r="C60" s="345" t="e">
        <v>#N/A</v>
      </c>
      <c r="D60" s="346">
        <v>102.03369802</v>
      </c>
      <c r="E60" s="114">
        <f t="shared" si="4"/>
        <v>102.84140597166667</v>
      </c>
      <c r="F60" s="403">
        <v>102.03369802</v>
      </c>
      <c r="G60" s="113"/>
    </row>
    <row r="61" spans="1:7" x14ac:dyDescent="0.25">
      <c r="A61">
        <f t="shared" si="1"/>
        <v>2024</v>
      </c>
      <c r="B61" s="105">
        <v>45444</v>
      </c>
      <c r="C61" s="345" t="e">
        <v>#N/A</v>
      </c>
      <c r="D61" s="346">
        <v>103.75751615</v>
      </c>
      <c r="E61" s="114">
        <f t="shared" si="4"/>
        <v>102.84140597166667</v>
      </c>
      <c r="F61" s="403">
        <v>103.75751615</v>
      </c>
      <c r="G61" s="113"/>
    </row>
    <row r="62" spans="1:7" x14ac:dyDescent="0.25">
      <c r="A62">
        <f t="shared" si="1"/>
        <v>2024</v>
      </c>
      <c r="B62" s="105">
        <v>45474</v>
      </c>
      <c r="C62" s="345" t="e">
        <v>#N/A</v>
      </c>
      <c r="D62" s="346">
        <v>103.18480678</v>
      </c>
      <c r="E62" s="114">
        <f t="shared" si="4"/>
        <v>102.84140597166667</v>
      </c>
      <c r="F62" s="403">
        <v>103.18480678</v>
      </c>
      <c r="G62" s="113"/>
    </row>
    <row r="63" spans="1:7" x14ac:dyDescent="0.25">
      <c r="A63">
        <f t="shared" si="1"/>
        <v>2024</v>
      </c>
      <c r="B63" s="105">
        <v>45505</v>
      </c>
      <c r="C63" s="345" t="e">
        <v>#N/A</v>
      </c>
      <c r="D63" s="346">
        <v>103.32928717999999</v>
      </c>
      <c r="E63" s="114">
        <f t="shared" si="4"/>
        <v>102.84140597166667</v>
      </c>
      <c r="F63" s="403">
        <v>103.32928717999999</v>
      </c>
      <c r="G63" s="113"/>
    </row>
    <row r="64" spans="1:7" x14ac:dyDescent="0.25">
      <c r="A64">
        <f t="shared" si="1"/>
        <v>2024</v>
      </c>
      <c r="B64" s="105">
        <v>45536</v>
      </c>
      <c r="C64" s="345" t="e">
        <v>#N/A</v>
      </c>
      <c r="D64" s="346">
        <v>103.55473938999999</v>
      </c>
      <c r="E64" s="114">
        <f t="shared" si="4"/>
        <v>102.84140597166667</v>
      </c>
      <c r="F64" s="403">
        <v>103.55473938999999</v>
      </c>
      <c r="G64" s="113"/>
    </row>
    <row r="65" spans="1:7" x14ac:dyDescent="0.25">
      <c r="A65">
        <f t="shared" si="1"/>
        <v>2024</v>
      </c>
      <c r="B65" s="105">
        <v>45566</v>
      </c>
      <c r="C65" s="345" t="e">
        <v>#N/A</v>
      </c>
      <c r="D65" s="346">
        <v>102.3021457</v>
      </c>
      <c r="E65" s="114">
        <f t="shared" si="4"/>
        <v>102.84140597166667</v>
      </c>
      <c r="F65" s="403">
        <v>102.3021457</v>
      </c>
      <c r="G65" s="113"/>
    </row>
    <row r="66" spans="1:7" x14ac:dyDescent="0.25">
      <c r="A66">
        <f t="shared" si="1"/>
        <v>2024</v>
      </c>
      <c r="B66" s="105">
        <v>45597</v>
      </c>
      <c r="C66" s="345" t="e">
        <v>#N/A</v>
      </c>
      <c r="D66" s="346">
        <v>103.25930959</v>
      </c>
      <c r="E66" s="114">
        <f t="shared" si="4"/>
        <v>102.84140597166667</v>
      </c>
      <c r="F66" s="403">
        <v>103.25930959</v>
      </c>
      <c r="G66" s="113"/>
    </row>
    <row r="67" spans="1:7" x14ac:dyDescent="0.25">
      <c r="A67">
        <f t="shared" si="1"/>
        <v>2024</v>
      </c>
      <c r="B67" s="105">
        <v>45627</v>
      </c>
      <c r="C67" s="345" t="e">
        <v>#N/A</v>
      </c>
      <c r="D67" s="346">
        <v>104.8001107</v>
      </c>
      <c r="F67" s="403">
        <v>104.8001107</v>
      </c>
      <c r="G67" s="113"/>
    </row>
    <row r="68" spans="1:7" x14ac:dyDescent="0.25">
      <c r="A68">
        <f t="shared" si="1"/>
        <v>2025</v>
      </c>
      <c r="B68" s="105">
        <v>45658</v>
      </c>
      <c r="C68" s="345" t="e">
        <v>#N/A</v>
      </c>
      <c r="D68" s="346">
        <v>102.14889098</v>
      </c>
      <c r="F68" s="403">
        <v>102.14889098</v>
      </c>
      <c r="G68" s="113"/>
    </row>
    <row r="69" spans="1:7" x14ac:dyDescent="0.25">
      <c r="A69">
        <f t="shared" si="1"/>
        <v>2025</v>
      </c>
      <c r="B69" s="105">
        <v>45689</v>
      </c>
      <c r="C69" s="345" t="e">
        <v>#N/A</v>
      </c>
      <c r="D69" s="346">
        <v>105.21543459</v>
      </c>
      <c r="E69" s="114">
        <f>AVERAGEIF($A$32:$A$79,A69,$F$32:$F$79)</f>
        <v>104.27042582166666</v>
      </c>
      <c r="F69" s="403">
        <v>105.21543459</v>
      </c>
      <c r="G69" s="113"/>
    </row>
    <row r="70" spans="1:7" x14ac:dyDescent="0.25">
      <c r="A70">
        <f t="shared" si="1"/>
        <v>2025</v>
      </c>
      <c r="B70" s="105">
        <v>45717</v>
      </c>
      <c r="C70" s="345" t="e">
        <v>#N/A</v>
      </c>
      <c r="D70" s="346">
        <v>103.94201912</v>
      </c>
      <c r="E70" s="114">
        <f t="shared" ref="E70:E78" si="5">AVERAGEIF($A$32:$A$79,A70,$F$32:$F$79)</f>
        <v>104.27042582166666</v>
      </c>
      <c r="F70" s="403">
        <v>103.94201912</v>
      </c>
      <c r="G70" s="113"/>
    </row>
    <row r="71" spans="1:7" x14ac:dyDescent="0.25">
      <c r="A71">
        <f t="shared" si="1"/>
        <v>2025</v>
      </c>
      <c r="B71" s="105">
        <v>45748</v>
      </c>
      <c r="C71" s="345" t="e">
        <v>#N/A</v>
      </c>
      <c r="D71" s="346">
        <v>103.30002188</v>
      </c>
      <c r="E71" s="114">
        <f t="shared" si="5"/>
        <v>104.27042582166666</v>
      </c>
      <c r="F71" s="403">
        <v>103.30002188</v>
      </c>
      <c r="G71" s="113"/>
    </row>
    <row r="72" spans="1:7" x14ac:dyDescent="0.25">
      <c r="A72">
        <f t="shared" si="1"/>
        <v>2025</v>
      </c>
      <c r="B72" s="105">
        <v>45778</v>
      </c>
      <c r="C72" s="345" t="e">
        <v>#N/A</v>
      </c>
      <c r="D72" s="346">
        <v>103.43157273999999</v>
      </c>
      <c r="E72" s="114">
        <f t="shared" si="5"/>
        <v>104.27042582166666</v>
      </c>
      <c r="F72" s="403">
        <v>103.43157273999999</v>
      </c>
      <c r="G72" s="113"/>
    </row>
    <row r="73" spans="1:7" x14ac:dyDescent="0.25">
      <c r="A73">
        <f t="shared" si="1"/>
        <v>2025</v>
      </c>
      <c r="B73" s="105">
        <v>45809</v>
      </c>
      <c r="C73" s="345" t="e">
        <v>#N/A</v>
      </c>
      <c r="D73" s="346">
        <v>105.1219237</v>
      </c>
      <c r="E73" s="114">
        <f t="shared" si="5"/>
        <v>104.27042582166666</v>
      </c>
      <c r="F73" s="403">
        <v>105.1219237</v>
      </c>
      <c r="G73" s="113"/>
    </row>
    <row r="74" spans="1:7" x14ac:dyDescent="0.25">
      <c r="A74">
        <f t="shared" si="1"/>
        <v>2025</v>
      </c>
      <c r="B74" s="105">
        <v>45839</v>
      </c>
      <c r="C74" s="345" t="e">
        <v>#N/A</v>
      </c>
      <c r="D74" s="346">
        <v>104.50056274000001</v>
      </c>
      <c r="E74" s="114">
        <f t="shared" si="5"/>
        <v>104.27042582166666</v>
      </c>
      <c r="F74" s="403">
        <v>104.50056274000001</v>
      </c>
      <c r="G74" s="113"/>
    </row>
    <row r="75" spans="1:7" x14ac:dyDescent="0.25">
      <c r="A75">
        <f t="shared" si="1"/>
        <v>2025</v>
      </c>
      <c r="B75" s="105">
        <v>45870</v>
      </c>
      <c r="C75" s="345" t="e">
        <v>#N/A</v>
      </c>
      <c r="D75" s="346">
        <v>104.46981841</v>
      </c>
      <c r="E75" s="114">
        <f t="shared" si="5"/>
        <v>104.27042582166666</v>
      </c>
      <c r="F75" s="403">
        <v>104.46981841</v>
      </c>
      <c r="G75" s="113"/>
    </row>
    <row r="76" spans="1:7" x14ac:dyDescent="0.25">
      <c r="A76">
        <f t="shared" si="1"/>
        <v>2025</v>
      </c>
      <c r="B76" s="105">
        <v>45901</v>
      </c>
      <c r="C76" s="345" t="e">
        <v>#N/A</v>
      </c>
      <c r="D76" s="346">
        <v>104.88480607</v>
      </c>
      <c r="E76" s="114">
        <f t="shared" si="5"/>
        <v>104.27042582166666</v>
      </c>
      <c r="F76" s="403">
        <v>104.88480607</v>
      </c>
      <c r="G76" s="113"/>
    </row>
    <row r="77" spans="1:7" x14ac:dyDescent="0.25">
      <c r="A77">
        <f t="shared" si="1"/>
        <v>2025</v>
      </c>
      <c r="B77" s="105">
        <v>45931</v>
      </c>
      <c r="C77" s="345" t="e">
        <v>#N/A</v>
      </c>
      <c r="D77" s="346">
        <v>103.55085704</v>
      </c>
      <c r="E77" s="114">
        <f t="shared" si="5"/>
        <v>104.27042582166666</v>
      </c>
      <c r="F77" s="403">
        <v>103.55085704</v>
      </c>
      <c r="G77" s="113"/>
    </row>
    <row r="78" spans="1:7" x14ac:dyDescent="0.25">
      <c r="A78">
        <f t="shared" si="1"/>
        <v>2025</v>
      </c>
      <c r="B78" s="105">
        <v>45962</v>
      </c>
      <c r="C78" s="345" t="e">
        <v>#N/A</v>
      </c>
      <c r="D78" s="346">
        <v>104.48778154</v>
      </c>
      <c r="E78" s="114">
        <f t="shared" si="5"/>
        <v>104.27042582166666</v>
      </c>
      <c r="F78" s="403">
        <v>104.48778154</v>
      </c>
      <c r="G78" s="113"/>
    </row>
    <row r="79" spans="1:7" x14ac:dyDescent="0.25">
      <c r="A79">
        <f t="shared" si="1"/>
        <v>2025</v>
      </c>
      <c r="B79" s="105">
        <v>45992</v>
      </c>
      <c r="C79" s="345" t="e">
        <v>#N/A</v>
      </c>
      <c r="D79" s="346">
        <v>106.19142105</v>
      </c>
      <c r="F79" s="403">
        <v>106.19142105</v>
      </c>
      <c r="G79" s="113"/>
    </row>
    <row r="80" spans="1:7" x14ac:dyDescent="0.25">
      <c r="B80" s="105"/>
      <c r="C80" s="106"/>
      <c r="D80" s="44"/>
      <c r="F80" s="114"/>
      <c r="G80" s="113"/>
    </row>
    <row r="81" spans="1:7" x14ac:dyDescent="0.25">
      <c r="B81" s="105"/>
      <c r="C81" s="297"/>
      <c r="D81" s="37"/>
      <c r="F81" s="114"/>
      <c r="G81" s="113"/>
    </row>
    <row r="82" spans="1:7" x14ac:dyDescent="0.25">
      <c r="A82" s="4"/>
      <c r="B82" s="4" t="s">
        <v>0</v>
      </c>
      <c r="D82" s="114"/>
      <c r="F82" s="114"/>
      <c r="G82" s="113"/>
    </row>
    <row r="83" spans="1:7" x14ac:dyDescent="0.25">
      <c r="A83">
        <v>2.5</v>
      </c>
      <c r="B83" s="5">
        <v>-2</v>
      </c>
      <c r="D83" s="114"/>
      <c r="F83" s="114"/>
      <c r="G83" s="113"/>
    </row>
    <row r="84" spans="1:7" x14ac:dyDescent="0.25">
      <c r="A84">
        <v>2.5</v>
      </c>
      <c r="B84" s="5">
        <v>4</v>
      </c>
      <c r="D84" s="114"/>
      <c r="F84" s="114"/>
      <c r="G84" s="113"/>
    </row>
    <row r="85" spans="1:7" x14ac:dyDescent="0.25">
      <c r="B85" s="109"/>
      <c r="D85" s="114"/>
      <c r="F85" s="114"/>
      <c r="G85" s="113"/>
    </row>
    <row r="86" spans="1:7" x14ac:dyDescent="0.25">
      <c r="B86" s="109"/>
      <c r="D86" s="114"/>
      <c r="F86" s="114"/>
      <c r="G86" s="113"/>
    </row>
    <row r="87" spans="1:7" x14ac:dyDescent="0.25">
      <c r="B87" s="109"/>
      <c r="D87" s="114"/>
      <c r="F87" s="114"/>
      <c r="G87" s="113"/>
    </row>
    <row r="88" spans="1:7" x14ac:dyDescent="0.25">
      <c r="B88" s="109"/>
      <c r="D88" s="114"/>
      <c r="F88" s="114"/>
      <c r="G88" s="113"/>
    </row>
    <row r="89" spans="1:7" x14ac:dyDescent="0.25">
      <c r="B89" s="109"/>
      <c r="D89" s="114"/>
      <c r="F89" s="114"/>
      <c r="G89" s="113"/>
    </row>
    <row r="90" spans="1:7" x14ac:dyDescent="0.25">
      <c r="B90" s="109"/>
      <c r="D90" s="114"/>
      <c r="F90" s="114"/>
      <c r="G90" s="113"/>
    </row>
    <row r="91" spans="1:7" x14ac:dyDescent="0.25">
      <c r="F91" s="114"/>
      <c r="G91" s="113"/>
    </row>
    <row r="92" spans="1:7" x14ac:dyDescent="0.25">
      <c r="F92" s="114"/>
      <c r="G92" s="113"/>
    </row>
    <row r="93" spans="1:7" x14ac:dyDescent="0.25">
      <c r="F93" s="114"/>
      <c r="G93" s="113"/>
    </row>
    <row r="94" spans="1:7" x14ac:dyDescent="0.25">
      <c r="F94" s="114"/>
      <c r="G94" s="113"/>
    </row>
    <row r="95" spans="1:7" x14ac:dyDescent="0.25">
      <c r="F95" s="114"/>
      <c r="G95" s="113"/>
    </row>
    <row r="96" spans="1:7" x14ac:dyDescent="0.25">
      <c r="F96" s="114"/>
      <c r="G96" s="113"/>
    </row>
    <row r="97" spans="6:7" x14ac:dyDescent="0.25">
      <c r="F97" s="114"/>
      <c r="G97" s="113"/>
    </row>
    <row r="98" spans="6:7" x14ac:dyDescent="0.25">
      <c r="F98" s="114"/>
      <c r="G98" s="113"/>
    </row>
    <row r="99" spans="6:7" x14ac:dyDescent="0.25">
      <c r="F99" s="114"/>
      <c r="G99" s="113"/>
    </row>
    <row r="100" spans="6:7" x14ac:dyDescent="0.25">
      <c r="F100" s="114"/>
    </row>
    <row r="101" spans="6:7" x14ac:dyDescent="0.25">
      <c r="F101" s="114"/>
    </row>
    <row r="102" spans="6:7" x14ac:dyDescent="0.25">
      <c r="F102" s="114"/>
    </row>
    <row r="103" spans="6:7" x14ac:dyDescent="0.25">
      <c r="F103" s="114"/>
    </row>
    <row r="104" spans="6:7" x14ac:dyDescent="0.25">
      <c r="F104" s="114"/>
    </row>
    <row r="105" spans="6:7" x14ac:dyDescent="0.25">
      <c r="F105" s="114"/>
    </row>
    <row r="106" spans="6:7" x14ac:dyDescent="0.25">
      <c r="F106" s="114"/>
    </row>
    <row r="107" spans="6:7" x14ac:dyDescent="0.25">
      <c r="F107" s="114"/>
    </row>
    <row r="108" spans="6:7" x14ac:dyDescent="0.25">
      <c r="F108" s="114"/>
    </row>
    <row r="109" spans="6:7" x14ac:dyDescent="0.25">
      <c r="F109" s="114"/>
    </row>
    <row r="110" spans="6:7" x14ac:dyDescent="0.25">
      <c r="F110" s="114"/>
    </row>
    <row r="111" spans="6:7" x14ac:dyDescent="0.25">
      <c r="F111" s="114"/>
    </row>
    <row r="112" spans="6:7" x14ac:dyDescent="0.25">
      <c r="F112" s="114"/>
    </row>
    <row r="113" spans="6:6" x14ac:dyDescent="0.25">
      <c r="F113" s="114"/>
    </row>
    <row r="114" spans="6:6" x14ac:dyDescent="0.25">
      <c r="F114" s="114"/>
    </row>
    <row r="115" spans="6:6" x14ac:dyDescent="0.25">
      <c r="F115" s="114"/>
    </row>
    <row r="116" spans="6:6" x14ac:dyDescent="0.25">
      <c r="F116" s="114"/>
    </row>
    <row r="117" spans="6:6" x14ac:dyDescent="0.25">
      <c r="F117" s="114"/>
    </row>
    <row r="118" spans="6:6" x14ac:dyDescent="0.25">
      <c r="F118" s="114"/>
    </row>
    <row r="119" spans="6:6" x14ac:dyDescent="0.25">
      <c r="F119" s="114"/>
    </row>
    <row r="120" spans="6:6" x14ac:dyDescent="0.25">
      <c r="F120" s="114"/>
    </row>
    <row r="121" spans="6:6" x14ac:dyDescent="0.25">
      <c r="F121" s="114"/>
    </row>
    <row r="122" spans="6:6" x14ac:dyDescent="0.25">
      <c r="F122" s="114"/>
    </row>
    <row r="123" spans="6:6" x14ac:dyDescent="0.25">
      <c r="F123" s="114"/>
    </row>
    <row r="124" spans="6:6" x14ac:dyDescent="0.25">
      <c r="F124" s="114"/>
    </row>
  </sheetData>
  <mergeCells count="2">
    <mergeCell ref="C24:G24"/>
    <mergeCell ref="I24:L24"/>
  </mergeCells>
  <conditionalFormatting sqref="C32">
    <cfRule type="expression" dxfId="21" priority="12" stopIfTrue="1">
      <formula>ISNA(C32)</formula>
    </cfRule>
  </conditionalFormatting>
  <conditionalFormatting sqref="C32:D81">
    <cfRule type="expression" dxfId="20" priority="1" stopIfTrue="1">
      <formula>ISNA(C32)</formula>
    </cfRule>
  </conditionalFormatting>
  <hyperlinks>
    <hyperlink ref="A3" location="Contents!A1" display="Return to Contents" xr:uid="{00000000-0004-0000-0800-000000000000}"/>
  </hyperlinks>
  <pageMargins left="0.7" right="0.7" top="0.75" bottom="0.75" header="0.3" footer="0.3"/>
  <pageSetup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>
    <pageSetUpPr fitToPage="1"/>
  </sheetPr>
  <dimension ref="A2:Q42"/>
  <sheetViews>
    <sheetView workbookViewId="0"/>
  </sheetViews>
  <sheetFormatPr defaultColWidth="9.42578125" defaultRowHeight="12.75" x14ac:dyDescent="0.2"/>
  <cols>
    <col min="1" max="1" width="9.42578125" style="76"/>
    <col min="2" max="2" width="15.5703125" style="76" customWidth="1"/>
    <col min="3" max="15" width="9.42578125" style="76"/>
    <col min="16" max="16" width="14" style="76" customWidth="1"/>
    <col min="17" max="17" width="17.42578125" style="76" customWidth="1"/>
    <col min="18" max="16384" width="9.42578125" style="76"/>
  </cols>
  <sheetData>
    <row r="2" spans="1:17" ht="15.75" x14ac:dyDescent="0.25">
      <c r="A2" s="31" t="s">
        <v>644</v>
      </c>
    </row>
    <row r="3" spans="1:17" x14ac:dyDescent="0.2">
      <c r="A3" s="16" t="s">
        <v>16</v>
      </c>
    </row>
    <row r="4" spans="1:17" x14ac:dyDescent="0.2">
      <c r="A4" s="146"/>
      <c r="B4" s="146"/>
      <c r="C4" s="146"/>
      <c r="D4" s="146"/>
      <c r="E4" s="146"/>
      <c r="F4" s="146"/>
      <c r="G4" s="146"/>
      <c r="H4" s="146"/>
      <c r="I4" s="146"/>
      <c r="J4" s="146"/>
    </row>
    <row r="5" spans="1:17" x14ac:dyDescent="0.2">
      <c r="A5" s="146"/>
      <c r="B5" s="146"/>
      <c r="C5" s="146"/>
      <c r="D5" s="146"/>
      <c r="E5" s="146"/>
      <c r="F5" s="146"/>
      <c r="G5" s="146"/>
      <c r="H5" s="146"/>
      <c r="I5" s="146"/>
      <c r="J5" s="146"/>
      <c r="P5" s="142" t="s">
        <v>343</v>
      </c>
      <c r="Q5" s="143"/>
    </row>
    <row r="6" spans="1:17" x14ac:dyDescent="0.2">
      <c r="A6" s="146"/>
      <c r="B6" s="146"/>
      <c r="C6" s="146"/>
      <c r="D6" s="146"/>
      <c r="E6" s="146"/>
      <c r="F6" s="146"/>
      <c r="G6" s="146"/>
      <c r="H6" s="146"/>
      <c r="I6" s="146"/>
      <c r="J6" s="146"/>
      <c r="P6" s="240" t="s">
        <v>14</v>
      </c>
      <c r="Q6" s="170" t="s">
        <v>315</v>
      </c>
    </row>
    <row r="7" spans="1:17" x14ac:dyDescent="0.2">
      <c r="A7" s="146"/>
      <c r="B7" s="146"/>
      <c r="C7" s="146"/>
      <c r="D7" s="146"/>
      <c r="E7" s="146"/>
      <c r="F7" s="146"/>
      <c r="G7" s="146"/>
      <c r="H7" s="146"/>
      <c r="I7" s="146"/>
      <c r="J7" s="146"/>
      <c r="P7" s="241" t="s">
        <v>109</v>
      </c>
      <c r="Q7" s="171" t="s">
        <v>316</v>
      </c>
    </row>
    <row r="8" spans="1:17" x14ac:dyDescent="0.2">
      <c r="A8" s="146"/>
      <c r="B8" s="146"/>
      <c r="C8" s="146"/>
      <c r="D8" s="146"/>
      <c r="E8" s="146"/>
      <c r="F8" s="146"/>
      <c r="G8" s="146"/>
      <c r="H8" s="146"/>
      <c r="I8" s="146"/>
      <c r="J8" s="146"/>
      <c r="P8" s="241" t="s">
        <v>111</v>
      </c>
      <c r="Q8" s="171" t="s">
        <v>317</v>
      </c>
    </row>
    <row r="9" spans="1:17" x14ac:dyDescent="0.2">
      <c r="A9" s="146"/>
      <c r="B9" s="146"/>
      <c r="C9" s="146"/>
      <c r="D9" s="146"/>
      <c r="E9" s="146"/>
      <c r="F9" s="146"/>
      <c r="G9" s="146"/>
      <c r="H9" s="146"/>
      <c r="I9" s="146"/>
      <c r="J9" s="146"/>
      <c r="P9" s="241" t="s">
        <v>318</v>
      </c>
      <c r="Q9" s="242" t="s">
        <v>325</v>
      </c>
    </row>
    <row r="10" spans="1:17" x14ac:dyDescent="0.2">
      <c r="A10" s="146"/>
      <c r="B10" s="146"/>
      <c r="C10" s="146"/>
      <c r="D10" s="146"/>
      <c r="E10" s="146"/>
      <c r="F10" s="146"/>
      <c r="G10" s="146"/>
      <c r="H10" s="146"/>
      <c r="I10" s="146"/>
      <c r="J10" s="146"/>
      <c r="P10" s="241" t="s">
        <v>320</v>
      </c>
      <c r="Q10" s="171" t="s">
        <v>319</v>
      </c>
    </row>
    <row r="11" spans="1:17" x14ac:dyDescent="0.2">
      <c r="A11" s="146"/>
      <c r="B11" s="146"/>
      <c r="C11" s="146"/>
      <c r="D11" s="146"/>
      <c r="E11" s="146"/>
      <c r="F11" s="146"/>
      <c r="G11" s="146"/>
      <c r="H11" s="146"/>
      <c r="I11" s="146"/>
      <c r="J11" s="146"/>
      <c r="P11" s="241" t="s">
        <v>322</v>
      </c>
      <c r="Q11" s="171" t="s">
        <v>321</v>
      </c>
    </row>
    <row r="12" spans="1:17" x14ac:dyDescent="0.2">
      <c r="A12" s="146"/>
      <c r="B12" s="146"/>
      <c r="C12" s="146"/>
      <c r="D12" s="146"/>
      <c r="E12" s="146"/>
      <c r="F12" s="146"/>
      <c r="G12" s="146"/>
      <c r="H12" s="146"/>
      <c r="I12" s="146"/>
      <c r="J12" s="146"/>
      <c r="P12" s="169" t="s">
        <v>32</v>
      </c>
      <c r="Q12" s="173" t="s">
        <v>293</v>
      </c>
    </row>
    <row r="13" spans="1:17" x14ac:dyDescent="0.2">
      <c r="A13" s="146"/>
      <c r="B13" s="146"/>
      <c r="C13" s="146"/>
      <c r="D13" s="146"/>
      <c r="E13" s="146"/>
      <c r="F13" s="146"/>
      <c r="G13" s="146"/>
      <c r="H13" s="146"/>
      <c r="I13" s="146"/>
      <c r="J13" s="146"/>
    </row>
    <row r="14" spans="1:17" x14ac:dyDescent="0.2">
      <c r="A14" s="146"/>
      <c r="B14" s="146"/>
      <c r="C14" s="146"/>
      <c r="D14" s="146"/>
      <c r="E14" s="146"/>
      <c r="F14" s="146"/>
      <c r="G14" s="146"/>
      <c r="H14" s="146"/>
      <c r="I14" s="146"/>
      <c r="J14" s="146"/>
    </row>
    <row r="15" spans="1:17" x14ac:dyDescent="0.2">
      <c r="A15" s="146"/>
      <c r="B15" s="146"/>
      <c r="C15" s="146"/>
      <c r="D15" s="146"/>
      <c r="E15" s="146"/>
      <c r="F15" s="146"/>
      <c r="G15" s="146"/>
      <c r="H15" s="146"/>
      <c r="I15" s="146"/>
      <c r="J15" s="146"/>
    </row>
    <row r="16" spans="1:17" x14ac:dyDescent="0.2">
      <c r="A16" s="146"/>
      <c r="B16" s="146"/>
      <c r="C16" s="146"/>
      <c r="D16" s="146"/>
      <c r="E16" s="146"/>
      <c r="F16" s="146"/>
      <c r="G16" s="146"/>
      <c r="H16" s="146"/>
      <c r="I16" s="146"/>
      <c r="J16" s="146"/>
    </row>
    <row r="17" spans="1:12" x14ac:dyDescent="0.2">
      <c r="A17" s="146"/>
      <c r="B17" s="146"/>
      <c r="C17" s="146"/>
      <c r="D17" s="146"/>
      <c r="E17" s="146"/>
      <c r="F17" s="146"/>
      <c r="G17" s="146"/>
      <c r="H17" s="146"/>
      <c r="I17" s="146"/>
      <c r="J17" s="146"/>
    </row>
    <row r="18" spans="1:12" x14ac:dyDescent="0.2">
      <c r="A18" s="146"/>
      <c r="B18" s="146"/>
      <c r="C18" s="146"/>
      <c r="D18" s="146"/>
      <c r="E18" s="146"/>
      <c r="F18" s="146"/>
      <c r="G18" s="146"/>
      <c r="H18" s="146"/>
      <c r="I18" s="146"/>
      <c r="J18" s="146"/>
    </row>
    <row r="19" spans="1:12" x14ac:dyDescent="0.2">
      <c r="A19" s="146"/>
      <c r="B19" s="146"/>
      <c r="C19" s="146"/>
      <c r="D19" s="146"/>
      <c r="E19" s="146"/>
      <c r="F19" s="146"/>
      <c r="G19" s="146"/>
      <c r="H19" s="146"/>
      <c r="I19" s="146"/>
      <c r="J19" s="146"/>
    </row>
    <row r="20" spans="1:12" x14ac:dyDescent="0.2">
      <c r="A20" s="146"/>
      <c r="B20" s="146"/>
      <c r="C20" s="146"/>
      <c r="D20" s="146"/>
      <c r="E20" s="146"/>
      <c r="F20" s="146"/>
      <c r="G20" s="146"/>
      <c r="H20" s="146"/>
      <c r="I20" s="146"/>
      <c r="J20" s="146"/>
    </row>
    <row r="21" spans="1:12" x14ac:dyDescent="0.2">
      <c r="A21" s="146"/>
      <c r="B21" s="146"/>
      <c r="C21" s="146"/>
      <c r="D21" s="146"/>
      <c r="E21" s="146"/>
      <c r="F21" s="146"/>
      <c r="G21" s="146"/>
      <c r="H21" s="146"/>
      <c r="I21" s="146"/>
      <c r="J21" s="146"/>
    </row>
    <row r="22" spans="1:12" x14ac:dyDescent="0.2">
      <c r="A22" s="146"/>
      <c r="B22" s="146"/>
      <c r="C22" s="146"/>
      <c r="D22" s="146"/>
      <c r="E22" s="146"/>
      <c r="F22" s="146"/>
      <c r="G22" s="146"/>
      <c r="H22" s="146"/>
      <c r="I22" s="146"/>
      <c r="J22" s="146"/>
    </row>
    <row r="23" spans="1:12" x14ac:dyDescent="0.2">
      <c r="A23" s="146"/>
      <c r="B23" s="146"/>
      <c r="C23" s="146"/>
      <c r="D23" s="146"/>
      <c r="E23" s="146"/>
      <c r="F23" s="146"/>
      <c r="G23" s="146"/>
      <c r="H23" s="146"/>
      <c r="I23" s="146"/>
      <c r="J23" s="146"/>
    </row>
    <row r="24" spans="1:12" x14ac:dyDescent="0.2">
      <c r="A24" s="146"/>
      <c r="B24" s="146"/>
      <c r="C24" s="146"/>
      <c r="D24" s="146"/>
      <c r="E24" s="146"/>
      <c r="F24" s="146"/>
      <c r="G24" s="146"/>
      <c r="H24" s="146"/>
      <c r="I24" s="146"/>
      <c r="J24" s="146"/>
    </row>
    <row r="25" spans="1:12" x14ac:dyDescent="0.2">
      <c r="B25" s="126"/>
      <c r="C25" s="126"/>
      <c r="D25" s="470" t="s">
        <v>42</v>
      </c>
      <c r="E25" s="470"/>
      <c r="F25" s="470"/>
      <c r="G25" s="470"/>
      <c r="H25" s="127"/>
      <c r="I25" s="126"/>
      <c r="J25" s="128" t="s">
        <v>43</v>
      </c>
      <c r="K25" s="128"/>
      <c r="L25" s="128"/>
    </row>
    <row r="26" spans="1:12" x14ac:dyDescent="0.2">
      <c r="B26" s="129" t="s">
        <v>17</v>
      </c>
      <c r="C26" s="129">
        <v>2021</v>
      </c>
      <c r="D26" s="129">
        <v>2022</v>
      </c>
      <c r="E26" s="129">
        <v>2023</v>
      </c>
      <c r="F26" s="129">
        <v>2024</v>
      </c>
      <c r="G26" s="129">
        <v>2025</v>
      </c>
      <c r="H26" s="129"/>
      <c r="I26" s="129">
        <v>2022</v>
      </c>
      <c r="J26" s="129">
        <v>2023</v>
      </c>
      <c r="K26" s="129">
        <v>2024</v>
      </c>
      <c r="L26" s="129">
        <v>2025</v>
      </c>
    </row>
    <row r="27" spans="1:12" x14ac:dyDescent="0.2">
      <c r="B27" s="17" t="s">
        <v>14</v>
      </c>
      <c r="C27" s="249">
        <v>15.452992761999999</v>
      </c>
      <c r="D27" s="249">
        <v>15.147600000000001</v>
      </c>
      <c r="E27" s="249">
        <v>16.058295999999999</v>
      </c>
      <c r="F27" s="249">
        <v>16.384326999999999</v>
      </c>
      <c r="G27" s="249">
        <v>16.738969045000001</v>
      </c>
      <c r="H27" s="132"/>
      <c r="I27" s="199">
        <f>D27-C27</f>
        <v>-0.30539276199999854</v>
      </c>
      <c r="J27" s="199">
        <f>E27-D27</f>
        <v>0.91069599999999795</v>
      </c>
      <c r="K27" s="199">
        <f>F27-E27</f>
        <v>0.3260310000000004</v>
      </c>
      <c r="L27" s="199">
        <f>G27-F27</f>
        <v>0.35464204500000207</v>
      </c>
    </row>
    <row r="28" spans="1:12" x14ac:dyDescent="0.2">
      <c r="B28" s="17" t="s">
        <v>109</v>
      </c>
      <c r="C28" s="249">
        <v>19.889881300999999</v>
      </c>
      <c r="D28" s="249">
        <v>20.010205684999999</v>
      </c>
      <c r="E28" s="249">
        <v>20.245726311999999</v>
      </c>
      <c r="F28" s="249">
        <v>20.371840350999999</v>
      </c>
      <c r="G28" s="249">
        <v>20.585494767</v>
      </c>
      <c r="H28" s="132"/>
      <c r="I28" s="199">
        <f t="shared" ref="I28:L35" si="0">D28-C28</f>
        <v>0.1203243839999999</v>
      </c>
      <c r="J28" s="199">
        <f t="shared" si="0"/>
        <v>0.23552062699999965</v>
      </c>
      <c r="K28" s="199">
        <f t="shared" si="0"/>
        <v>0.12611403900000084</v>
      </c>
      <c r="L28" s="199">
        <f t="shared" si="0"/>
        <v>0.21365441600000068</v>
      </c>
    </row>
    <row r="29" spans="1:12" x14ac:dyDescent="0.2">
      <c r="B29" s="17" t="s">
        <v>111</v>
      </c>
      <c r="C29" s="249">
        <v>4.7063070488000003</v>
      </c>
      <c r="D29" s="249">
        <v>5.0488</v>
      </c>
      <c r="E29" s="249">
        <v>5.2948716564999998</v>
      </c>
      <c r="F29" s="249">
        <v>5.5426130000000002</v>
      </c>
      <c r="G29" s="249">
        <v>5.8410761863999996</v>
      </c>
      <c r="H29" s="132"/>
      <c r="I29" s="199">
        <f t="shared" si="0"/>
        <v>0.34249295119999967</v>
      </c>
      <c r="J29" s="199">
        <f t="shared" si="0"/>
        <v>0.24607165649999985</v>
      </c>
      <c r="K29" s="199">
        <f t="shared" si="0"/>
        <v>0.24774134350000043</v>
      </c>
      <c r="L29" s="199">
        <f t="shared" si="0"/>
        <v>0.29846318639999936</v>
      </c>
    </row>
    <row r="30" spans="1:12" x14ac:dyDescent="0.2">
      <c r="B30" s="17" t="s">
        <v>318</v>
      </c>
      <c r="C30" s="249">
        <v>8.6096379451999994</v>
      </c>
      <c r="D30" s="249">
        <v>9.3171369862999995</v>
      </c>
      <c r="E30" s="249">
        <v>9.4798076983000001</v>
      </c>
      <c r="F30" s="249">
        <v>9.5491580003000003</v>
      </c>
      <c r="G30" s="249">
        <v>9.7378574101000002</v>
      </c>
      <c r="H30" s="132"/>
      <c r="I30" s="199">
        <f>D30-C30</f>
        <v>0.70749904110000017</v>
      </c>
      <c r="J30" s="199">
        <f>E30-D30</f>
        <v>0.16267071200000061</v>
      </c>
      <c r="K30" s="199">
        <f>F30-E30</f>
        <v>6.9350302000000141E-2</v>
      </c>
      <c r="L30" s="199">
        <f>G30-F30</f>
        <v>0.18869940979999988</v>
      </c>
    </row>
    <row r="31" spans="1:12" x14ac:dyDescent="0.2">
      <c r="B31" s="17" t="s">
        <v>320</v>
      </c>
      <c r="C31" s="249">
        <v>44.772728022999999</v>
      </c>
      <c r="D31" s="249">
        <v>45.647828578000002</v>
      </c>
      <c r="E31" s="249">
        <v>45.757074737000003</v>
      </c>
      <c r="F31" s="249">
        <v>45.761514349999999</v>
      </c>
      <c r="G31" s="249">
        <v>45.922173438999998</v>
      </c>
      <c r="H31" s="132"/>
      <c r="I31" s="199">
        <f t="shared" si="0"/>
        <v>0.87510055500000306</v>
      </c>
      <c r="J31" s="199">
        <f>E31-D31</f>
        <v>0.10924615900000134</v>
      </c>
      <c r="K31" s="199">
        <f>F31-E31</f>
        <v>4.4396129999952905E-3</v>
      </c>
      <c r="L31" s="199">
        <f>G31-F31</f>
        <v>0.16065908899999926</v>
      </c>
    </row>
    <row r="32" spans="1:12" x14ac:dyDescent="0.2">
      <c r="B32" s="17" t="s">
        <v>322</v>
      </c>
      <c r="C32" s="249">
        <v>52.863623488999998</v>
      </c>
      <c r="D32" s="249">
        <v>54.292875883000001</v>
      </c>
      <c r="E32" s="249">
        <v>56.159865273999998</v>
      </c>
      <c r="F32" s="249">
        <v>57.073513939999998</v>
      </c>
      <c r="G32" s="249">
        <v>58.338532227999998</v>
      </c>
      <c r="H32" s="132"/>
      <c r="I32" s="199">
        <f t="shared" si="0"/>
        <v>1.4292523940000024</v>
      </c>
      <c r="J32" s="199">
        <f t="shared" si="0"/>
        <v>1.8669893909999971</v>
      </c>
      <c r="K32" s="199">
        <f t="shared" si="0"/>
        <v>0.91364866600000028</v>
      </c>
      <c r="L32" s="199">
        <f t="shared" si="0"/>
        <v>1.2650182880000003</v>
      </c>
    </row>
    <row r="33" spans="2:12" x14ac:dyDescent="0.2">
      <c r="B33" s="17" t="s">
        <v>323</v>
      </c>
      <c r="C33" s="5">
        <f>C31-C28</f>
        <v>24.882846722</v>
      </c>
      <c r="D33" s="5">
        <f>D31-D28</f>
        <v>25.637622893000003</v>
      </c>
      <c r="E33" s="5">
        <f>E31-E28</f>
        <v>25.511348425000005</v>
      </c>
      <c r="F33" s="5">
        <f>F31-F28</f>
        <v>25.389673998999999</v>
      </c>
      <c r="G33" s="5">
        <f>G31-G28</f>
        <v>25.336678671999998</v>
      </c>
      <c r="H33" s="132"/>
      <c r="I33" s="199">
        <f t="shared" si="0"/>
        <v>0.75477617100000316</v>
      </c>
      <c r="J33" s="199">
        <f t="shared" si="0"/>
        <v>-0.12627446799999831</v>
      </c>
      <c r="K33" s="199">
        <f t="shared" si="0"/>
        <v>-0.12167442600000555</v>
      </c>
      <c r="L33" s="199">
        <f t="shared" si="0"/>
        <v>-5.2995327000001424E-2</v>
      </c>
    </row>
    <row r="34" spans="2:12" x14ac:dyDescent="0.2">
      <c r="B34" s="17" t="s">
        <v>324</v>
      </c>
      <c r="C34" s="5">
        <f>C32-C29-C27-C30</f>
        <v>24.094685732999999</v>
      </c>
      <c r="D34" s="5">
        <f>D32-D29-D27-D30</f>
        <v>24.779338896699997</v>
      </c>
      <c r="E34" s="5">
        <f>E32-E29-E27-E30</f>
        <v>25.326889919199999</v>
      </c>
      <c r="F34" s="5">
        <f>F32-F29-F27-F30</f>
        <v>25.597415939699996</v>
      </c>
      <c r="G34" s="5">
        <f>G32-G29-G27-G30</f>
        <v>26.0206295865</v>
      </c>
      <c r="H34" s="132"/>
      <c r="I34" s="199">
        <f t="shared" si="0"/>
        <v>0.6846531636999984</v>
      </c>
      <c r="J34" s="199">
        <f t="shared" si="0"/>
        <v>0.5475510225000022</v>
      </c>
      <c r="K34" s="199">
        <f t="shared" si="0"/>
        <v>0.27052602049999663</v>
      </c>
      <c r="L34" s="199">
        <f t="shared" si="0"/>
        <v>0.42321364680000428</v>
      </c>
    </row>
    <row r="35" spans="2:12" x14ac:dyDescent="0.2">
      <c r="B35" s="133" t="s">
        <v>32</v>
      </c>
      <c r="C35" s="290">
        <v>97.636351512999994</v>
      </c>
      <c r="D35" s="290">
        <v>99.940704460999996</v>
      </c>
      <c r="E35" s="290">
        <v>101.91694001</v>
      </c>
      <c r="F35" s="290">
        <v>102.83502829</v>
      </c>
      <c r="G35" s="290">
        <v>104.26070566999999</v>
      </c>
      <c r="H35" s="157"/>
      <c r="I35" s="291">
        <f t="shared" si="0"/>
        <v>2.3043529480000018</v>
      </c>
      <c r="J35" s="291">
        <f>E35-D35</f>
        <v>1.976235549000009</v>
      </c>
      <c r="K35" s="291">
        <f>F35-E35</f>
        <v>0.9180882799999921</v>
      </c>
      <c r="L35" s="291">
        <f>G35-F35</f>
        <v>1.4256773799999962</v>
      </c>
    </row>
    <row r="36" spans="2:12" x14ac:dyDescent="0.2">
      <c r="B36" s="278" t="s">
        <v>674</v>
      </c>
    </row>
    <row r="39" spans="2:12" x14ac:dyDescent="0.2">
      <c r="B39" s="102"/>
    </row>
    <row r="40" spans="2:12" x14ac:dyDescent="0.2">
      <c r="B40" s="4"/>
      <c r="C40" s="275" t="s">
        <v>342</v>
      </c>
    </row>
    <row r="41" spans="2:12" x14ac:dyDescent="0.2">
      <c r="B41">
        <v>2.5</v>
      </c>
      <c r="C41" s="5">
        <v>0</v>
      </c>
    </row>
    <row r="42" spans="2:12" x14ac:dyDescent="0.2">
      <c r="B42">
        <v>2.5</v>
      </c>
      <c r="C42" s="5">
        <v>2.5</v>
      </c>
    </row>
  </sheetData>
  <mergeCells count="1">
    <mergeCell ref="D25:G25"/>
  </mergeCells>
  <hyperlinks>
    <hyperlink ref="A3" location="Contents!A1" display="Return to Contents" xr:uid="{00000000-0004-0000-0900-000000000000}"/>
  </hyperlinks>
  <pageMargins left="0.75" right="0.75" top="1" bottom="1" header="0.5" footer="0.5"/>
  <pageSetup scale="92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42</vt:i4>
      </vt:variant>
      <vt:variant>
        <vt:lpstr>Named Ranges</vt:lpstr>
      </vt:variant>
      <vt:variant>
        <vt:i4>17</vt:i4>
      </vt:variant>
    </vt:vector>
  </HeadingPairs>
  <TitlesOfParts>
    <vt:vector size="59" baseType="lpstr">
      <vt:lpstr>Contents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10</vt:lpstr>
      <vt:lpstr>11</vt:lpstr>
      <vt:lpstr>12</vt:lpstr>
      <vt:lpstr>13</vt:lpstr>
      <vt:lpstr>14</vt:lpstr>
      <vt:lpstr>15</vt:lpstr>
      <vt:lpstr>16</vt:lpstr>
      <vt:lpstr>17</vt:lpstr>
      <vt:lpstr>18</vt:lpstr>
      <vt:lpstr>19</vt:lpstr>
      <vt:lpstr>20</vt:lpstr>
      <vt:lpstr>21</vt:lpstr>
      <vt:lpstr>22</vt:lpstr>
      <vt:lpstr>23</vt:lpstr>
      <vt:lpstr>24</vt:lpstr>
      <vt:lpstr>25</vt:lpstr>
      <vt:lpstr>26</vt:lpstr>
      <vt:lpstr>27</vt:lpstr>
      <vt:lpstr>28</vt:lpstr>
      <vt:lpstr>29</vt:lpstr>
      <vt:lpstr>30</vt:lpstr>
      <vt:lpstr>31</vt:lpstr>
      <vt:lpstr>32</vt:lpstr>
      <vt:lpstr>33</vt:lpstr>
      <vt:lpstr>34</vt:lpstr>
      <vt:lpstr>35</vt:lpstr>
      <vt:lpstr>36</vt:lpstr>
      <vt:lpstr>37</vt:lpstr>
      <vt:lpstr>38</vt:lpstr>
      <vt:lpstr>39</vt:lpstr>
      <vt:lpstr>40</vt:lpstr>
      <vt:lpstr>41</vt:lpstr>
      <vt:lpstr>'1'!Print_Area</vt:lpstr>
      <vt:lpstr>'17'!Print_Area</vt:lpstr>
      <vt:lpstr>'18'!Print_Area</vt:lpstr>
      <vt:lpstr>'19'!Print_Area</vt:lpstr>
      <vt:lpstr>'20'!Print_Area</vt:lpstr>
      <vt:lpstr>'22'!Print_Area</vt:lpstr>
      <vt:lpstr>'27'!Print_Area</vt:lpstr>
      <vt:lpstr>'29'!Print_Area</vt:lpstr>
      <vt:lpstr>'30'!Print_Area</vt:lpstr>
      <vt:lpstr>'34'!Print_Area</vt:lpstr>
      <vt:lpstr>'35'!Print_Area</vt:lpstr>
      <vt:lpstr>'37'!Print_Area</vt:lpstr>
      <vt:lpstr>'4'!Print_Area</vt:lpstr>
      <vt:lpstr>'40'!Print_Area</vt:lpstr>
      <vt:lpstr>'6'!Print_Area</vt:lpstr>
      <vt:lpstr>'8'!Print_Area</vt:lpstr>
      <vt:lpstr>'9'!Print_Area</vt:lpstr>
    </vt:vector>
  </TitlesOfParts>
  <Company>DOE/EIA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Short-Term Energy Outlook Figures</dc:title>
  <dc:creator>U.S. Energy Information Administration</dc:creator>
  <cp:lastModifiedBy>Burdette, Dann (CONTR)</cp:lastModifiedBy>
  <cp:lastPrinted>2022-11-08T13:16:17Z</cp:lastPrinted>
  <dcterms:created xsi:type="dcterms:W3CDTF">2007-07-17T17:37:22Z</dcterms:created>
  <dcterms:modified xsi:type="dcterms:W3CDTF">2024-05-06T20:49:27Z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{A44787D4-0540-4523-9961-78E4036D8C6D}">
    <vt:lpwstr>{B31EB674-74B6-4F6C-BE8C-25BD3F8B7F27}</vt:lpwstr>
  </property>
</Properties>
</file>